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95" yWindow="870" windowWidth="13335" windowHeight="8790" tabRatio="842" firstSheet="45" activeTab="55"/>
  </bookViews>
  <sheets>
    <sheet name="Route Slip" sheetId="1" r:id="rId1"/>
    <sheet name="Stage (1)" sheetId="18" r:id="rId2"/>
    <sheet name="Stage (2)" sheetId="19" r:id="rId3"/>
    <sheet name="Stage (3)" sheetId="20" r:id="rId4"/>
    <sheet name="Stage (4)" sheetId="21" r:id="rId5"/>
    <sheet name="Stage (5)" sheetId="22" r:id="rId6"/>
    <sheet name="Stage (6)" sheetId="23" r:id="rId7"/>
    <sheet name="Stage (7)" sheetId="24" r:id="rId8"/>
    <sheet name="Stage (8)" sheetId="25" r:id="rId9"/>
    <sheet name="Stage (9)" sheetId="28" r:id="rId10"/>
    <sheet name="Stage (10)" sheetId="29" r:id="rId11"/>
    <sheet name="Stage (11)" sheetId="30" r:id="rId12"/>
    <sheet name="Stage (12)" sheetId="31" r:id="rId13"/>
    <sheet name="Stage (13)" sheetId="32" r:id="rId14"/>
    <sheet name="Stage (14)" sheetId="33" r:id="rId15"/>
    <sheet name="Stage (15)" sheetId="34" r:id="rId16"/>
    <sheet name="Stage (16)" sheetId="35" r:id="rId17"/>
    <sheet name="Stage (17)" sheetId="36" r:id="rId18"/>
    <sheet name="Stage (18)" sheetId="37" r:id="rId19"/>
    <sheet name="Stage (19)" sheetId="38" r:id="rId20"/>
    <sheet name="Stage (20)" sheetId="39" r:id="rId21"/>
    <sheet name="Stage (21)" sheetId="40" r:id="rId22"/>
    <sheet name="Stage (22)" sheetId="41" r:id="rId23"/>
    <sheet name="Stage (23)" sheetId="42" r:id="rId24"/>
    <sheet name="Stage (24)" sheetId="43" r:id="rId25"/>
    <sheet name="Stage (25)" sheetId="44" r:id="rId26"/>
    <sheet name="Stage (26)" sheetId="45" r:id="rId27"/>
    <sheet name="Stage (27)" sheetId="46" r:id="rId28"/>
    <sheet name="Stage (28)" sheetId="47" r:id="rId29"/>
    <sheet name="Stage (29)" sheetId="48" r:id="rId30"/>
    <sheet name="Stage (30)" sheetId="49" r:id="rId31"/>
    <sheet name="Stage (31)" sheetId="50" r:id="rId32"/>
    <sheet name="Stage (32)" sheetId="51" r:id="rId33"/>
    <sheet name="Stage (33)" sheetId="52" r:id="rId34"/>
    <sheet name="Stage (34)" sheetId="53" r:id="rId35"/>
    <sheet name="Stage (35)" sheetId="54" r:id="rId36"/>
    <sheet name="Stage (36)" sheetId="55" r:id="rId37"/>
    <sheet name="Stage (37)" sheetId="56" r:id="rId38"/>
    <sheet name="Stage (38)" sheetId="57" r:id="rId39"/>
    <sheet name="Stage (39)" sheetId="58" r:id="rId40"/>
    <sheet name="Stage (40)" sheetId="59" r:id="rId41"/>
    <sheet name="Stage (41)" sheetId="60" r:id="rId42"/>
    <sheet name="Stage (42)" sheetId="61" r:id="rId43"/>
    <sheet name="Stage (43)" sheetId="62" r:id="rId44"/>
    <sheet name="Stage (44)" sheetId="63" r:id="rId45"/>
    <sheet name="Stage (45)" sheetId="64" r:id="rId46"/>
    <sheet name="Stage (46)" sheetId="65" r:id="rId47"/>
    <sheet name="Stage (47)" sheetId="66" r:id="rId48"/>
    <sheet name="Stage (48)" sheetId="67" r:id="rId49"/>
    <sheet name="Stage (49)" sheetId="68" r:id="rId50"/>
    <sheet name="Stage (50)" sheetId="69" r:id="rId51"/>
    <sheet name="Stage (51)" sheetId="70" r:id="rId52"/>
    <sheet name="Stage (52)" sheetId="71" r:id="rId53"/>
    <sheet name="Perf Sheet " sheetId="4" r:id="rId54"/>
    <sheet name="Job Info" sheetId="5" r:id="rId55"/>
    <sheet name="Data Summary" sheetId="9" r:id="rId56"/>
    <sheet name="Chem Use" sheetId="8" r:id="rId57"/>
    <sheet name="WBD" sheetId="16" r:id="rId58"/>
    <sheet name="Survey Data" sheetId="15" r:id="rId59"/>
    <sheet name="Stage Master" sheetId="11" r:id="rId60"/>
  </sheets>
  <externalReferences>
    <externalReference r:id="rId61"/>
    <externalReference r:id="rId62"/>
    <externalReference r:id="rId63"/>
  </externalReferences>
  <definedNames>
    <definedName name="_______Qtr1">[1]Input!$F$7</definedName>
    <definedName name="_______Sec1">[1]Input!$G$7</definedName>
    <definedName name="_______Twn1">[1]Input!$I$7</definedName>
    <definedName name="______Qtr1">[1]Input!$F$7</definedName>
    <definedName name="______Sec1">[1]Input!$G$7</definedName>
    <definedName name="______Twn1">[1]Input!$I$7</definedName>
    <definedName name="_____Qtr1">[1]Input!$F$7</definedName>
    <definedName name="_____Sec1">[1]Input!$G$7</definedName>
    <definedName name="_____Twn1">[1]Input!$I$7</definedName>
    <definedName name="____Qtr1">[1]Input!$F$7</definedName>
    <definedName name="____Sec1">[1]Input!$G$7</definedName>
    <definedName name="____Twn1">[1]Input!$I$7</definedName>
    <definedName name="___Qtr1">[1]Input!$F$7</definedName>
    <definedName name="___Sec1">[1]Input!$G$7</definedName>
    <definedName name="___Twn1">[1]Input!$I$7</definedName>
    <definedName name="__Qtr1">[1]Input!$F$7</definedName>
    <definedName name="__Sec1">[1]Input!$G$7</definedName>
    <definedName name="__Twn1">[1]Input!$I$7</definedName>
    <definedName name="_Qtr1">[1]Input!$F$7</definedName>
    <definedName name="_Sec1">[1]Input!$G$7</definedName>
    <definedName name="_Twn1">[1]Input!$I$7</definedName>
    <definedName name="AFENO1">[1]Input!$D$7</definedName>
    <definedName name="Block1">[1]Input!$H$7</definedName>
    <definedName name="Clear_Links">'[2]Proposed WBD (ORIG)'!$T$28:$U$67</definedName>
    <definedName name="Clear_Plg_Perfs">'[2]Proposed WBD (ORIG)'!$I$28:$Q$68</definedName>
    <definedName name="CountyLoc1">[1]Input!$K$7</definedName>
    <definedName name="Depth1">[1]Input!$O$7</definedName>
    <definedName name="Home">'[2]Proposed WBD (ORIG)'!$A$7</definedName>
    <definedName name="Perf_1">'[2]Proposed WBD (ORIG)'!$T$30</definedName>
    <definedName name="Perf_10">'[2]Proposed WBD (ORIG)'!$T$61</definedName>
    <definedName name="Perf_11">'[2]Proposed WBD (ORIG)'!$T$64</definedName>
    <definedName name="Perf_13">'[2]Proposed WBD (ORIG)'!$T$67</definedName>
    <definedName name="Perf_2">'[2]Proposed WBD (ORIG)'!$T$32</definedName>
    <definedName name="Perf_3">'[2]Proposed WBD (ORIG)'!$T$35</definedName>
    <definedName name="Perf_4">'[2]Proposed WBD (ORIG)'!$T$45</definedName>
    <definedName name="Perf_5">'[2]Proposed WBD (ORIG)'!$T$47</definedName>
    <definedName name="Perf_6">'[2]Proposed WBD (ORIG)'!$T$49</definedName>
    <definedName name="Perf_7">'[2]Proposed WBD (ORIG)'!$T$52</definedName>
    <definedName name="Perf_8">'[2]Proposed WBD (ORIG)'!$T$55</definedName>
    <definedName name="Perf_9">'[2]Proposed WBD (ORIG)'!$T$58</definedName>
    <definedName name="Perf_Set_10">'[2]Proposed WBD (ORIG)'!$P$61:$Q$61</definedName>
    <definedName name="Perf_Set_11">'[2]Proposed WBD (ORIG)'!$P$64:$Q$64</definedName>
    <definedName name="Perf_Set_13">'[2]Proposed WBD (ORIG)'!$P$67:$Q$67</definedName>
    <definedName name="Perf_Set_14">'[2]Proposed WBD (ORIG)'!$P$42:$Q$42</definedName>
    <definedName name="Perf_Set_15">'[2]Proposed WBD (ORIG)'!$P$31:$Q$31</definedName>
    <definedName name="Perf_Set_16">'[2]Proposed WBD (ORIG)'!$P$40:$Q$40</definedName>
    <definedName name="Perf_Set_17">'[2]Proposed WBD (ORIG)'!$P$38:$Q$38</definedName>
    <definedName name="Perf_Set_18">'[2]Proposed WBD (ORIG)'!$P$30:$Q$30</definedName>
    <definedName name="Perf_Set_2">'[2]Proposed WBD (ORIG)'!$P$32:$Q$32</definedName>
    <definedName name="Perf_Set_3">'[2]Proposed WBD (ORIG)'!$P$35:$Q$35</definedName>
    <definedName name="Perf_Set_4">'[2]Proposed WBD (ORIG)'!$P$45:$Q$45</definedName>
    <definedName name="Perf_Set_5">'[2]Proposed WBD (ORIG)'!$P$47:$Q$47</definedName>
    <definedName name="Perf_Set_6">'[2]Proposed WBD (ORIG)'!$P$49:$Q$49</definedName>
    <definedName name="Perf_Set_7">'[2]Proposed WBD (ORIG)'!$P$52:$Q$52</definedName>
    <definedName name="Perf_Set_8">'[2]Proposed WBD (ORIG)'!$P$55:$Q$55</definedName>
    <definedName name="Perf_Set_9">'[2]Proposed WBD (ORIG)'!$P$58:$Q$58</definedName>
    <definedName name="Perf_Symbol">'[2]Proposed WBD (ORIG)'!$Z$80:$AA$80</definedName>
    <definedName name="PkgDate">[1]Input!$D$2</definedName>
    <definedName name="Plug_1_NM">'[2]Proposed WBD (ORIG)'!$T$31</definedName>
    <definedName name="Plug_10">'[2]Proposed WBD (ORIG)'!$I$62:$O$62</definedName>
    <definedName name="Plug_10_NM">'[2]Proposed WBD (ORIG)'!$T$62</definedName>
    <definedName name="Plug_11">'[2]Proposed WBD (ORIG)'!$I$65:$O$65</definedName>
    <definedName name="Plug_11_NM">'[2]Proposed WBD (ORIG)'!$T$65</definedName>
    <definedName name="Plug_12">'[2]Proposed WBD (ORIG)'!$I$43:$O$43</definedName>
    <definedName name="Plug_12_NM">'[2]Proposed WBD (ORIG)'!$T$43</definedName>
    <definedName name="Plug_13">'[2]Proposed WBD (ORIG)'!$I$35:$O$35</definedName>
    <definedName name="Plug_14">'[2]Proposed WBD (ORIG)'!$I$32:$O$32</definedName>
    <definedName name="Plug_2">'[2]Proposed WBD (ORIG)'!$I$33:$O$33</definedName>
    <definedName name="Plug_2_NM">'[2]Proposed WBD (ORIG)'!$T$33</definedName>
    <definedName name="Plug_3">'[2]Proposed WBD (ORIG)'!$I$37:$O$37</definedName>
    <definedName name="Plug_3_NM">'[2]Proposed WBD (ORIG)'!$T$36</definedName>
    <definedName name="Plug_4">'[2]Proposed WBD (ORIG)'!$I$46:$O$46</definedName>
    <definedName name="Plug_4_NM">'[2]Proposed WBD (ORIG)'!$T$46</definedName>
    <definedName name="Plug_5">'[2]Proposed WBD (ORIG)'!$I$48:$O$48</definedName>
    <definedName name="Plug_5_NM">'[2]Proposed WBD (ORIG)'!$T$48</definedName>
    <definedName name="Plug_6">'[2]Proposed WBD (ORIG)'!$I$50:$O$50</definedName>
    <definedName name="Plug_6_NM">'[2]Proposed WBD (ORIG)'!$T$50</definedName>
    <definedName name="Plug_7">'[2]Proposed WBD (ORIG)'!$I$53:$O$53</definedName>
    <definedName name="Plug_7_NM">'[2]Proposed WBD (ORIG)'!$T$53</definedName>
    <definedName name="Plug_8">'[2]Proposed WBD (ORIG)'!$I$56:$O$56</definedName>
    <definedName name="Plug_8_NM">'[2]Proposed WBD (ORIG)'!$T$56</definedName>
    <definedName name="Plug_9">'[2]Proposed WBD (ORIG)'!$I$59:$O$59</definedName>
    <definedName name="Plug_9_NM">'[2]Proposed WBD (ORIG)'!$T$59</definedName>
    <definedName name="_xlnm.Print_Area" localSheetId="55">'Data Summary'!$A$1:$R$58</definedName>
    <definedName name="_xlnm.Print_Area" localSheetId="54">'Job Info'!$A$1:$M$40</definedName>
    <definedName name="_xlnm.Print_Area" localSheetId="1">'Stage (1)'!$A$1:$J$56</definedName>
    <definedName name="_xlnm.Print_Area" localSheetId="10">'Stage (10)'!$A$1:$J$56</definedName>
    <definedName name="_xlnm.Print_Area" localSheetId="11">'Stage (11)'!$A$1:$J$56</definedName>
    <definedName name="_xlnm.Print_Area" localSheetId="12">'Stage (12)'!$A$1:$J$56</definedName>
    <definedName name="_xlnm.Print_Area" localSheetId="13">'Stage (13)'!$A$1:$J$56</definedName>
    <definedName name="_xlnm.Print_Area" localSheetId="14">'Stage (14)'!$A$1:$J$56</definedName>
    <definedName name="_xlnm.Print_Area" localSheetId="15">'Stage (15)'!$A$1:$J$56</definedName>
    <definedName name="_xlnm.Print_Area" localSheetId="16">'Stage (16)'!$A$1:$J$56</definedName>
    <definedName name="_xlnm.Print_Area" localSheetId="17">'Stage (17)'!$A$1:$J$56</definedName>
    <definedName name="_xlnm.Print_Area" localSheetId="18">'Stage (18)'!$A$1:$J$56</definedName>
    <definedName name="_xlnm.Print_Area" localSheetId="19">'Stage (19)'!$A$1:$J$56</definedName>
    <definedName name="_xlnm.Print_Area" localSheetId="2">'Stage (2)'!$A$1:$J$56</definedName>
    <definedName name="_xlnm.Print_Area" localSheetId="20">'Stage (20)'!$A$1:$J$56</definedName>
    <definedName name="_xlnm.Print_Area" localSheetId="21">'Stage (21)'!$A$1:$J$56</definedName>
    <definedName name="_xlnm.Print_Area" localSheetId="22">'Stage (22)'!$A$1:$J$56</definedName>
    <definedName name="_xlnm.Print_Area" localSheetId="23">'Stage (23)'!$A$1:$J$56</definedName>
    <definedName name="_xlnm.Print_Area" localSheetId="24">'Stage (24)'!$A$1:$J$56</definedName>
    <definedName name="_xlnm.Print_Area" localSheetId="25">'Stage (25)'!$A$1:$J$56</definedName>
    <definedName name="_xlnm.Print_Area" localSheetId="26">'Stage (26)'!$A$1:$J$56</definedName>
    <definedName name="_xlnm.Print_Area" localSheetId="27">'Stage (27)'!$A$1:$J$56</definedName>
    <definedName name="_xlnm.Print_Area" localSheetId="28">'Stage (28)'!$A$1:$J$56</definedName>
    <definedName name="_xlnm.Print_Area" localSheetId="29">'Stage (29)'!$A$1:$J$56</definedName>
    <definedName name="_xlnm.Print_Area" localSheetId="3">'Stage (3)'!$A$1:$J$56</definedName>
    <definedName name="_xlnm.Print_Area" localSheetId="30">'Stage (30)'!$A$1:$J$56</definedName>
    <definedName name="_xlnm.Print_Area" localSheetId="31">'Stage (31)'!$A$1:$J$56</definedName>
    <definedName name="_xlnm.Print_Area" localSheetId="32">'Stage (32)'!$A$1:$J$56</definedName>
    <definedName name="_xlnm.Print_Area" localSheetId="33">'Stage (33)'!$A$1:$J$56</definedName>
    <definedName name="_xlnm.Print_Area" localSheetId="34">'Stage (34)'!$A$1:$J$56</definedName>
    <definedName name="_xlnm.Print_Area" localSheetId="35">'Stage (35)'!$A$1:$J$56</definedName>
    <definedName name="_xlnm.Print_Area" localSheetId="36">'Stage (36)'!$A$1:$J$56</definedName>
    <definedName name="_xlnm.Print_Area" localSheetId="37">'Stage (37)'!$A$1:$J$56</definedName>
    <definedName name="_xlnm.Print_Area" localSheetId="38">'Stage (38)'!$A$1:$J$56</definedName>
    <definedName name="_xlnm.Print_Area" localSheetId="39">'Stage (39)'!$A$1:$J$56</definedName>
    <definedName name="_xlnm.Print_Area" localSheetId="4">'Stage (4)'!$A$1:$J$56</definedName>
    <definedName name="_xlnm.Print_Area" localSheetId="40">'Stage (40)'!$A$1:$J$56</definedName>
    <definedName name="_xlnm.Print_Area" localSheetId="41">'Stage (41)'!$A$1:$J$56</definedName>
    <definedName name="_xlnm.Print_Area" localSheetId="42">'Stage (42)'!$A$1:$J$56</definedName>
    <definedName name="_xlnm.Print_Area" localSheetId="43">'Stage (43)'!$A$1:$J$56</definedName>
    <definedName name="_xlnm.Print_Area" localSheetId="44">'Stage (44)'!$A$1:$J$56</definedName>
    <definedName name="_xlnm.Print_Area" localSheetId="45">'Stage (45)'!$A$1:$J$56</definedName>
    <definedName name="_xlnm.Print_Area" localSheetId="46">'Stage (46)'!$A$1:$J$56</definedName>
    <definedName name="_xlnm.Print_Area" localSheetId="47">'Stage (47)'!$A$1:$J$56</definedName>
    <definedName name="_xlnm.Print_Area" localSheetId="48">'Stage (48)'!$A$1:$J$56</definedName>
    <definedName name="_xlnm.Print_Area" localSheetId="49">'Stage (49)'!$A$1:$J$56</definedName>
    <definedName name="_xlnm.Print_Area" localSheetId="5">'Stage (5)'!$A$1:$J$56</definedName>
    <definedName name="_xlnm.Print_Area" localSheetId="50">'Stage (50)'!$A$1:$J$56</definedName>
    <definedName name="_xlnm.Print_Area" localSheetId="51">'Stage (51)'!$A$1:$J$56</definedName>
    <definedName name="_xlnm.Print_Area" localSheetId="52">'Stage (52)'!$A$1:$J$56</definedName>
    <definedName name="_xlnm.Print_Area" localSheetId="6">'Stage (6)'!$A$1:$J$56</definedName>
    <definedName name="_xlnm.Print_Area" localSheetId="7">'Stage (7)'!$A$1:$J$56</definedName>
    <definedName name="_xlnm.Print_Area" localSheetId="8">'Stage (8)'!$A$1:$J$56</definedName>
    <definedName name="_xlnm.Print_Area" localSheetId="9">'Stage (9)'!$A$1:$J$56</definedName>
    <definedName name="_xlnm.Print_Area" localSheetId="59">'Stage Master'!$A$1:$J$56</definedName>
    <definedName name="_xlnm.Print_Area" localSheetId="57">WBD!$A$1:$AJ$63</definedName>
    <definedName name="_xlnm.Print_Titles" localSheetId="53">'Perf Sheet '!$27:$27</definedName>
    <definedName name="_xlnm.Print_Titles">'[3]Tubing Talley'!$1:$12</definedName>
    <definedName name="Prospect1">[1]Input!$E$7</definedName>
    <definedName name="StateLoc1">[1]Input!$L$7</definedName>
    <definedName name="Survey1">[1]Input!$J$7</definedName>
    <definedName name="Top_Plug">'[2]Proposed WBD (ORIG)'!$I$29:$O$29</definedName>
    <definedName name="Top_Plug_Lbl">'[2]Proposed WBD (ORIG)'!$T$28</definedName>
    <definedName name="Top_Plug_NM">'[2]Proposed WBD (ORIG)'!$T$29</definedName>
    <definedName name="WBD_Label">'[2]Proposed WBD (ORIG)'!$L$4</definedName>
    <definedName name="Well1">[1]Input!$C$7</definedName>
    <definedName name="Zone1">[1]Input!$N$7</definedName>
  </definedNames>
  <calcPr calcId="145621" concurrentCalc="0"/>
</workbook>
</file>

<file path=xl/calcChain.xml><?xml version="1.0" encoding="utf-8"?>
<calcChain xmlns="http://schemas.openxmlformats.org/spreadsheetml/2006/main">
  <c r="C53" i="9" l="1"/>
  <c r="D53" i="9"/>
  <c r="E53" i="9"/>
  <c r="F53" i="9"/>
  <c r="G53" i="9"/>
  <c r="H53" i="9"/>
  <c r="I53" i="9"/>
  <c r="J53" i="9"/>
  <c r="K53" i="9"/>
  <c r="L53" i="9"/>
  <c r="M53" i="9"/>
  <c r="N53" i="9"/>
  <c r="O53" i="9"/>
  <c r="P53" i="9"/>
  <c r="Q53" i="9"/>
  <c r="R53" i="9"/>
  <c r="C54" i="9"/>
  <c r="D54" i="9"/>
  <c r="E54" i="9"/>
  <c r="F54" i="9"/>
  <c r="G54" i="9"/>
  <c r="H54" i="9"/>
  <c r="I54" i="9"/>
  <c r="J54" i="9"/>
  <c r="K54" i="9"/>
  <c r="L54" i="9"/>
  <c r="M54" i="9"/>
  <c r="N54" i="9"/>
  <c r="O54" i="9"/>
  <c r="P54" i="9"/>
  <c r="Q54" i="9"/>
  <c r="R54" i="9"/>
  <c r="C55" i="9"/>
  <c r="D55" i="9"/>
  <c r="E55" i="9"/>
  <c r="F55" i="9"/>
  <c r="G55" i="9"/>
  <c r="H55" i="9"/>
  <c r="I55" i="9"/>
  <c r="J55" i="9"/>
  <c r="K55" i="9"/>
  <c r="L55" i="9"/>
  <c r="M55" i="9"/>
  <c r="N55" i="9"/>
  <c r="O55" i="9"/>
  <c r="P55" i="9"/>
  <c r="Q55" i="9"/>
  <c r="R55" i="9"/>
  <c r="C56" i="9"/>
  <c r="D56" i="9"/>
  <c r="E56" i="9"/>
  <c r="F56" i="9"/>
  <c r="G56" i="9"/>
  <c r="H56" i="9"/>
  <c r="I56" i="9"/>
  <c r="J56" i="9"/>
  <c r="K56" i="9"/>
  <c r="L56" i="9"/>
  <c r="M56" i="9"/>
  <c r="N56" i="9"/>
  <c r="O56" i="9"/>
  <c r="P56" i="9"/>
  <c r="Q56" i="9"/>
  <c r="R56" i="9"/>
  <c r="B56" i="9"/>
  <c r="B55" i="71"/>
  <c r="H54" i="71"/>
  <c r="E54" i="71"/>
  <c r="H53" i="71"/>
  <c r="E53" i="71"/>
  <c r="E52" i="71"/>
  <c r="C50" i="71"/>
  <c r="J55" i="71"/>
  <c r="H49" i="71"/>
  <c r="J51" i="71"/>
  <c r="C49" i="71"/>
  <c r="H48" i="71"/>
  <c r="F48" i="71"/>
  <c r="H47" i="71"/>
  <c r="F47" i="71"/>
  <c r="H46" i="71"/>
  <c r="F46" i="71"/>
  <c r="H45" i="71"/>
  <c r="F45" i="71"/>
  <c r="H44" i="71"/>
  <c r="F44" i="71"/>
  <c r="H43" i="71"/>
  <c r="H42" i="71"/>
  <c r="H41" i="71"/>
  <c r="H40" i="71"/>
  <c r="H39" i="71"/>
  <c r="H38" i="71"/>
  <c r="H37" i="71"/>
  <c r="H36" i="71"/>
  <c r="H35" i="71"/>
  <c r="H34" i="71"/>
  <c r="H33" i="71"/>
  <c r="H32" i="71"/>
  <c r="H31" i="71"/>
  <c r="H30" i="71"/>
  <c r="H29" i="71"/>
  <c r="H28" i="71"/>
  <c r="H27" i="71"/>
  <c r="H26" i="71"/>
  <c r="H25" i="71"/>
  <c r="H24" i="71"/>
  <c r="H23" i="71"/>
  <c r="H22" i="71"/>
  <c r="H21" i="71"/>
  <c r="H20" i="71"/>
  <c r="H19" i="71"/>
  <c r="H18" i="71"/>
  <c r="H17" i="71"/>
  <c r="H16" i="71"/>
  <c r="H15" i="71"/>
  <c r="H14" i="71"/>
  <c r="F14" i="71"/>
  <c r="H13" i="71"/>
  <c r="F13" i="71"/>
  <c r="H12" i="71"/>
  <c r="F12" i="71"/>
  <c r="H11" i="71"/>
  <c r="F11" i="71"/>
  <c r="F50" i="71"/>
  <c r="H52" i="71"/>
  <c r="H10" i="71"/>
  <c r="J53" i="71"/>
  <c r="G10" i="71"/>
  <c r="G11" i="71"/>
  <c r="G12" i="71"/>
  <c r="G13" i="71"/>
  <c r="G14" i="71"/>
  <c r="G15" i="71"/>
  <c r="G16" i="71"/>
  <c r="G17" i="71"/>
  <c r="G18" i="71"/>
  <c r="G19" i="71"/>
  <c r="G20" i="71"/>
  <c r="G21" i="71"/>
  <c r="G22" i="71"/>
  <c r="G23" i="71"/>
  <c r="G24" i="71"/>
  <c r="G25" i="71"/>
  <c r="G26" i="71"/>
  <c r="G27" i="71"/>
  <c r="G28" i="71"/>
  <c r="G29" i="71"/>
  <c r="G30" i="71"/>
  <c r="G31" i="71"/>
  <c r="G32" i="71"/>
  <c r="G33" i="71"/>
  <c r="G34" i="71"/>
  <c r="G35" i="71"/>
  <c r="G36" i="71"/>
  <c r="G37" i="71"/>
  <c r="G38" i="71"/>
  <c r="G39" i="71"/>
  <c r="G40" i="71"/>
  <c r="G41" i="71"/>
  <c r="G42" i="71"/>
  <c r="G43" i="71"/>
  <c r="G44" i="71"/>
  <c r="G45" i="71"/>
  <c r="G46" i="71"/>
  <c r="G47" i="71"/>
  <c r="G48" i="71"/>
  <c r="F10" i="71"/>
  <c r="G6" i="71"/>
  <c r="E5" i="71"/>
  <c r="B55" i="9"/>
  <c r="B55" i="70"/>
  <c r="H54" i="70"/>
  <c r="E54" i="70"/>
  <c r="H53" i="70"/>
  <c r="E53" i="70"/>
  <c r="E52" i="70"/>
  <c r="C50" i="70"/>
  <c r="J55" i="70"/>
  <c r="H49" i="70"/>
  <c r="J51" i="70"/>
  <c r="C49" i="70"/>
  <c r="H48" i="70"/>
  <c r="F48" i="70"/>
  <c r="H47" i="70"/>
  <c r="F47" i="70"/>
  <c r="H46" i="70"/>
  <c r="F46" i="70"/>
  <c r="H45" i="70"/>
  <c r="F45" i="70"/>
  <c r="H44" i="70"/>
  <c r="F44" i="70"/>
  <c r="H43" i="70"/>
  <c r="H42" i="70"/>
  <c r="H41" i="70"/>
  <c r="H40" i="70"/>
  <c r="H39" i="70"/>
  <c r="H38" i="70"/>
  <c r="H37" i="70"/>
  <c r="H36" i="70"/>
  <c r="H35" i="70"/>
  <c r="H34" i="70"/>
  <c r="H33" i="70"/>
  <c r="H32" i="70"/>
  <c r="H31" i="70"/>
  <c r="H30" i="70"/>
  <c r="H29" i="70"/>
  <c r="H28" i="70"/>
  <c r="H27" i="70"/>
  <c r="H26" i="70"/>
  <c r="H25" i="70"/>
  <c r="H24" i="70"/>
  <c r="H23" i="70"/>
  <c r="H22" i="70"/>
  <c r="H21" i="70"/>
  <c r="H20" i="70"/>
  <c r="H19" i="70"/>
  <c r="H18" i="70"/>
  <c r="H17" i="70"/>
  <c r="H16" i="70"/>
  <c r="H15" i="70"/>
  <c r="H14" i="70"/>
  <c r="F14" i="70"/>
  <c r="H13" i="70"/>
  <c r="F13" i="70"/>
  <c r="H12" i="70"/>
  <c r="F12" i="70"/>
  <c r="H11" i="70"/>
  <c r="F11" i="70"/>
  <c r="F50" i="70"/>
  <c r="H52" i="70"/>
  <c r="H10" i="70"/>
  <c r="J53" i="70"/>
  <c r="F10" i="70"/>
  <c r="G10" i="70"/>
  <c r="G11" i="70"/>
  <c r="G12" i="70"/>
  <c r="G13" i="70"/>
  <c r="G14" i="70"/>
  <c r="G15" i="70"/>
  <c r="G16" i="70"/>
  <c r="G17" i="70"/>
  <c r="G18" i="70"/>
  <c r="G19" i="70"/>
  <c r="G20" i="70"/>
  <c r="G21" i="70"/>
  <c r="G22" i="70"/>
  <c r="G23" i="70"/>
  <c r="G24" i="70"/>
  <c r="G25" i="70"/>
  <c r="G26" i="70"/>
  <c r="G27" i="70"/>
  <c r="G28" i="70"/>
  <c r="G29" i="70"/>
  <c r="G30" i="70"/>
  <c r="G31" i="70"/>
  <c r="G32" i="70"/>
  <c r="G33" i="70"/>
  <c r="G34" i="70"/>
  <c r="G35" i="70"/>
  <c r="G36" i="70"/>
  <c r="G37" i="70"/>
  <c r="G38" i="70"/>
  <c r="G39" i="70"/>
  <c r="G40" i="70"/>
  <c r="G41" i="70"/>
  <c r="G42" i="70"/>
  <c r="G43" i="70"/>
  <c r="G44" i="70"/>
  <c r="G45" i="70"/>
  <c r="G46" i="70"/>
  <c r="G47" i="70"/>
  <c r="G48" i="70"/>
  <c r="G6" i="70"/>
  <c r="E5" i="70"/>
  <c r="B54" i="9"/>
  <c r="B55" i="69"/>
  <c r="H54" i="69"/>
  <c r="E54" i="69"/>
  <c r="H53" i="69"/>
  <c r="E53" i="69"/>
  <c r="E52" i="69"/>
  <c r="C50" i="69"/>
  <c r="J55" i="69"/>
  <c r="H49" i="69"/>
  <c r="J51" i="69"/>
  <c r="C49" i="69"/>
  <c r="H48" i="69"/>
  <c r="F48" i="69"/>
  <c r="H47" i="69"/>
  <c r="F47" i="69"/>
  <c r="H46" i="69"/>
  <c r="F46" i="69"/>
  <c r="H45" i="69"/>
  <c r="F45" i="69"/>
  <c r="H44" i="69"/>
  <c r="F44" i="69"/>
  <c r="H43" i="69"/>
  <c r="F43" i="69"/>
  <c r="H42" i="69"/>
  <c r="H41" i="69"/>
  <c r="H40" i="69"/>
  <c r="H39" i="69"/>
  <c r="H38" i="69"/>
  <c r="H37" i="69"/>
  <c r="H36" i="69"/>
  <c r="H35" i="69"/>
  <c r="H34" i="69"/>
  <c r="H33" i="69"/>
  <c r="H32" i="69"/>
  <c r="H31" i="69"/>
  <c r="H30" i="69"/>
  <c r="H29" i="69"/>
  <c r="H28" i="69"/>
  <c r="H27" i="69"/>
  <c r="H26" i="69"/>
  <c r="H25" i="69"/>
  <c r="H24" i="69"/>
  <c r="H23" i="69"/>
  <c r="F23" i="69"/>
  <c r="H22" i="69"/>
  <c r="F22" i="69"/>
  <c r="H21" i="69"/>
  <c r="H20" i="69"/>
  <c r="H19" i="69"/>
  <c r="H18" i="69"/>
  <c r="H17" i="69"/>
  <c r="H16" i="69"/>
  <c r="H15" i="69"/>
  <c r="H14" i="69"/>
  <c r="F14" i="69"/>
  <c r="H13" i="69"/>
  <c r="F13" i="69"/>
  <c r="H12" i="69"/>
  <c r="F12" i="69"/>
  <c r="H11" i="69"/>
  <c r="F11" i="69"/>
  <c r="H10" i="69"/>
  <c r="J53" i="69"/>
  <c r="G10" i="69"/>
  <c r="G11" i="69"/>
  <c r="G12" i="69"/>
  <c r="G13" i="69"/>
  <c r="G14" i="69"/>
  <c r="G15" i="69"/>
  <c r="G16" i="69"/>
  <c r="G17" i="69"/>
  <c r="G18" i="69"/>
  <c r="G19" i="69"/>
  <c r="G20" i="69"/>
  <c r="G21" i="69"/>
  <c r="G22" i="69"/>
  <c r="G23" i="69"/>
  <c r="G24" i="69"/>
  <c r="G25" i="69"/>
  <c r="G26" i="69"/>
  <c r="G27" i="69"/>
  <c r="G28" i="69"/>
  <c r="G29" i="69"/>
  <c r="G30" i="69"/>
  <c r="G31" i="69"/>
  <c r="G32" i="69"/>
  <c r="G33" i="69"/>
  <c r="G34" i="69"/>
  <c r="G35" i="69"/>
  <c r="G36" i="69"/>
  <c r="G37" i="69"/>
  <c r="G38" i="69"/>
  <c r="G39" i="69"/>
  <c r="G40" i="69"/>
  <c r="G41" i="69"/>
  <c r="G42" i="69"/>
  <c r="G43" i="69"/>
  <c r="G44" i="69"/>
  <c r="G45" i="69"/>
  <c r="G46" i="69"/>
  <c r="G47" i="69"/>
  <c r="G48" i="69"/>
  <c r="F10" i="69"/>
  <c r="F50" i="69"/>
  <c r="H52" i="69"/>
  <c r="G6" i="69"/>
  <c r="E5" i="69"/>
  <c r="B53" i="9"/>
  <c r="B55" i="68"/>
  <c r="H54" i="68"/>
  <c r="E54" i="68"/>
  <c r="H53" i="68"/>
  <c r="E53" i="68"/>
  <c r="E52" i="68"/>
  <c r="C50" i="68"/>
  <c r="J55" i="68"/>
  <c r="C49" i="68"/>
  <c r="H49" i="68"/>
  <c r="J51" i="68"/>
  <c r="H48" i="68"/>
  <c r="F48" i="68"/>
  <c r="H47" i="68"/>
  <c r="F47" i="68"/>
  <c r="H46" i="68"/>
  <c r="F46" i="68"/>
  <c r="H45" i="68"/>
  <c r="F45" i="68"/>
  <c r="H44" i="68"/>
  <c r="F44" i="68"/>
  <c r="H43" i="68"/>
  <c r="H42" i="68"/>
  <c r="H41" i="68"/>
  <c r="H40" i="68"/>
  <c r="H39" i="68"/>
  <c r="H38" i="68"/>
  <c r="H37" i="68"/>
  <c r="H36" i="68"/>
  <c r="H35" i="68"/>
  <c r="H34" i="68"/>
  <c r="H33" i="68"/>
  <c r="H32" i="68"/>
  <c r="H31" i="68"/>
  <c r="H30" i="68"/>
  <c r="H29" i="68"/>
  <c r="H28" i="68"/>
  <c r="H27" i="68"/>
  <c r="H26" i="68"/>
  <c r="H25" i="68"/>
  <c r="H24" i="68"/>
  <c r="H23" i="68"/>
  <c r="H22" i="68"/>
  <c r="H21" i="68"/>
  <c r="H20" i="68"/>
  <c r="H19" i="68"/>
  <c r="H18" i="68"/>
  <c r="H17" i="68"/>
  <c r="H16" i="68"/>
  <c r="H15" i="68"/>
  <c r="H14" i="68"/>
  <c r="F14" i="68"/>
  <c r="H13" i="68"/>
  <c r="F13" i="68"/>
  <c r="H12" i="68"/>
  <c r="F12" i="68"/>
  <c r="H11" i="68"/>
  <c r="F11" i="68"/>
  <c r="H10" i="68"/>
  <c r="J53" i="68"/>
  <c r="F10" i="68"/>
  <c r="G10" i="68"/>
  <c r="G11" i="68"/>
  <c r="G12" i="68"/>
  <c r="G13" i="68"/>
  <c r="G14" i="68"/>
  <c r="G15" i="68"/>
  <c r="G16" i="68"/>
  <c r="G17" i="68"/>
  <c r="G18" i="68"/>
  <c r="G19" i="68"/>
  <c r="G20" i="68"/>
  <c r="G21" i="68"/>
  <c r="G22" i="68"/>
  <c r="G23" i="68"/>
  <c r="G24" i="68"/>
  <c r="G25" i="68"/>
  <c r="G26" i="68"/>
  <c r="G27" i="68"/>
  <c r="G28" i="68"/>
  <c r="G29" i="68"/>
  <c r="G30" i="68"/>
  <c r="G31" i="68"/>
  <c r="G32" i="68"/>
  <c r="G33" i="68"/>
  <c r="G34" i="68"/>
  <c r="G35" i="68"/>
  <c r="G36" i="68"/>
  <c r="G37" i="68"/>
  <c r="G38" i="68"/>
  <c r="G39" i="68"/>
  <c r="G40" i="68"/>
  <c r="G41" i="68"/>
  <c r="G42" i="68"/>
  <c r="G43" i="68"/>
  <c r="G44" i="68"/>
  <c r="G45" i="68"/>
  <c r="G46" i="68"/>
  <c r="G47" i="68"/>
  <c r="G48" i="68"/>
  <c r="G6" i="68"/>
  <c r="E5" i="68"/>
  <c r="F50" i="68"/>
  <c r="H52" i="68"/>
  <c r="O61" i="71"/>
  <c r="M61" i="71"/>
  <c r="L61" i="71"/>
  <c r="K61" i="71"/>
  <c r="J61" i="71"/>
  <c r="B61" i="71"/>
  <c r="A61" i="71"/>
  <c r="P54" i="71"/>
  <c r="O54" i="71"/>
  <c r="O49" i="71"/>
  <c r="N54" i="71"/>
  <c r="M54" i="71"/>
  <c r="Q61" i="71"/>
  <c r="P61" i="71"/>
  <c r="N61" i="71"/>
  <c r="P49" i="71"/>
  <c r="M49" i="71"/>
  <c r="L49" i="71"/>
  <c r="P48" i="71"/>
  <c r="M48" i="71"/>
  <c r="L48" i="71"/>
  <c r="P47" i="71"/>
  <c r="O47" i="71"/>
  <c r="M47" i="71"/>
  <c r="L47" i="71"/>
  <c r="P46" i="71"/>
  <c r="M46" i="71"/>
  <c r="L46" i="71"/>
  <c r="P45" i="71"/>
  <c r="O45" i="71"/>
  <c r="M45" i="71"/>
  <c r="L45" i="71"/>
  <c r="P44" i="71"/>
  <c r="M44" i="71"/>
  <c r="L44" i="71"/>
  <c r="P43" i="71"/>
  <c r="O43" i="71"/>
  <c r="M43" i="71"/>
  <c r="L43" i="71"/>
  <c r="P42" i="71"/>
  <c r="M42" i="71"/>
  <c r="L42" i="71"/>
  <c r="P41" i="71"/>
  <c r="O41" i="71"/>
  <c r="M41" i="71"/>
  <c r="L41" i="71"/>
  <c r="P40" i="71"/>
  <c r="M40" i="71"/>
  <c r="L40" i="71"/>
  <c r="P39" i="71"/>
  <c r="O39" i="71"/>
  <c r="M39" i="71"/>
  <c r="L39" i="71"/>
  <c r="P38" i="71"/>
  <c r="M38" i="71"/>
  <c r="L38" i="71"/>
  <c r="P37" i="71"/>
  <c r="O37" i="71"/>
  <c r="M37" i="71"/>
  <c r="L37" i="71"/>
  <c r="P36" i="71"/>
  <c r="M36" i="71"/>
  <c r="L36" i="71"/>
  <c r="P35" i="71"/>
  <c r="O35" i="71"/>
  <c r="M35" i="71"/>
  <c r="L35" i="71"/>
  <c r="P34" i="71"/>
  <c r="M34" i="71"/>
  <c r="L34" i="71"/>
  <c r="P33" i="71"/>
  <c r="O33" i="71"/>
  <c r="M33" i="71"/>
  <c r="L33" i="71"/>
  <c r="P32" i="71"/>
  <c r="M32" i="71"/>
  <c r="L32" i="71"/>
  <c r="P31" i="71"/>
  <c r="O31" i="71"/>
  <c r="M31" i="71"/>
  <c r="L31" i="71"/>
  <c r="P30" i="71"/>
  <c r="M30" i="71"/>
  <c r="L30" i="71"/>
  <c r="P29" i="71"/>
  <c r="O29" i="71"/>
  <c r="M29" i="71"/>
  <c r="L29" i="71"/>
  <c r="P28" i="71"/>
  <c r="M28" i="71"/>
  <c r="L28" i="71"/>
  <c r="P27" i="71"/>
  <c r="O27" i="71"/>
  <c r="M27" i="71"/>
  <c r="L27" i="71"/>
  <c r="P26" i="71"/>
  <c r="M26" i="71"/>
  <c r="L26" i="71"/>
  <c r="P25" i="71"/>
  <c r="O25" i="71"/>
  <c r="L25" i="71"/>
  <c r="M25" i="71"/>
  <c r="P24" i="71"/>
  <c r="L24" i="71"/>
  <c r="M24" i="71"/>
  <c r="P23" i="71"/>
  <c r="O23" i="71"/>
  <c r="M23" i="71"/>
  <c r="L23" i="71"/>
  <c r="P22" i="71"/>
  <c r="L22" i="71"/>
  <c r="M22" i="71"/>
  <c r="P21" i="71"/>
  <c r="O21" i="71"/>
  <c r="M21" i="71"/>
  <c r="L21" i="71"/>
  <c r="P20" i="71"/>
  <c r="L20" i="71"/>
  <c r="M20" i="71"/>
  <c r="P19" i="71"/>
  <c r="O19" i="71"/>
  <c r="M19" i="71"/>
  <c r="L19" i="71"/>
  <c r="P18" i="71"/>
  <c r="L18" i="71"/>
  <c r="M18" i="71"/>
  <c r="P17" i="71"/>
  <c r="O17" i="71"/>
  <c r="M17" i="71"/>
  <c r="L17" i="71"/>
  <c r="P16" i="71"/>
  <c r="L16" i="71"/>
  <c r="M16" i="71"/>
  <c r="P15" i="71"/>
  <c r="O15" i="71"/>
  <c r="M15" i="71"/>
  <c r="L15" i="71"/>
  <c r="P14" i="71"/>
  <c r="M14" i="71"/>
  <c r="L14" i="71"/>
  <c r="P13" i="71"/>
  <c r="O13" i="71"/>
  <c r="M13" i="71"/>
  <c r="L13" i="71"/>
  <c r="P12" i="71"/>
  <c r="M12" i="71"/>
  <c r="L12" i="71"/>
  <c r="P11" i="71"/>
  <c r="O11" i="71"/>
  <c r="M11" i="71"/>
  <c r="L11" i="71"/>
  <c r="P10" i="71"/>
  <c r="P55" i="71"/>
  <c r="M10" i="71"/>
  <c r="L10" i="71"/>
  <c r="O61" i="70"/>
  <c r="M61" i="70"/>
  <c r="L61" i="70"/>
  <c r="K61" i="70"/>
  <c r="J61" i="70"/>
  <c r="B61" i="70"/>
  <c r="A61" i="70"/>
  <c r="P54" i="70"/>
  <c r="O54" i="70"/>
  <c r="O49" i="70"/>
  <c r="N54" i="70"/>
  <c r="M54" i="70"/>
  <c r="Q61" i="70"/>
  <c r="P61" i="70"/>
  <c r="N61" i="70"/>
  <c r="P49" i="70"/>
  <c r="M49" i="70"/>
  <c r="L49" i="70"/>
  <c r="P48" i="70"/>
  <c r="M48" i="70"/>
  <c r="L48" i="70"/>
  <c r="P47" i="70"/>
  <c r="M47" i="70"/>
  <c r="L47" i="70"/>
  <c r="P46" i="70"/>
  <c r="M46" i="70"/>
  <c r="L46" i="70"/>
  <c r="P45" i="70"/>
  <c r="M45" i="70"/>
  <c r="L45" i="70"/>
  <c r="P44" i="70"/>
  <c r="M44" i="70"/>
  <c r="L44" i="70"/>
  <c r="P43" i="70"/>
  <c r="M43" i="70"/>
  <c r="L43" i="70"/>
  <c r="P42" i="70"/>
  <c r="M42" i="70"/>
  <c r="L42" i="70"/>
  <c r="P41" i="70"/>
  <c r="M41" i="70"/>
  <c r="L41" i="70"/>
  <c r="P40" i="70"/>
  <c r="M40" i="70"/>
  <c r="L40" i="70"/>
  <c r="P39" i="70"/>
  <c r="M39" i="70"/>
  <c r="L39" i="70"/>
  <c r="P38" i="70"/>
  <c r="M38" i="70"/>
  <c r="L38" i="70"/>
  <c r="P37" i="70"/>
  <c r="M37" i="70"/>
  <c r="L37" i="70"/>
  <c r="P36" i="70"/>
  <c r="M36" i="70"/>
  <c r="L36" i="70"/>
  <c r="P35" i="70"/>
  <c r="M35" i="70"/>
  <c r="L35" i="70"/>
  <c r="P34" i="70"/>
  <c r="M34" i="70"/>
  <c r="L34" i="70"/>
  <c r="P33" i="70"/>
  <c r="M33" i="70"/>
  <c r="L33" i="70"/>
  <c r="P32" i="70"/>
  <c r="M32" i="70"/>
  <c r="L32" i="70"/>
  <c r="P31" i="70"/>
  <c r="M31" i="70"/>
  <c r="L31" i="70"/>
  <c r="P30" i="70"/>
  <c r="M30" i="70"/>
  <c r="L30" i="70"/>
  <c r="P29" i="70"/>
  <c r="M29" i="70"/>
  <c r="L29" i="70"/>
  <c r="P28" i="70"/>
  <c r="M28" i="70"/>
  <c r="L28" i="70"/>
  <c r="P27" i="70"/>
  <c r="M27" i="70"/>
  <c r="L27" i="70"/>
  <c r="P26" i="70"/>
  <c r="M26" i="70"/>
  <c r="L26" i="70"/>
  <c r="P25" i="70"/>
  <c r="L25" i="70"/>
  <c r="M25" i="70"/>
  <c r="P24" i="70"/>
  <c r="L24" i="70"/>
  <c r="M24" i="70"/>
  <c r="P23" i="70"/>
  <c r="L23" i="70"/>
  <c r="M23" i="70"/>
  <c r="P22" i="70"/>
  <c r="O22" i="70"/>
  <c r="L22" i="70"/>
  <c r="M22" i="70"/>
  <c r="P21" i="70"/>
  <c r="L21" i="70"/>
  <c r="M21" i="70"/>
  <c r="P20" i="70"/>
  <c r="L20" i="70"/>
  <c r="M20" i="70"/>
  <c r="P19" i="70"/>
  <c r="L19" i="70"/>
  <c r="M19" i="70"/>
  <c r="P18" i="70"/>
  <c r="O18" i="70"/>
  <c r="L18" i="70"/>
  <c r="M18" i="70"/>
  <c r="P17" i="70"/>
  <c r="L17" i="70"/>
  <c r="M17" i="70"/>
  <c r="P16" i="70"/>
  <c r="L16" i="70"/>
  <c r="M16" i="70"/>
  <c r="P15" i="70"/>
  <c r="L15" i="70"/>
  <c r="M15" i="70"/>
  <c r="P14" i="70"/>
  <c r="O14" i="70"/>
  <c r="M14" i="70"/>
  <c r="L14" i="70"/>
  <c r="P13" i="70"/>
  <c r="M13" i="70"/>
  <c r="L13" i="70"/>
  <c r="P12" i="70"/>
  <c r="O12" i="70"/>
  <c r="M12" i="70"/>
  <c r="L12" i="70"/>
  <c r="P11" i="70"/>
  <c r="M11" i="70"/>
  <c r="L11" i="70"/>
  <c r="P10" i="70"/>
  <c r="O10" i="70"/>
  <c r="M10" i="70"/>
  <c r="L10" i="70"/>
  <c r="O61" i="69"/>
  <c r="M61" i="69"/>
  <c r="L61" i="69"/>
  <c r="K61" i="69"/>
  <c r="J61" i="69"/>
  <c r="B61" i="69"/>
  <c r="A61" i="69"/>
  <c r="P54" i="69"/>
  <c r="O54" i="69"/>
  <c r="O49" i="69"/>
  <c r="N54" i="69"/>
  <c r="M54" i="69"/>
  <c r="Q61" i="69"/>
  <c r="P61" i="69"/>
  <c r="N61" i="69"/>
  <c r="P49" i="69"/>
  <c r="M49" i="69"/>
  <c r="L49" i="69"/>
  <c r="P48" i="69"/>
  <c r="M48" i="69"/>
  <c r="L48" i="69"/>
  <c r="P47" i="69"/>
  <c r="M47" i="69"/>
  <c r="L47" i="69"/>
  <c r="P46" i="69"/>
  <c r="M46" i="69"/>
  <c r="L46" i="69"/>
  <c r="P45" i="69"/>
  <c r="M45" i="69"/>
  <c r="L45" i="69"/>
  <c r="P44" i="69"/>
  <c r="M44" i="69"/>
  <c r="L44" i="69"/>
  <c r="P43" i="69"/>
  <c r="M43" i="69"/>
  <c r="L43" i="69"/>
  <c r="P42" i="69"/>
  <c r="M42" i="69"/>
  <c r="L42" i="69"/>
  <c r="P41" i="69"/>
  <c r="M41" i="69"/>
  <c r="L41" i="69"/>
  <c r="P40" i="69"/>
  <c r="M40" i="69"/>
  <c r="L40" i="69"/>
  <c r="P39" i="69"/>
  <c r="M39" i="69"/>
  <c r="L39" i="69"/>
  <c r="P38" i="69"/>
  <c r="M38" i="69"/>
  <c r="L38" i="69"/>
  <c r="P37" i="69"/>
  <c r="M37" i="69"/>
  <c r="L37" i="69"/>
  <c r="P36" i="69"/>
  <c r="M36" i="69"/>
  <c r="L36" i="69"/>
  <c r="P35" i="69"/>
  <c r="M35" i="69"/>
  <c r="L35" i="69"/>
  <c r="P34" i="69"/>
  <c r="M34" i="69"/>
  <c r="L34" i="69"/>
  <c r="P33" i="69"/>
  <c r="M33" i="69"/>
  <c r="L33" i="69"/>
  <c r="P32" i="69"/>
  <c r="M32" i="69"/>
  <c r="L32" i="69"/>
  <c r="P31" i="69"/>
  <c r="M31" i="69"/>
  <c r="L31" i="69"/>
  <c r="P30" i="69"/>
  <c r="M30" i="69"/>
  <c r="L30" i="69"/>
  <c r="P29" i="69"/>
  <c r="M29" i="69"/>
  <c r="L29" i="69"/>
  <c r="P28" i="69"/>
  <c r="M28" i="69"/>
  <c r="L28" i="69"/>
  <c r="P27" i="69"/>
  <c r="M27" i="69"/>
  <c r="L27" i="69"/>
  <c r="P26" i="69"/>
  <c r="M26" i="69"/>
  <c r="L26" i="69"/>
  <c r="P25" i="69"/>
  <c r="L25" i="69"/>
  <c r="M25" i="69"/>
  <c r="P24" i="69"/>
  <c r="L24" i="69"/>
  <c r="M24" i="69"/>
  <c r="P23" i="69"/>
  <c r="L23" i="69"/>
  <c r="M23" i="69"/>
  <c r="P22" i="69"/>
  <c r="O22" i="69"/>
  <c r="L22" i="69"/>
  <c r="M22" i="69"/>
  <c r="P21" i="69"/>
  <c r="L21" i="69"/>
  <c r="M21" i="69"/>
  <c r="P20" i="69"/>
  <c r="L20" i="69"/>
  <c r="M20" i="69"/>
  <c r="P19" i="69"/>
  <c r="L19" i="69"/>
  <c r="M19" i="69"/>
  <c r="P18" i="69"/>
  <c r="O18" i="69"/>
  <c r="L18" i="69"/>
  <c r="M18" i="69"/>
  <c r="P17" i="69"/>
  <c r="L17" i="69"/>
  <c r="M17" i="69"/>
  <c r="P16" i="69"/>
  <c r="L16" i="69"/>
  <c r="M16" i="69"/>
  <c r="P15" i="69"/>
  <c r="L15" i="69"/>
  <c r="M15" i="69"/>
  <c r="P14" i="69"/>
  <c r="O14" i="69"/>
  <c r="M14" i="69"/>
  <c r="L14" i="69"/>
  <c r="P13" i="69"/>
  <c r="M13" i="69"/>
  <c r="L13" i="69"/>
  <c r="P12" i="69"/>
  <c r="O12" i="69"/>
  <c r="M12" i="69"/>
  <c r="L12" i="69"/>
  <c r="P11" i="69"/>
  <c r="M11" i="69"/>
  <c r="L11" i="69"/>
  <c r="P10" i="69"/>
  <c r="O10" i="69"/>
  <c r="M10" i="69"/>
  <c r="L10" i="69"/>
  <c r="N61" i="68"/>
  <c r="L61" i="68"/>
  <c r="K61" i="68"/>
  <c r="J61" i="68"/>
  <c r="B61" i="68"/>
  <c r="A61" i="68"/>
  <c r="M61" i="68"/>
  <c r="P54" i="68"/>
  <c r="O54" i="68"/>
  <c r="N54" i="68"/>
  <c r="N49" i="68"/>
  <c r="M54" i="68"/>
  <c r="M48" i="68"/>
  <c r="Q61" i="68"/>
  <c r="P61" i="68"/>
  <c r="O61" i="68"/>
  <c r="P49" i="68"/>
  <c r="O49" i="68"/>
  <c r="L49" i="68"/>
  <c r="P48" i="68"/>
  <c r="O48" i="68"/>
  <c r="N48" i="68"/>
  <c r="L48" i="68"/>
  <c r="P47" i="68"/>
  <c r="O47" i="68"/>
  <c r="N47" i="68"/>
  <c r="L47" i="68"/>
  <c r="P46" i="68"/>
  <c r="O46" i="68"/>
  <c r="N46" i="68"/>
  <c r="L46" i="68"/>
  <c r="P45" i="68"/>
  <c r="O45" i="68"/>
  <c r="N45" i="68"/>
  <c r="L45" i="68"/>
  <c r="P44" i="68"/>
  <c r="O44" i="68"/>
  <c r="N44" i="68"/>
  <c r="L44" i="68"/>
  <c r="P43" i="68"/>
  <c r="O43" i="68"/>
  <c r="N43" i="68"/>
  <c r="L43" i="68"/>
  <c r="P42" i="68"/>
  <c r="O42" i="68"/>
  <c r="N42" i="68"/>
  <c r="L42" i="68"/>
  <c r="P41" i="68"/>
  <c r="O41" i="68"/>
  <c r="N41" i="68"/>
  <c r="L41" i="68"/>
  <c r="P40" i="68"/>
  <c r="O40" i="68"/>
  <c r="N40" i="68"/>
  <c r="L40" i="68"/>
  <c r="P39" i="68"/>
  <c r="O39" i="68"/>
  <c r="N39" i="68"/>
  <c r="L39" i="68"/>
  <c r="P38" i="68"/>
  <c r="O38" i="68"/>
  <c r="N38" i="68"/>
  <c r="L38" i="68"/>
  <c r="P37" i="68"/>
  <c r="O37" i="68"/>
  <c r="N37" i="68"/>
  <c r="L37" i="68"/>
  <c r="P36" i="68"/>
  <c r="O36" i="68"/>
  <c r="N36" i="68"/>
  <c r="L36" i="68"/>
  <c r="P35" i="68"/>
  <c r="O35" i="68"/>
  <c r="N35" i="68"/>
  <c r="L35" i="68"/>
  <c r="P34" i="68"/>
  <c r="O34" i="68"/>
  <c r="N34" i="68"/>
  <c r="L34" i="68"/>
  <c r="P33" i="68"/>
  <c r="O33" i="68"/>
  <c r="N33" i="68"/>
  <c r="L33" i="68"/>
  <c r="P32" i="68"/>
  <c r="O32" i="68"/>
  <c r="N32" i="68"/>
  <c r="L32" i="68"/>
  <c r="P31" i="68"/>
  <c r="O31" i="68"/>
  <c r="N31" i="68"/>
  <c r="L31" i="68"/>
  <c r="P30" i="68"/>
  <c r="O30" i="68"/>
  <c r="N30" i="68"/>
  <c r="L30" i="68"/>
  <c r="P29" i="68"/>
  <c r="O29" i="68"/>
  <c r="N29" i="68"/>
  <c r="L29" i="68"/>
  <c r="P28" i="68"/>
  <c r="O28" i="68"/>
  <c r="N28" i="68"/>
  <c r="L28" i="68"/>
  <c r="P27" i="68"/>
  <c r="O27" i="68"/>
  <c r="N27" i="68"/>
  <c r="L27" i="68"/>
  <c r="P26" i="68"/>
  <c r="O26" i="68"/>
  <c r="N26" i="68"/>
  <c r="L26" i="68"/>
  <c r="P25" i="68"/>
  <c r="O25" i="68"/>
  <c r="N25" i="68"/>
  <c r="L25" i="68"/>
  <c r="P24" i="68"/>
  <c r="O24" i="68"/>
  <c r="N24" i="68"/>
  <c r="L24" i="68"/>
  <c r="P23" i="68"/>
  <c r="O23" i="68"/>
  <c r="N23" i="68"/>
  <c r="L23" i="68"/>
  <c r="P22" i="68"/>
  <c r="O22" i="68"/>
  <c r="N22" i="68"/>
  <c r="L22" i="68"/>
  <c r="P21" i="68"/>
  <c r="O21" i="68"/>
  <c r="N21" i="68"/>
  <c r="L21" i="68"/>
  <c r="P20" i="68"/>
  <c r="O20" i="68"/>
  <c r="N20" i="68"/>
  <c r="L20" i="68"/>
  <c r="P19" i="68"/>
  <c r="O19" i="68"/>
  <c r="N19" i="68"/>
  <c r="L19" i="68"/>
  <c r="P18" i="68"/>
  <c r="O18" i="68"/>
  <c r="N18" i="68"/>
  <c r="L18" i="68"/>
  <c r="P17" i="68"/>
  <c r="O17" i="68"/>
  <c r="N17" i="68"/>
  <c r="L17" i="68"/>
  <c r="P16" i="68"/>
  <c r="O16" i="68"/>
  <c r="N16" i="68"/>
  <c r="L16" i="68"/>
  <c r="P15" i="68"/>
  <c r="O15" i="68"/>
  <c r="N15" i="68"/>
  <c r="L15" i="68"/>
  <c r="P14" i="68"/>
  <c r="O14" i="68"/>
  <c r="N14" i="68"/>
  <c r="L14" i="68"/>
  <c r="P13" i="68"/>
  <c r="O13" i="68"/>
  <c r="N13" i="68"/>
  <c r="L13" i="68"/>
  <c r="P12" i="68"/>
  <c r="O12" i="68"/>
  <c r="N12" i="68"/>
  <c r="L12" i="68"/>
  <c r="P11" i="68"/>
  <c r="O11" i="68"/>
  <c r="N11" i="68"/>
  <c r="L11" i="68"/>
  <c r="P10" i="68"/>
  <c r="P55" i="68"/>
  <c r="O10" i="68"/>
  <c r="O55" i="68"/>
  <c r="N10" i="68"/>
  <c r="L10" i="68"/>
  <c r="L55" i="68"/>
  <c r="C49" i="9"/>
  <c r="D49" i="9"/>
  <c r="E49" i="9"/>
  <c r="F49" i="9"/>
  <c r="G49" i="9"/>
  <c r="H49" i="9"/>
  <c r="I49" i="9"/>
  <c r="J49" i="9"/>
  <c r="K49" i="9"/>
  <c r="L49" i="9"/>
  <c r="M49" i="9"/>
  <c r="N49" i="9"/>
  <c r="O49" i="9"/>
  <c r="P49" i="9"/>
  <c r="Q49" i="9"/>
  <c r="R49" i="9"/>
  <c r="C50" i="9"/>
  <c r="D50" i="9"/>
  <c r="E50" i="9"/>
  <c r="F50" i="9"/>
  <c r="G50" i="9"/>
  <c r="H50" i="9"/>
  <c r="I50" i="9"/>
  <c r="J50" i="9"/>
  <c r="K50" i="9"/>
  <c r="L50" i="9"/>
  <c r="M50" i="9"/>
  <c r="N50" i="9"/>
  <c r="O50" i="9"/>
  <c r="P50" i="9"/>
  <c r="Q50" i="9"/>
  <c r="R50" i="9"/>
  <c r="C51" i="9"/>
  <c r="D51" i="9"/>
  <c r="E51" i="9"/>
  <c r="F51" i="9"/>
  <c r="G51" i="9"/>
  <c r="H51" i="9"/>
  <c r="I51" i="9"/>
  <c r="J51" i="9"/>
  <c r="K51" i="9"/>
  <c r="L51" i="9"/>
  <c r="M51" i="9"/>
  <c r="N51" i="9"/>
  <c r="O51" i="9"/>
  <c r="P51" i="9"/>
  <c r="Q51" i="9"/>
  <c r="R51" i="9"/>
  <c r="C52" i="9"/>
  <c r="D52" i="9"/>
  <c r="E52" i="9"/>
  <c r="F52" i="9"/>
  <c r="G52" i="9"/>
  <c r="H52" i="9"/>
  <c r="I52" i="9"/>
  <c r="J52" i="9"/>
  <c r="K52" i="9"/>
  <c r="L52" i="9"/>
  <c r="M52" i="9"/>
  <c r="N52" i="9"/>
  <c r="O52" i="9"/>
  <c r="P52" i="9"/>
  <c r="Q52" i="9"/>
  <c r="R52" i="9"/>
  <c r="B52" i="9"/>
  <c r="B55" i="67"/>
  <c r="H54" i="67"/>
  <c r="E54" i="67"/>
  <c r="H53" i="67"/>
  <c r="E53" i="67"/>
  <c r="E52" i="67"/>
  <c r="C50" i="67"/>
  <c r="J55" i="67"/>
  <c r="H49" i="67"/>
  <c r="J51" i="67"/>
  <c r="C49" i="67"/>
  <c r="H48" i="67"/>
  <c r="F48" i="67"/>
  <c r="H47" i="67"/>
  <c r="F47" i="67"/>
  <c r="H46" i="67"/>
  <c r="F46" i="67"/>
  <c r="H45" i="67"/>
  <c r="F45" i="67"/>
  <c r="H44" i="67"/>
  <c r="F44" i="67"/>
  <c r="H43" i="67"/>
  <c r="H42" i="67"/>
  <c r="H41" i="67"/>
  <c r="H40" i="67"/>
  <c r="H39" i="67"/>
  <c r="H38" i="67"/>
  <c r="H37" i="67"/>
  <c r="H36" i="67"/>
  <c r="H35" i="67"/>
  <c r="H34" i="67"/>
  <c r="H33" i="67"/>
  <c r="H32" i="67"/>
  <c r="H31" i="67"/>
  <c r="H30" i="67"/>
  <c r="H29" i="67"/>
  <c r="H28" i="67"/>
  <c r="H27" i="67"/>
  <c r="H26" i="67"/>
  <c r="H25" i="67"/>
  <c r="H24" i="67"/>
  <c r="H23" i="67"/>
  <c r="H22" i="67"/>
  <c r="H21" i="67"/>
  <c r="H20" i="67"/>
  <c r="H19" i="67"/>
  <c r="H18" i="67"/>
  <c r="H17" i="67"/>
  <c r="H16" i="67"/>
  <c r="H15" i="67"/>
  <c r="H14" i="67"/>
  <c r="F14" i="67"/>
  <c r="H13" i="67"/>
  <c r="F13" i="67"/>
  <c r="H12" i="67"/>
  <c r="F12" i="67"/>
  <c r="H11" i="67"/>
  <c r="F11" i="67"/>
  <c r="F50" i="67"/>
  <c r="H52" i="67"/>
  <c r="H10" i="67"/>
  <c r="J53" i="67"/>
  <c r="F10" i="67"/>
  <c r="G10" i="67"/>
  <c r="G11" i="67"/>
  <c r="G12" i="67"/>
  <c r="G13" i="67"/>
  <c r="G14" i="67"/>
  <c r="G15" i="67"/>
  <c r="G16" i="67"/>
  <c r="G17" i="67"/>
  <c r="G18" i="67"/>
  <c r="G19" i="67"/>
  <c r="G20" i="67"/>
  <c r="G21" i="67"/>
  <c r="G22" i="67"/>
  <c r="G23" i="67"/>
  <c r="G24" i="67"/>
  <c r="G25" i="67"/>
  <c r="G26" i="67"/>
  <c r="G27" i="67"/>
  <c r="G28" i="67"/>
  <c r="G29" i="67"/>
  <c r="G30" i="67"/>
  <c r="G31" i="67"/>
  <c r="G32" i="67"/>
  <c r="G33" i="67"/>
  <c r="G34" i="67"/>
  <c r="G35" i="67"/>
  <c r="G36" i="67"/>
  <c r="G37" i="67"/>
  <c r="G38" i="67"/>
  <c r="G39" i="67"/>
  <c r="G40" i="67"/>
  <c r="G41" i="67"/>
  <c r="G42" i="67"/>
  <c r="G43" i="67"/>
  <c r="G44" i="67"/>
  <c r="G45" i="67"/>
  <c r="G46" i="67"/>
  <c r="G47" i="67"/>
  <c r="G48" i="67"/>
  <c r="G6" i="67"/>
  <c r="E5" i="67"/>
  <c r="B51" i="9"/>
  <c r="B55" i="66"/>
  <c r="H54" i="66"/>
  <c r="E54" i="66"/>
  <c r="H53" i="66"/>
  <c r="E53" i="66"/>
  <c r="E52" i="66"/>
  <c r="C49" i="66"/>
  <c r="H49" i="66"/>
  <c r="J51" i="66"/>
  <c r="H48" i="66"/>
  <c r="F48" i="66"/>
  <c r="H47" i="66"/>
  <c r="F47" i="66"/>
  <c r="H46" i="66"/>
  <c r="F46" i="66"/>
  <c r="H45" i="66"/>
  <c r="H44" i="66"/>
  <c r="H43" i="66"/>
  <c r="H42" i="66"/>
  <c r="H41" i="66"/>
  <c r="H40" i="66"/>
  <c r="H39" i="66"/>
  <c r="H38" i="66"/>
  <c r="H37" i="66"/>
  <c r="H36" i="66"/>
  <c r="H35" i="66"/>
  <c r="H34" i="66"/>
  <c r="H33" i="66"/>
  <c r="H32" i="66"/>
  <c r="H31" i="66"/>
  <c r="H30" i="66"/>
  <c r="H29" i="66"/>
  <c r="F29" i="66"/>
  <c r="H28" i="66"/>
  <c r="F28" i="66"/>
  <c r="H27" i="66"/>
  <c r="H26" i="66"/>
  <c r="H25" i="66"/>
  <c r="H24" i="66"/>
  <c r="H23" i="66"/>
  <c r="H22" i="66"/>
  <c r="H21" i="66"/>
  <c r="H20" i="66"/>
  <c r="H19" i="66"/>
  <c r="H18" i="66"/>
  <c r="H17" i="66"/>
  <c r="H16" i="66"/>
  <c r="H15" i="66"/>
  <c r="H14" i="66"/>
  <c r="F14" i="66"/>
  <c r="H13" i="66"/>
  <c r="F13" i="66"/>
  <c r="H12" i="66"/>
  <c r="F12" i="66"/>
  <c r="H11" i="66"/>
  <c r="F11" i="66"/>
  <c r="F50" i="66"/>
  <c r="H52" i="66"/>
  <c r="H10" i="66"/>
  <c r="F10" i="66"/>
  <c r="G10" i="66"/>
  <c r="G11" i="66"/>
  <c r="G12" i="66"/>
  <c r="G13" i="66"/>
  <c r="G14" i="66"/>
  <c r="G15" i="66"/>
  <c r="G16" i="66"/>
  <c r="G17" i="66"/>
  <c r="G18" i="66"/>
  <c r="G19" i="66"/>
  <c r="G20" i="66"/>
  <c r="G21" i="66"/>
  <c r="G22" i="66"/>
  <c r="G23" i="66"/>
  <c r="G24" i="66"/>
  <c r="G25" i="66"/>
  <c r="G26" i="66"/>
  <c r="G27" i="66"/>
  <c r="G28" i="66"/>
  <c r="G29" i="66"/>
  <c r="G30" i="66"/>
  <c r="G31" i="66"/>
  <c r="G32" i="66"/>
  <c r="G33" i="66"/>
  <c r="G34" i="66"/>
  <c r="G35" i="66"/>
  <c r="G36" i="66"/>
  <c r="G37" i="66"/>
  <c r="G38" i="66"/>
  <c r="G39" i="66"/>
  <c r="G40" i="66"/>
  <c r="G41" i="66"/>
  <c r="G42" i="66"/>
  <c r="G43" i="66"/>
  <c r="G44" i="66"/>
  <c r="G45" i="66"/>
  <c r="G46" i="66"/>
  <c r="G47" i="66"/>
  <c r="G48" i="66"/>
  <c r="G6" i="66"/>
  <c r="E5" i="66"/>
  <c r="B50" i="9"/>
  <c r="B55" i="65"/>
  <c r="H54" i="65"/>
  <c r="E54" i="65"/>
  <c r="H53" i="65"/>
  <c r="E53" i="65"/>
  <c r="E52" i="65"/>
  <c r="C50" i="65"/>
  <c r="J55" i="65"/>
  <c r="H49" i="65"/>
  <c r="J51" i="65"/>
  <c r="C49" i="65"/>
  <c r="H48" i="65"/>
  <c r="F48" i="65"/>
  <c r="H47" i="65"/>
  <c r="F47" i="65"/>
  <c r="H46" i="65"/>
  <c r="F46" i="65"/>
  <c r="H45" i="65"/>
  <c r="F45" i="65"/>
  <c r="H44" i="65"/>
  <c r="F44" i="65"/>
  <c r="H43" i="65"/>
  <c r="H42" i="65"/>
  <c r="H41" i="65"/>
  <c r="H40" i="65"/>
  <c r="H39" i="65"/>
  <c r="H38" i="65"/>
  <c r="H37" i="65"/>
  <c r="H36" i="65"/>
  <c r="H35" i="65"/>
  <c r="H34" i="65"/>
  <c r="H33" i="65"/>
  <c r="H32" i="65"/>
  <c r="H31" i="65"/>
  <c r="H30" i="65"/>
  <c r="H29" i="65"/>
  <c r="H28" i="65"/>
  <c r="H27" i="65"/>
  <c r="H26" i="65"/>
  <c r="H25" i="65"/>
  <c r="H24" i="65"/>
  <c r="H23" i="65"/>
  <c r="H22" i="65"/>
  <c r="H21" i="65"/>
  <c r="H20" i="65"/>
  <c r="H19" i="65"/>
  <c r="H18" i="65"/>
  <c r="H17" i="65"/>
  <c r="H16" i="65"/>
  <c r="H15" i="65"/>
  <c r="H14" i="65"/>
  <c r="F14" i="65"/>
  <c r="H13" i="65"/>
  <c r="F13" i="65"/>
  <c r="H12" i="65"/>
  <c r="F12" i="65"/>
  <c r="H11" i="65"/>
  <c r="F11" i="65"/>
  <c r="F50" i="65"/>
  <c r="H52" i="65"/>
  <c r="H10" i="65"/>
  <c r="J53" i="65"/>
  <c r="F10" i="65"/>
  <c r="G10" i="65"/>
  <c r="G11" i="65"/>
  <c r="G12" i="65"/>
  <c r="G13" i="65"/>
  <c r="G14" i="65"/>
  <c r="G15" i="65"/>
  <c r="G16" i="65"/>
  <c r="G17" i="65"/>
  <c r="G18" i="65"/>
  <c r="G19" i="65"/>
  <c r="G20" i="65"/>
  <c r="G21" i="65"/>
  <c r="G22" i="65"/>
  <c r="G23" i="65"/>
  <c r="G24" i="65"/>
  <c r="G25" i="65"/>
  <c r="G26" i="65"/>
  <c r="G27" i="65"/>
  <c r="G28" i="65"/>
  <c r="G29" i="65"/>
  <c r="G30" i="65"/>
  <c r="G31" i="65"/>
  <c r="G32" i="65"/>
  <c r="G33" i="65"/>
  <c r="G34" i="65"/>
  <c r="G35" i="65"/>
  <c r="G36" i="65"/>
  <c r="G37" i="65"/>
  <c r="G38" i="65"/>
  <c r="G39" i="65"/>
  <c r="G40" i="65"/>
  <c r="G41" i="65"/>
  <c r="G42" i="65"/>
  <c r="G43" i="65"/>
  <c r="G44" i="65"/>
  <c r="G45" i="65"/>
  <c r="G46" i="65"/>
  <c r="G47" i="65"/>
  <c r="G48" i="65"/>
  <c r="G6" i="65"/>
  <c r="E5" i="65"/>
  <c r="B49" i="9"/>
  <c r="B55" i="64"/>
  <c r="H54" i="64"/>
  <c r="E54" i="64"/>
  <c r="H53" i="64"/>
  <c r="E53" i="64"/>
  <c r="E52" i="64"/>
  <c r="C50" i="64"/>
  <c r="J55" i="64"/>
  <c r="H49" i="64"/>
  <c r="J51" i="64"/>
  <c r="C49" i="64"/>
  <c r="H48" i="64"/>
  <c r="F48" i="64"/>
  <c r="H47" i="64"/>
  <c r="F47" i="64"/>
  <c r="H46" i="64"/>
  <c r="F46" i="64"/>
  <c r="H45" i="64"/>
  <c r="F45" i="64"/>
  <c r="H44" i="64"/>
  <c r="F44" i="64"/>
  <c r="H43" i="64"/>
  <c r="H42" i="64"/>
  <c r="H41" i="64"/>
  <c r="H40" i="64"/>
  <c r="H39" i="64"/>
  <c r="H38" i="64"/>
  <c r="H37" i="64"/>
  <c r="H36" i="64"/>
  <c r="H35" i="64"/>
  <c r="H34" i="64"/>
  <c r="H33" i="64"/>
  <c r="H32" i="64"/>
  <c r="H31" i="64"/>
  <c r="H30" i="64"/>
  <c r="H29" i="64"/>
  <c r="H28" i="64"/>
  <c r="H27" i="64"/>
  <c r="H26" i="64"/>
  <c r="H25" i="64"/>
  <c r="H24" i="64"/>
  <c r="H23" i="64"/>
  <c r="H22" i="64"/>
  <c r="H21" i="64"/>
  <c r="H20" i="64"/>
  <c r="H19" i="64"/>
  <c r="H18" i="64"/>
  <c r="H17" i="64"/>
  <c r="H16" i="64"/>
  <c r="H15" i="64"/>
  <c r="H14" i="64"/>
  <c r="F14" i="64"/>
  <c r="H13" i="64"/>
  <c r="F13" i="64"/>
  <c r="H12" i="64"/>
  <c r="F12" i="64"/>
  <c r="H11" i="64"/>
  <c r="F11" i="64"/>
  <c r="H10" i="64"/>
  <c r="J53" i="64"/>
  <c r="F10" i="64"/>
  <c r="G10" i="64"/>
  <c r="G11" i="64"/>
  <c r="G12" i="64"/>
  <c r="G13" i="64"/>
  <c r="G14" i="64"/>
  <c r="G15" i="64"/>
  <c r="G16" i="64"/>
  <c r="G17" i="64"/>
  <c r="G18" i="64"/>
  <c r="G19" i="64"/>
  <c r="G20" i="64"/>
  <c r="G21" i="64"/>
  <c r="G22" i="64"/>
  <c r="G23" i="64"/>
  <c r="G24" i="64"/>
  <c r="G25" i="64"/>
  <c r="G26" i="64"/>
  <c r="G27" i="64"/>
  <c r="G28" i="64"/>
  <c r="G29" i="64"/>
  <c r="G30" i="64"/>
  <c r="G31" i="64"/>
  <c r="G32" i="64"/>
  <c r="G33" i="64"/>
  <c r="G34" i="64"/>
  <c r="G35" i="64"/>
  <c r="G36" i="64"/>
  <c r="G37" i="64"/>
  <c r="G38" i="64"/>
  <c r="G39" i="64"/>
  <c r="G40" i="64"/>
  <c r="G41" i="64"/>
  <c r="G42" i="64"/>
  <c r="G43" i="64"/>
  <c r="G44" i="64"/>
  <c r="G45" i="64"/>
  <c r="G46" i="64"/>
  <c r="G47" i="64"/>
  <c r="G48" i="64"/>
  <c r="G6" i="64"/>
  <c r="E5" i="64"/>
  <c r="L55" i="71"/>
  <c r="L55" i="70"/>
  <c r="P55" i="70"/>
  <c r="P55" i="69"/>
  <c r="L55" i="69"/>
  <c r="I61" i="71"/>
  <c r="M55" i="71"/>
  <c r="O26" i="71"/>
  <c r="O28" i="71"/>
  <c r="O30" i="71"/>
  <c r="O32" i="71"/>
  <c r="O34" i="71"/>
  <c r="O36" i="71"/>
  <c r="O38" i="71"/>
  <c r="O40" i="71"/>
  <c r="O42" i="71"/>
  <c r="O44" i="71"/>
  <c r="O46" i="71"/>
  <c r="O48" i="71"/>
  <c r="N49" i="71"/>
  <c r="N48" i="71"/>
  <c r="N47" i="71"/>
  <c r="N46" i="71"/>
  <c r="N45" i="71"/>
  <c r="N44" i="71"/>
  <c r="N43" i="71"/>
  <c r="N42" i="71"/>
  <c r="N41" i="71"/>
  <c r="N40" i="71"/>
  <c r="N39" i="71"/>
  <c r="N38" i="71"/>
  <c r="N37" i="71"/>
  <c r="N36" i="71"/>
  <c r="N35" i="71"/>
  <c r="N34" i="71"/>
  <c r="N33" i="71"/>
  <c r="N32" i="71"/>
  <c r="N31" i="71"/>
  <c r="N30" i="71"/>
  <c r="N29" i="71"/>
  <c r="N28" i="71"/>
  <c r="N27" i="71"/>
  <c r="N26" i="71"/>
  <c r="N25" i="71"/>
  <c r="N24" i="71"/>
  <c r="N23" i="71"/>
  <c r="N22" i="71"/>
  <c r="N21" i="71"/>
  <c r="N20" i="71"/>
  <c r="N19" i="71"/>
  <c r="N18" i="71"/>
  <c r="N17" i="71"/>
  <c r="N16" i="71"/>
  <c r="N15" i="71"/>
  <c r="N14" i="71"/>
  <c r="N13" i="71"/>
  <c r="N12" i="71"/>
  <c r="N11" i="71"/>
  <c r="N10" i="71"/>
  <c r="O10" i="71"/>
  <c r="O12" i="71"/>
  <c r="O14" i="71"/>
  <c r="O16" i="71"/>
  <c r="O18" i="71"/>
  <c r="O20" i="71"/>
  <c r="O22" i="71"/>
  <c r="O24" i="71"/>
  <c r="I61" i="70"/>
  <c r="P3" i="70"/>
  <c r="O19" i="70"/>
  <c r="O23" i="70"/>
  <c r="O26" i="70"/>
  <c r="O30" i="70"/>
  <c r="O34" i="70"/>
  <c r="O36" i="70"/>
  <c r="O42" i="70"/>
  <c r="O46" i="70"/>
  <c r="O48" i="70"/>
  <c r="M55" i="70"/>
  <c r="O17" i="70"/>
  <c r="O21" i="70"/>
  <c r="O25" i="70"/>
  <c r="O27" i="70"/>
  <c r="O29" i="70"/>
  <c r="O31" i="70"/>
  <c r="O33" i="70"/>
  <c r="O35" i="70"/>
  <c r="O37" i="70"/>
  <c r="O39" i="70"/>
  <c r="O41" i="70"/>
  <c r="O43" i="70"/>
  <c r="O45" i="70"/>
  <c r="O47" i="70"/>
  <c r="N49" i="70"/>
  <c r="N48" i="70"/>
  <c r="N47" i="70"/>
  <c r="N46" i="70"/>
  <c r="N45" i="70"/>
  <c r="N44" i="70"/>
  <c r="N43" i="70"/>
  <c r="N42" i="70"/>
  <c r="N41" i="70"/>
  <c r="N40" i="70"/>
  <c r="N39" i="70"/>
  <c r="N38" i="70"/>
  <c r="N37" i="70"/>
  <c r="N36" i="70"/>
  <c r="N35" i="70"/>
  <c r="N34" i="70"/>
  <c r="N33" i="70"/>
  <c r="N32" i="70"/>
  <c r="N31" i="70"/>
  <c r="N30" i="70"/>
  <c r="N29" i="70"/>
  <c r="N28" i="70"/>
  <c r="N27" i="70"/>
  <c r="N26" i="70"/>
  <c r="N25" i="70"/>
  <c r="N24" i="70"/>
  <c r="N23" i="70"/>
  <c r="N22" i="70"/>
  <c r="N21" i="70"/>
  <c r="N20" i="70"/>
  <c r="N19" i="70"/>
  <c r="N18" i="70"/>
  <c r="N17" i="70"/>
  <c r="N16" i="70"/>
  <c r="N15" i="70"/>
  <c r="N14" i="70"/>
  <c r="N13" i="70"/>
  <c r="N12" i="70"/>
  <c r="N11" i="70"/>
  <c r="N10" i="70"/>
  <c r="O15" i="70"/>
  <c r="O28" i="70"/>
  <c r="O32" i="70"/>
  <c r="O38" i="70"/>
  <c r="O40" i="70"/>
  <c r="O44" i="70"/>
  <c r="O11" i="70"/>
  <c r="O13" i="70"/>
  <c r="O16" i="70"/>
  <c r="O20" i="70"/>
  <c r="O24" i="70"/>
  <c r="I61" i="69"/>
  <c r="P3" i="69"/>
  <c r="O23" i="69"/>
  <c r="O26" i="69"/>
  <c r="O30" i="69"/>
  <c r="O34" i="69"/>
  <c r="O38" i="69"/>
  <c r="O42" i="69"/>
  <c r="O46" i="69"/>
  <c r="O48" i="69"/>
  <c r="M55" i="69"/>
  <c r="O17" i="69"/>
  <c r="O21" i="69"/>
  <c r="O25" i="69"/>
  <c r="O27" i="69"/>
  <c r="O29" i="69"/>
  <c r="O31" i="69"/>
  <c r="O33" i="69"/>
  <c r="O35" i="69"/>
  <c r="O37" i="69"/>
  <c r="O39" i="69"/>
  <c r="O41" i="69"/>
  <c r="O43" i="69"/>
  <c r="O45" i="69"/>
  <c r="O47" i="69"/>
  <c r="N49" i="69"/>
  <c r="N48" i="69"/>
  <c r="N47" i="69"/>
  <c r="N46" i="69"/>
  <c r="N45" i="69"/>
  <c r="N44" i="69"/>
  <c r="N43" i="69"/>
  <c r="N42" i="69"/>
  <c r="N41" i="69"/>
  <c r="N40" i="69"/>
  <c r="N39" i="69"/>
  <c r="N38" i="69"/>
  <c r="N37" i="69"/>
  <c r="N36" i="69"/>
  <c r="N35" i="69"/>
  <c r="N34" i="69"/>
  <c r="N33" i="69"/>
  <c r="N32" i="69"/>
  <c r="N31" i="69"/>
  <c r="N30" i="69"/>
  <c r="N29" i="69"/>
  <c r="N28" i="69"/>
  <c r="N27" i="69"/>
  <c r="N26" i="69"/>
  <c r="N25" i="69"/>
  <c r="N24" i="69"/>
  <c r="N23" i="69"/>
  <c r="N22" i="69"/>
  <c r="N21" i="69"/>
  <c r="N20" i="69"/>
  <c r="N19" i="69"/>
  <c r="N18" i="69"/>
  <c r="N17" i="69"/>
  <c r="N16" i="69"/>
  <c r="N15" i="69"/>
  <c r="N14" i="69"/>
  <c r="N13" i="69"/>
  <c r="N12" i="69"/>
  <c r="N11" i="69"/>
  <c r="N10" i="69"/>
  <c r="O15" i="69"/>
  <c r="O19" i="69"/>
  <c r="O28" i="69"/>
  <c r="O32" i="69"/>
  <c r="O36" i="69"/>
  <c r="O40" i="69"/>
  <c r="O44" i="69"/>
  <c r="O11" i="69"/>
  <c r="O13" i="69"/>
  <c r="O16" i="69"/>
  <c r="O20" i="69"/>
  <c r="O24" i="69"/>
  <c r="H61" i="68"/>
  <c r="O3" i="68"/>
  <c r="I61" i="68"/>
  <c r="P3" i="68"/>
  <c r="E61" i="68"/>
  <c r="N55" i="68"/>
  <c r="M49" i="68"/>
  <c r="M10" i="68"/>
  <c r="M11" i="68"/>
  <c r="M12" i="68"/>
  <c r="M13" i="68"/>
  <c r="M14" i="68"/>
  <c r="M15" i="68"/>
  <c r="M16" i="68"/>
  <c r="M17" i="68"/>
  <c r="M18" i="68"/>
  <c r="M19" i="68"/>
  <c r="M20" i="68"/>
  <c r="M21" i="68"/>
  <c r="M22" i="68"/>
  <c r="M23" i="68"/>
  <c r="M24" i="68"/>
  <c r="M25" i="68"/>
  <c r="M26" i="68"/>
  <c r="M27" i="68"/>
  <c r="M28" i="68"/>
  <c r="M29" i="68"/>
  <c r="M30" i="68"/>
  <c r="M31" i="68"/>
  <c r="M32" i="68"/>
  <c r="M33" i="68"/>
  <c r="M34" i="68"/>
  <c r="M35" i="68"/>
  <c r="M36" i="68"/>
  <c r="M37" i="68"/>
  <c r="M38" i="68"/>
  <c r="M39" i="68"/>
  <c r="M40" i="68"/>
  <c r="M41" i="68"/>
  <c r="M42" i="68"/>
  <c r="M43" i="68"/>
  <c r="M44" i="68"/>
  <c r="M45" i="68"/>
  <c r="M46" i="68"/>
  <c r="M47" i="68"/>
  <c r="J53" i="66"/>
  <c r="C50" i="66"/>
  <c r="J55" i="66"/>
  <c r="F50" i="64"/>
  <c r="H52" i="64"/>
  <c r="N55" i="70"/>
  <c r="N3" i="70"/>
  <c r="O55" i="70"/>
  <c r="O55" i="69"/>
  <c r="O3" i="69"/>
  <c r="E61" i="71"/>
  <c r="N55" i="71"/>
  <c r="F61" i="71"/>
  <c r="M3" i="71"/>
  <c r="C61" i="71"/>
  <c r="O55" i="71"/>
  <c r="P3" i="71"/>
  <c r="O3" i="70"/>
  <c r="H61" i="70"/>
  <c r="E61" i="70"/>
  <c r="C61" i="70"/>
  <c r="F61" i="70"/>
  <c r="M3" i="70"/>
  <c r="H61" i="69"/>
  <c r="F61" i="69"/>
  <c r="M3" i="69"/>
  <c r="N55" i="69"/>
  <c r="E61" i="69"/>
  <c r="C61" i="69"/>
  <c r="G61" i="68"/>
  <c r="N3" i="68"/>
  <c r="C61" i="68"/>
  <c r="M55" i="68"/>
  <c r="G61" i="70"/>
  <c r="H61" i="71"/>
  <c r="O3" i="71"/>
  <c r="D61" i="71"/>
  <c r="N3" i="71"/>
  <c r="G61" i="71"/>
  <c r="D61" i="70"/>
  <c r="D61" i="69"/>
  <c r="N3" i="69"/>
  <c r="G61" i="69"/>
  <c r="D61" i="68"/>
  <c r="M3" i="68"/>
  <c r="F61" i="68"/>
  <c r="C45" i="9"/>
  <c r="D45" i="9"/>
  <c r="E45" i="9"/>
  <c r="F45" i="9"/>
  <c r="G45" i="9"/>
  <c r="H45" i="9"/>
  <c r="I45" i="9"/>
  <c r="J45" i="9"/>
  <c r="K45" i="9"/>
  <c r="L45" i="9"/>
  <c r="M45" i="9"/>
  <c r="N45" i="9"/>
  <c r="O45" i="9"/>
  <c r="P45" i="9"/>
  <c r="Q45" i="9"/>
  <c r="R45" i="9"/>
  <c r="C46" i="9"/>
  <c r="D46" i="9"/>
  <c r="E46" i="9"/>
  <c r="F46" i="9"/>
  <c r="G46" i="9"/>
  <c r="H46" i="9"/>
  <c r="I46" i="9"/>
  <c r="J46" i="9"/>
  <c r="K46" i="9"/>
  <c r="L46" i="9"/>
  <c r="M46" i="9"/>
  <c r="N46" i="9"/>
  <c r="O46" i="9"/>
  <c r="P46" i="9"/>
  <c r="Q46" i="9"/>
  <c r="R46" i="9"/>
  <c r="C47" i="9"/>
  <c r="D47" i="9"/>
  <c r="E47" i="9"/>
  <c r="F47" i="9"/>
  <c r="G47" i="9"/>
  <c r="H47" i="9"/>
  <c r="I47" i="9"/>
  <c r="J47" i="9"/>
  <c r="K47" i="9"/>
  <c r="L47" i="9"/>
  <c r="M47" i="9"/>
  <c r="N47" i="9"/>
  <c r="O47" i="9"/>
  <c r="P47" i="9"/>
  <c r="Q47" i="9"/>
  <c r="R47" i="9"/>
  <c r="C48" i="9"/>
  <c r="D48" i="9"/>
  <c r="E48" i="9"/>
  <c r="F48" i="9"/>
  <c r="G48" i="9"/>
  <c r="H48" i="9"/>
  <c r="I48" i="9"/>
  <c r="J48" i="9"/>
  <c r="K48" i="9"/>
  <c r="L48" i="9"/>
  <c r="M48" i="9"/>
  <c r="N48" i="9"/>
  <c r="O48" i="9"/>
  <c r="P48" i="9"/>
  <c r="Q48" i="9"/>
  <c r="R48" i="9"/>
  <c r="B48" i="9"/>
  <c r="B55" i="63"/>
  <c r="H54" i="63"/>
  <c r="E54" i="63"/>
  <c r="H53" i="63"/>
  <c r="E53" i="63"/>
  <c r="E52" i="63"/>
  <c r="C50" i="63"/>
  <c r="J55" i="63"/>
  <c r="H49" i="63"/>
  <c r="J51" i="63"/>
  <c r="C49" i="63"/>
  <c r="H48" i="63"/>
  <c r="F48" i="63"/>
  <c r="H47" i="63"/>
  <c r="F47" i="63"/>
  <c r="H46" i="63"/>
  <c r="F46" i="63"/>
  <c r="H45" i="63"/>
  <c r="F45" i="63"/>
  <c r="H44" i="63"/>
  <c r="F44" i="63"/>
  <c r="H43" i="63"/>
  <c r="H42" i="63"/>
  <c r="H41" i="63"/>
  <c r="H40" i="63"/>
  <c r="H39" i="63"/>
  <c r="H38" i="63"/>
  <c r="H37" i="63"/>
  <c r="H36" i="63"/>
  <c r="H35" i="63"/>
  <c r="H34" i="63"/>
  <c r="H33" i="63"/>
  <c r="H32" i="63"/>
  <c r="H31" i="63"/>
  <c r="H30" i="63"/>
  <c r="H29" i="63"/>
  <c r="H28" i="63"/>
  <c r="H27" i="63"/>
  <c r="H26" i="63"/>
  <c r="H25" i="63"/>
  <c r="H24" i="63"/>
  <c r="H23" i="63"/>
  <c r="H22" i="63"/>
  <c r="H21" i="63"/>
  <c r="H20" i="63"/>
  <c r="H19" i="63"/>
  <c r="H18" i="63"/>
  <c r="H17" i="63"/>
  <c r="H16" i="63"/>
  <c r="H15" i="63"/>
  <c r="H14" i="63"/>
  <c r="F14" i="63"/>
  <c r="H13" i="63"/>
  <c r="F13" i="63"/>
  <c r="H12" i="63"/>
  <c r="F12" i="63"/>
  <c r="H11" i="63"/>
  <c r="F11" i="63"/>
  <c r="H10" i="63"/>
  <c r="J53" i="63"/>
  <c r="F10" i="63"/>
  <c r="G10" i="63"/>
  <c r="G11" i="63"/>
  <c r="G12" i="63"/>
  <c r="G13" i="63"/>
  <c r="G14" i="63"/>
  <c r="G15" i="63"/>
  <c r="G16" i="63"/>
  <c r="G17" i="63"/>
  <c r="G18" i="63"/>
  <c r="G19" i="63"/>
  <c r="G20" i="63"/>
  <c r="G21" i="63"/>
  <c r="G22" i="63"/>
  <c r="G23" i="63"/>
  <c r="G24" i="63"/>
  <c r="G25" i="63"/>
  <c r="G26" i="63"/>
  <c r="G27" i="63"/>
  <c r="G28" i="63"/>
  <c r="G29" i="63"/>
  <c r="G30" i="63"/>
  <c r="G31" i="63"/>
  <c r="G32" i="63"/>
  <c r="G33" i="63"/>
  <c r="G34" i="63"/>
  <c r="G35" i="63"/>
  <c r="G36" i="63"/>
  <c r="G37" i="63"/>
  <c r="G38" i="63"/>
  <c r="G39" i="63"/>
  <c r="G40" i="63"/>
  <c r="G41" i="63"/>
  <c r="G42" i="63"/>
  <c r="G43" i="63"/>
  <c r="G44" i="63"/>
  <c r="G45" i="63"/>
  <c r="G46" i="63"/>
  <c r="G47" i="63"/>
  <c r="G48" i="63"/>
  <c r="G6" i="63"/>
  <c r="E5" i="63"/>
  <c r="B47" i="9"/>
  <c r="B55" i="62"/>
  <c r="H54" i="62"/>
  <c r="E54" i="62"/>
  <c r="H53" i="62"/>
  <c r="E53" i="62"/>
  <c r="E52" i="62"/>
  <c r="C50" i="62"/>
  <c r="J55" i="62"/>
  <c r="C49" i="62"/>
  <c r="H49" i="62"/>
  <c r="J51" i="62"/>
  <c r="H48" i="62"/>
  <c r="F48" i="62"/>
  <c r="H47" i="62"/>
  <c r="F47" i="62"/>
  <c r="H46" i="62"/>
  <c r="F46" i="62"/>
  <c r="H45" i="62"/>
  <c r="F45" i="62"/>
  <c r="H44" i="62"/>
  <c r="F44" i="62"/>
  <c r="H43" i="62"/>
  <c r="H42" i="62"/>
  <c r="H41" i="62"/>
  <c r="H40" i="62"/>
  <c r="H39" i="62"/>
  <c r="H38" i="62"/>
  <c r="H37" i="62"/>
  <c r="H36" i="62"/>
  <c r="H35" i="62"/>
  <c r="H34" i="62"/>
  <c r="H33" i="62"/>
  <c r="H32" i="62"/>
  <c r="H31" i="62"/>
  <c r="H30" i="62"/>
  <c r="H29" i="62"/>
  <c r="H28" i="62"/>
  <c r="H27" i="62"/>
  <c r="H26" i="62"/>
  <c r="H25" i="62"/>
  <c r="H24" i="62"/>
  <c r="H23" i="62"/>
  <c r="H22" i="62"/>
  <c r="H21" i="62"/>
  <c r="H20" i="62"/>
  <c r="H19" i="62"/>
  <c r="H18" i="62"/>
  <c r="H17" i="62"/>
  <c r="H16" i="62"/>
  <c r="H15" i="62"/>
  <c r="H14" i="62"/>
  <c r="F14" i="62"/>
  <c r="H13" i="62"/>
  <c r="F13" i="62"/>
  <c r="H12" i="62"/>
  <c r="F12" i="62"/>
  <c r="H11" i="62"/>
  <c r="F11" i="62"/>
  <c r="H10" i="62"/>
  <c r="J53" i="62"/>
  <c r="F10" i="62"/>
  <c r="G10" i="62"/>
  <c r="G11" i="62"/>
  <c r="G12" i="62"/>
  <c r="G13" i="62"/>
  <c r="G14" i="62"/>
  <c r="G15" i="62"/>
  <c r="G16" i="62"/>
  <c r="G17" i="62"/>
  <c r="G18" i="62"/>
  <c r="G19" i="62"/>
  <c r="G20" i="62"/>
  <c r="G21" i="62"/>
  <c r="G22" i="62"/>
  <c r="G23" i="62"/>
  <c r="G24" i="62"/>
  <c r="G25" i="62"/>
  <c r="G26" i="62"/>
  <c r="G27" i="62"/>
  <c r="G28" i="62"/>
  <c r="G29" i="62"/>
  <c r="G30" i="62"/>
  <c r="G31" i="62"/>
  <c r="G32" i="62"/>
  <c r="G33" i="62"/>
  <c r="G34" i="62"/>
  <c r="G35" i="62"/>
  <c r="G36" i="62"/>
  <c r="G37" i="62"/>
  <c r="G38" i="62"/>
  <c r="G39" i="62"/>
  <c r="G40" i="62"/>
  <c r="G41" i="62"/>
  <c r="G42" i="62"/>
  <c r="G43" i="62"/>
  <c r="G44" i="62"/>
  <c r="G45" i="62"/>
  <c r="G46" i="62"/>
  <c r="G47" i="62"/>
  <c r="G48" i="62"/>
  <c r="G6" i="62"/>
  <c r="E5" i="62"/>
  <c r="B46" i="9"/>
  <c r="B55" i="61"/>
  <c r="H54" i="61"/>
  <c r="E54" i="61"/>
  <c r="H53" i="61"/>
  <c r="E53" i="61"/>
  <c r="E52" i="61"/>
  <c r="C50" i="61"/>
  <c r="J55" i="61"/>
  <c r="H49" i="61"/>
  <c r="J51" i="61"/>
  <c r="C49" i="61"/>
  <c r="H48" i="61"/>
  <c r="F48" i="61"/>
  <c r="H47" i="61"/>
  <c r="F47" i="61"/>
  <c r="H46" i="61"/>
  <c r="F46" i="61"/>
  <c r="H45" i="61"/>
  <c r="F45" i="61"/>
  <c r="H44" i="61"/>
  <c r="F44" i="61"/>
  <c r="H43" i="61"/>
  <c r="H42" i="61"/>
  <c r="H41" i="61"/>
  <c r="H40" i="61"/>
  <c r="H39" i="61"/>
  <c r="H38" i="61"/>
  <c r="H37" i="61"/>
  <c r="H36" i="61"/>
  <c r="H35" i="61"/>
  <c r="H34" i="61"/>
  <c r="H33" i="61"/>
  <c r="H32" i="61"/>
  <c r="H31" i="61"/>
  <c r="H30" i="61"/>
  <c r="H29" i="61"/>
  <c r="H28" i="61"/>
  <c r="H27" i="61"/>
  <c r="H26" i="61"/>
  <c r="H25" i="61"/>
  <c r="H24" i="61"/>
  <c r="H23" i="61"/>
  <c r="H22" i="61"/>
  <c r="H21" i="61"/>
  <c r="H20" i="61"/>
  <c r="H19" i="61"/>
  <c r="H18" i="61"/>
  <c r="H17" i="61"/>
  <c r="H16" i="61"/>
  <c r="H15" i="61"/>
  <c r="H14" i="61"/>
  <c r="F14" i="61"/>
  <c r="H13" i="61"/>
  <c r="F13" i="61"/>
  <c r="H12" i="61"/>
  <c r="F12" i="61"/>
  <c r="H11" i="61"/>
  <c r="F11" i="61"/>
  <c r="H10" i="61"/>
  <c r="J53" i="61"/>
  <c r="F10" i="61"/>
  <c r="G10" i="61"/>
  <c r="G11" i="61"/>
  <c r="G12" i="61"/>
  <c r="G13" i="61"/>
  <c r="G14" i="61"/>
  <c r="G15" i="61"/>
  <c r="G16" i="61"/>
  <c r="G17" i="61"/>
  <c r="G18" i="61"/>
  <c r="G19" i="61"/>
  <c r="G20" i="61"/>
  <c r="G21" i="61"/>
  <c r="G22" i="61"/>
  <c r="G23" i="61"/>
  <c r="G24" i="61"/>
  <c r="G25" i="61"/>
  <c r="G26" i="61"/>
  <c r="G27" i="61"/>
  <c r="G28" i="61"/>
  <c r="G29" i="61"/>
  <c r="G30" i="61"/>
  <c r="G31" i="61"/>
  <c r="G32" i="61"/>
  <c r="G33" i="61"/>
  <c r="G34" i="61"/>
  <c r="G35" i="61"/>
  <c r="G36" i="61"/>
  <c r="G37" i="61"/>
  <c r="G38" i="61"/>
  <c r="G39" i="61"/>
  <c r="G40" i="61"/>
  <c r="G41" i="61"/>
  <c r="G42" i="61"/>
  <c r="G43" i="61"/>
  <c r="G44" i="61"/>
  <c r="G45" i="61"/>
  <c r="G46" i="61"/>
  <c r="G47" i="61"/>
  <c r="G48" i="61"/>
  <c r="G6" i="61"/>
  <c r="E5" i="61"/>
  <c r="B45" i="9"/>
  <c r="B55" i="60"/>
  <c r="H54" i="60"/>
  <c r="E54" i="60"/>
  <c r="H53" i="60"/>
  <c r="E53" i="60"/>
  <c r="E52" i="60"/>
  <c r="C49" i="60"/>
  <c r="H49" i="60"/>
  <c r="J51" i="60"/>
  <c r="H48" i="60"/>
  <c r="F48" i="60"/>
  <c r="H47" i="60"/>
  <c r="F47" i="60"/>
  <c r="H46" i="60"/>
  <c r="F46" i="60"/>
  <c r="H45" i="60"/>
  <c r="F45" i="60"/>
  <c r="H44" i="60"/>
  <c r="F44" i="60"/>
  <c r="H43" i="60"/>
  <c r="H42" i="60"/>
  <c r="H41" i="60"/>
  <c r="H40" i="60"/>
  <c r="H39" i="60"/>
  <c r="H38" i="60"/>
  <c r="H37" i="60"/>
  <c r="H36" i="60"/>
  <c r="H35" i="60"/>
  <c r="H34" i="60"/>
  <c r="H33" i="60"/>
  <c r="H32" i="60"/>
  <c r="H31" i="60"/>
  <c r="H30" i="60"/>
  <c r="H29" i="60"/>
  <c r="H28" i="60"/>
  <c r="H27" i="60"/>
  <c r="H26" i="60"/>
  <c r="H25" i="60"/>
  <c r="H24" i="60"/>
  <c r="H23" i="60"/>
  <c r="H22" i="60"/>
  <c r="H21" i="60"/>
  <c r="H20" i="60"/>
  <c r="H19" i="60"/>
  <c r="H18" i="60"/>
  <c r="H17" i="60"/>
  <c r="H16" i="60"/>
  <c r="H15" i="60"/>
  <c r="H14" i="60"/>
  <c r="F14" i="60"/>
  <c r="H13" i="60"/>
  <c r="F13" i="60"/>
  <c r="H12" i="60"/>
  <c r="F12" i="60"/>
  <c r="H11" i="60"/>
  <c r="F11" i="60"/>
  <c r="F50" i="60"/>
  <c r="H52" i="60"/>
  <c r="H10" i="60"/>
  <c r="J53" i="60"/>
  <c r="F10" i="60"/>
  <c r="G10" i="60"/>
  <c r="G11" i="60"/>
  <c r="G12" i="60"/>
  <c r="G13" i="60"/>
  <c r="G14" i="60"/>
  <c r="G15" i="60"/>
  <c r="G16" i="60"/>
  <c r="G17" i="60"/>
  <c r="G18" i="60"/>
  <c r="G19" i="60"/>
  <c r="G20" i="60"/>
  <c r="G21" i="60"/>
  <c r="G22" i="60"/>
  <c r="G23" i="60"/>
  <c r="G24" i="60"/>
  <c r="G25" i="60"/>
  <c r="G26" i="60"/>
  <c r="G27" i="60"/>
  <c r="G28" i="60"/>
  <c r="G29" i="60"/>
  <c r="G30" i="60"/>
  <c r="G31" i="60"/>
  <c r="G32" i="60"/>
  <c r="G33" i="60"/>
  <c r="G34" i="60"/>
  <c r="G35" i="60"/>
  <c r="G36" i="60"/>
  <c r="G37" i="60"/>
  <c r="G38" i="60"/>
  <c r="G39" i="60"/>
  <c r="G40" i="60"/>
  <c r="G41" i="60"/>
  <c r="G42" i="60"/>
  <c r="G43" i="60"/>
  <c r="G44" i="60"/>
  <c r="G45" i="60"/>
  <c r="G46" i="60"/>
  <c r="G47" i="60"/>
  <c r="G48" i="60"/>
  <c r="G6" i="60"/>
  <c r="E5" i="60"/>
  <c r="F50" i="63"/>
  <c r="H52" i="63"/>
  <c r="F50" i="62"/>
  <c r="H52" i="62"/>
  <c r="F50" i="61"/>
  <c r="H52" i="61"/>
  <c r="C50" i="60"/>
  <c r="J55" i="60"/>
  <c r="O61" i="67"/>
  <c r="L61" i="67"/>
  <c r="K61" i="67"/>
  <c r="J61" i="67"/>
  <c r="B61" i="67"/>
  <c r="A61" i="67"/>
  <c r="M61" i="67"/>
  <c r="P54" i="67"/>
  <c r="O54" i="67"/>
  <c r="N54" i="67"/>
  <c r="N49" i="67"/>
  <c r="M54" i="67"/>
  <c r="Q61" i="67"/>
  <c r="P61" i="67"/>
  <c r="N61" i="67"/>
  <c r="P49" i="67"/>
  <c r="O49" i="67"/>
  <c r="M49" i="67"/>
  <c r="L49" i="67"/>
  <c r="P48" i="67"/>
  <c r="O48" i="67"/>
  <c r="M48" i="67"/>
  <c r="L48" i="67"/>
  <c r="P47" i="67"/>
  <c r="O47" i="67"/>
  <c r="M47" i="67"/>
  <c r="L47" i="67"/>
  <c r="P46" i="67"/>
  <c r="O46" i="67"/>
  <c r="M46" i="67"/>
  <c r="L46" i="67"/>
  <c r="P45" i="67"/>
  <c r="O45" i="67"/>
  <c r="M45" i="67"/>
  <c r="L45" i="67"/>
  <c r="P44" i="67"/>
  <c r="O44" i="67"/>
  <c r="M44" i="67"/>
  <c r="L44" i="67"/>
  <c r="P43" i="67"/>
  <c r="O43" i="67"/>
  <c r="M43" i="67"/>
  <c r="L43" i="67"/>
  <c r="P42" i="67"/>
  <c r="O42" i="67"/>
  <c r="M42" i="67"/>
  <c r="L42" i="67"/>
  <c r="P41" i="67"/>
  <c r="O41" i="67"/>
  <c r="M41" i="67"/>
  <c r="L41" i="67"/>
  <c r="P40" i="67"/>
  <c r="O40" i="67"/>
  <c r="M40" i="67"/>
  <c r="L40" i="67"/>
  <c r="P39" i="67"/>
  <c r="O39" i="67"/>
  <c r="M39" i="67"/>
  <c r="L39" i="67"/>
  <c r="P38" i="67"/>
  <c r="O38" i="67"/>
  <c r="M38" i="67"/>
  <c r="L38" i="67"/>
  <c r="P37" i="67"/>
  <c r="O37" i="67"/>
  <c r="M37" i="67"/>
  <c r="L37" i="67"/>
  <c r="P36" i="67"/>
  <c r="O36" i="67"/>
  <c r="M36" i="67"/>
  <c r="L36" i="67"/>
  <c r="P35" i="67"/>
  <c r="O35" i="67"/>
  <c r="M35" i="67"/>
  <c r="L35" i="67"/>
  <c r="P34" i="67"/>
  <c r="O34" i="67"/>
  <c r="M34" i="67"/>
  <c r="L34" i="67"/>
  <c r="P33" i="67"/>
  <c r="O33" i="67"/>
  <c r="M33" i="67"/>
  <c r="L33" i="67"/>
  <c r="P32" i="67"/>
  <c r="O32" i="67"/>
  <c r="M32" i="67"/>
  <c r="L32" i="67"/>
  <c r="P31" i="67"/>
  <c r="O31" i="67"/>
  <c r="M31" i="67"/>
  <c r="L31" i="67"/>
  <c r="P30" i="67"/>
  <c r="O30" i="67"/>
  <c r="M30" i="67"/>
  <c r="L30" i="67"/>
  <c r="P29" i="67"/>
  <c r="O29" i="67"/>
  <c r="M29" i="67"/>
  <c r="L29" i="67"/>
  <c r="P28" i="67"/>
  <c r="O28" i="67"/>
  <c r="M28" i="67"/>
  <c r="L28" i="67"/>
  <c r="P27" i="67"/>
  <c r="O27" i="67"/>
  <c r="M27" i="67"/>
  <c r="L27" i="67"/>
  <c r="P26" i="67"/>
  <c r="O26" i="67"/>
  <c r="M26" i="67"/>
  <c r="L26" i="67"/>
  <c r="P25" i="67"/>
  <c r="O25" i="67"/>
  <c r="L25" i="67"/>
  <c r="M25" i="67"/>
  <c r="P24" i="67"/>
  <c r="O24" i="67"/>
  <c r="L24" i="67"/>
  <c r="M24" i="67"/>
  <c r="P23" i="67"/>
  <c r="O23" i="67"/>
  <c r="L23" i="67"/>
  <c r="M23" i="67"/>
  <c r="P22" i="67"/>
  <c r="O22" i="67"/>
  <c r="L22" i="67"/>
  <c r="M22" i="67"/>
  <c r="P21" i="67"/>
  <c r="O21" i="67"/>
  <c r="L21" i="67"/>
  <c r="M21" i="67"/>
  <c r="P20" i="67"/>
  <c r="O20" i="67"/>
  <c r="L20" i="67"/>
  <c r="M20" i="67"/>
  <c r="P19" i="67"/>
  <c r="O19" i="67"/>
  <c r="L19" i="67"/>
  <c r="M19" i="67"/>
  <c r="P18" i="67"/>
  <c r="O18" i="67"/>
  <c r="L18" i="67"/>
  <c r="M18" i="67"/>
  <c r="P17" i="67"/>
  <c r="O17" i="67"/>
  <c r="L17" i="67"/>
  <c r="M17" i="67"/>
  <c r="P16" i="67"/>
  <c r="O16" i="67"/>
  <c r="L16" i="67"/>
  <c r="M16" i="67"/>
  <c r="P15" i="67"/>
  <c r="O15" i="67"/>
  <c r="L15" i="67"/>
  <c r="M15" i="67"/>
  <c r="P14" i="67"/>
  <c r="O14" i="67"/>
  <c r="M14" i="67"/>
  <c r="L14" i="67"/>
  <c r="P13" i="67"/>
  <c r="O13" i="67"/>
  <c r="M13" i="67"/>
  <c r="L13" i="67"/>
  <c r="P12" i="67"/>
  <c r="O12" i="67"/>
  <c r="M12" i="67"/>
  <c r="L12" i="67"/>
  <c r="P11" i="67"/>
  <c r="O11" i="67"/>
  <c r="M11" i="67"/>
  <c r="L11" i="67"/>
  <c r="P10" i="67"/>
  <c r="P55" i="67"/>
  <c r="O10" i="67"/>
  <c r="O55" i="67"/>
  <c r="M10" i="67"/>
  <c r="L10" i="67"/>
  <c r="L55" i="67"/>
  <c r="N61" i="66"/>
  <c r="L61" i="66"/>
  <c r="K61" i="66"/>
  <c r="J61" i="66"/>
  <c r="B61" i="66"/>
  <c r="A61" i="66"/>
  <c r="M61" i="66"/>
  <c r="P54" i="66"/>
  <c r="O54" i="66"/>
  <c r="N54" i="66"/>
  <c r="M54" i="66"/>
  <c r="M48" i="66"/>
  <c r="Q61" i="66"/>
  <c r="P61" i="66"/>
  <c r="O61" i="66"/>
  <c r="P49" i="66"/>
  <c r="O49" i="66"/>
  <c r="N49" i="66"/>
  <c r="L49" i="66"/>
  <c r="N48" i="66"/>
  <c r="L48" i="66"/>
  <c r="P48" i="66"/>
  <c r="N47" i="66"/>
  <c r="L47" i="66"/>
  <c r="P47" i="66"/>
  <c r="N46" i="66"/>
  <c r="L46" i="66"/>
  <c r="P46" i="66"/>
  <c r="N45" i="66"/>
  <c r="L45" i="66"/>
  <c r="P45" i="66"/>
  <c r="O44" i="66"/>
  <c r="N44" i="66"/>
  <c r="L44" i="66"/>
  <c r="P44" i="66"/>
  <c r="P43" i="66"/>
  <c r="O43" i="66"/>
  <c r="N43" i="66"/>
  <c r="L43" i="66"/>
  <c r="P42" i="66"/>
  <c r="O42" i="66"/>
  <c r="N42" i="66"/>
  <c r="L42" i="66"/>
  <c r="P41" i="66"/>
  <c r="O41" i="66"/>
  <c r="N41" i="66"/>
  <c r="L41" i="66"/>
  <c r="P40" i="66"/>
  <c r="O40" i="66"/>
  <c r="N40" i="66"/>
  <c r="L40" i="66"/>
  <c r="P39" i="66"/>
  <c r="O39" i="66"/>
  <c r="N39" i="66"/>
  <c r="L39" i="66"/>
  <c r="P38" i="66"/>
  <c r="O38" i="66"/>
  <c r="N38" i="66"/>
  <c r="L38" i="66"/>
  <c r="P37" i="66"/>
  <c r="O37" i="66"/>
  <c r="N37" i="66"/>
  <c r="L37" i="66"/>
  <c r="P36" i="66"/>
  <c r="O36" i="66"/>
  <c r="N36" i="66"/>
  <c r="L36" i="66"/>
  <c r="P35" i="66"/>
  <c r="O35" i="66"/>
  <c r="N35" i="66"/>
  <c r="L35" i="66"/>
  <c r="P34" i="66"/>
  <c r="O34" i="66"/>
  <c r="N34" i="66"/>
  <c r="L34" i="66"/>
  <c r="P33" i="66"/>
  <c r="O33" i="66"/>
  <c r="N33" i="66"/>
  <c r="L33" i="66"/>
  <c r="P32" i="66"/>
  <c r="O32" i="66"/>
  <c r="N32" i="66"/>
  <c r="L32" i="66"/>
  <c r="P31" i="66"/>
  <c r="O31" i="66"/>
  <c r="N31" i="66"/>
  <c r="L31" i="66"/>
  <c r="P30" i="66"/>
  <c r="O30" i="66"/>
  <c r="N30" i="66"/>
  <c r="L30" i="66"/>
  <c r="P29" i="66"/>
  <c r="O29" i="66"/>
  <c r="N29" i="66"/>
  <c r="L29" i="66"/>
  <c r="P28" i="66"/>
  <c r="O28" i="66"/>
  <c r="N28" i="66"/>
  <c r="L28" i="66"/>
  <c r="P27" i="66"/>
  <c r="O27" i="66"/>
  <c r="N27" i="66"/>
  <c r="L27" i="66"/>
  <c r="P26" i="66"/>
  <c r="O26" i="66"/>
  <c r="N26" i="66"/>
  <c r="L26" i="66"/>
  <c r="P25" i="66"/>
  <c r="O25" i="66"/>
  <c r="N25" i="66"/>
  <c r="L25" i="66"/>
  <c r="P24" i="66"/>
  <c r="O24" i="66"/>
  <c r="N24" i="66"/>
  <c r="L24" i="66"/>
  <c r="P23" i="66"/>
  <c r="O23" i="66"/>
  <c r="N23" i="66"/>
  <c r="L23" i="66"/>
  <c r="P22" i="66"/>
  <c r="O22" i="66"/>
  <c r="N22" i="66"/>
  <c r="L22" i="66"/>
  <c r="P21" i="66"/>
  <c r="O21" i="66"/>
  <c r="N21" i="66"/>
  <c r="L21" i="66"/>
  <c r="P20" i="66"/>
  <c r="O20" i="66"/>
  <c r="N20" i="66"/>
  <c r="L20" i="66"/>
  <c r="P19" i="66"/>
  <c r="O19" i="66"/>
  <c r="N19" i="66"/>
  <c r="L19" i="66"/>
  <c r="P18" i="66"/>
  <c r="O18" i="66"/>
  <c r="N18" i="66"/>
  <c r="L18" i="66"/>
  <c r="P17" i="66"/>
  <c r="O17" i="66"/>
  <c r="N17" i="66"/>
  <c r="L17" i="66"/>
  <c r="P16" i="66"/>
  <c r="O16" i="66"/>
  <c r="N16" i="66"/>
  <c r="L16" i="66"/>
  <c r="P15" i="66"/>
  <c r="O15" i="66"/>
  <c r="N15" i="66"/>
  <c r="L15" i="66"/>
  <c r="P14" i="66"/>
  <c r="O14" i="66"/>
  <c r="N14" i="66"/>
  <c r="L14" i="66"/>
  <c r="P13" i="66"/>
  <c r="O13" i="66"/>
  <c r="N13" i="66"/>
  <c r="L13" i="66"/>
  <c r="P12" i="66"/>
  <c r="O12" i="66"/>
  <c r="N12" i="66"/>
  <c r="L12" i="66"/>
  <c r="P11" i="66"/>
  <c r="O11" i="66"/>
  <c r="N11" i="66"/>
  <c r="L11" i="66"/>
  <c r="P10" i="66"/>
  <c r="O10" i="66"/>
  <c r="N10" i="66"/>
  <c r="N55" i="66"/>
  <c r="L10" i="66"/>
  <c r="N61" i="65"/>
  <c r="L61" i="65"/>
  <c r="K61" i="65"/>
  <c r="J61" i="65"/>
  <c r="C61" i="65"/>
  <c r="B61" i="65"/>
  <c r="A61" i="65"/>
  <c r="D61" i="65"/>
  <c r="M61" i="65"/>
  <c r="P54" i="65"/>
  <c r="O54" i="65"/>
  <c r="N54" i="65"/>
  <c r="N49" i="65"/>
  <c r="M54" i="65"/>
  <c r="M48" i="65"/>
  <c r="Q61" i="65"/>
  <c r="P61" i="65"/>
  <c r="O61" i="65"/>
  <c r="P49" i="65"/>
  <c r="O49" i="65"/>
  <c r="L49" i="65"/>
  <c r="P48" i="65"/>
  <c r="O48" i="65"/>
  <c r="N48" i="65"/>
  <c r="L48" i="65"/>
  <c r="P47" i="65"/>
  <c r="O47" i="65"/>
  <c r="N47" i="65"/>
  <c r="L47" i="65"/>
  <c r="P46" i="65"/>
  <c r="O46" i="65"/>
  <c r="N46" i="65"/>
  <c r="L46" i="65"/>
  <c r="P45" i="65"/>
  <c r="O45" i="65"/>
  <c r="N45" i="65"/>
  <c r="L45" i="65"/>
  <c r="P44" i="65"/>
  <c r="O44" i="65"/>
  <c r="N44" i="65"/>
  <c r="L44" i="65"/>
  <c r="P43" i="65"/>
  <c r="O43" i="65"/>
  <c r="N43" i="65"/>
  <c r="L43" i="65"/>
  <c r="P42" i="65"/>
  <c r="O42" i="65"/>
  <c r="N42" i="65"/>
  <c r="L42" i="65"/>
  <c r="P41" i="65"/>
  <c r="O41" i="65"/>
  <c r="N41" i="65"/>
  <c r="L41" i="65"/>
  <c r="P40" i="65"/>
  <c r="O40" i="65"/>
  <c r="N40" i="65"/>
  <c r="L40" i="65"/>
  <c r="P39" i="65"/>
  <c r="O39" i="65"/>
  <c r="N39" i="65"/>
  <c r="L39" i="65"/>
  <c r="P38" i="65"/>
  <c r="O38" i="65"/>
  <c r="N38" i="65"/>
  <c r="L38" i="65"/>
  <c r="P37" i="65"/>
  <c r="O37" i="65"/>
  <c r="N37" i="65"/>
  <c r="L37" i="65"/>
  <c r="P36" i="65"/>
  <c r="O36" i="65"/>
  <c r="N36" i="65"/>
  <c r="L36" i="65"/>
  <c r="P35" i="65"/>
  <c r="O35" i="65"/>
  <c r="N35" i="65"/>
  <c r="L35" i="65"/>
  <c r="P34" i="65"/>
  <c r="O34" i="65"/>
  <c r="N34" i="65"/>
  <c r="L34" i="65"/>
  <c r="P33" i="65"/>
  <c r="O33" i="65"/>
  <c r="N33" i="65"/>
  <c r="L33" i="65"/>
  <c r="P32" i="65"/>
  <c r="O32" i="65"/>
  <c r="N32" i="65"/>
  <c r="L32" i="65"/>
  <c r="P31" i="65"/>
  <c r="O31" i="65"/>
  <c r="N31" i="65"/>
  <c r="L31" i="65"/>
  <c r="P30" i="65"/>
  <c r="O30" i="65"/>
  <c r="N30" i="65"/>
  <c r="L30" i="65"/>
  <c r="P29" i="65"/>
  <c r="O29" i="65"/>
  <c r="N29" i="65"/>
  <c r="L29" i="65"/>
  <c r="P28" i="65"/>
  <c r="O28" i="65"/>
  <c r="N28" i="65"/>
  <c r="L28" i="65"/>
  <c r="P27" i="65"/>
  <c r="O27" i="65"/>
  <c r="N27" i="65"/>
  <c r="L27" i="65"/>
  <c r="P26" i="65"/>
  <c r="O26" i="65"/>
  <c r="N26" i="65"/>
  <c r="L26" i="65"/>
  <c r="P25" i="65"/>
  <c r="O25" i="65"/>
  <c r="N25" i="65"/>
  <c r="L25" i="65"/>
  <c r="P24" i="65"/>
  <c r="O24" i="65"/>
  <c r="N24" i="65"/>
  <c r="L24" i="65"/>
  <c r="P23" i="65"/>
  <c r="O23" i="65"/>
  <c r="N23" i="65"/>
  <c r="L23" i="65"/>
  <c r="P22" i="65"/>
  <c r="O22" i="65"/>
  <c r="N22" i="65"/>
  <c r="L22" i="65"/>
  <c r="P21" i="65"/>
  <c r="O21" i="65"/>
  <c r="N21" i="65"/>
  <c r="L21" i="65"/>
  <c r="P20" i="65"/>
  <c r="O20" i="65"/>
  <c r="N20" i="65"/>
  <c r="L20" i="65"/>
  <c r="P19" i="65"/>
  <c r="O19" i="65"/>
  <c r="N19" i="65"/>
  <c r="L19" i="65"/>
  <c r="P18" i="65"/>
  <c r="O18" i="65"/>
  <c r="N18" i="65"/>
  <c r="L18" i="65"/>
  <c r="P17" i="65"/>
  <c r="O17" i="65"/>
  <c r="N17" i="65"/>
  <c r="L17" i="65"/>
  <c r="P16" i="65"/>
  <c r="O16" i="65"/>
  <c r="N16" i="65"/>
  <c r="L16" i="65"/>
  <c r="P15" i="65"/>
  <c r="O15" i="65"/>
  <c r="N15" i="65"/>
  <c r="L15" i="65"/>
  <c r="P14" i="65"/>
  <c r="O14" i="65"/>
  <c r="N14" i="65"/>
  <c r="L14" i="65"/>
  <c r="P13" i="65"/>
  <c r="O13" i="65"/>
  <c r="N13" i="65"/>
  <c r="L13" i="65"/>
  <c r="P12" i="65"/>
  <c r="O12" i="65"/>
  <c r="N12" i="65"/>
  <c r="L12" i="65"/>
  <c r="P11" i="65"/>
  <c r="O11" i="65"/>
  <c r="N11" i="65"/>
  <c r="L11" i="65"/>
  <c r="P10" i="65"/>
  <c r="P55" i="65"/>
  <c r="I61" i="65"/>
  <c r="O10" i="65"/>
  <c r="N10" i="65"/>
  <c r="L10" i="65"/>
  <c r="L55" i="65"/>
  <c r="L55" i="66"/>
  <c r="O55" i="65"/>
  <c r="I61" i="67"/>
  <c r="P3" i="67"/>
  <c r="M55" i="67"/>
  <c r="D61" i="67"/>
  <c r="C61" i="67"/>
  <c r="E61" i="67"/>
  <c r="O3" i="67"/>
  <c r="H61" i="67"/>
  <c r="N10" i="67"/>
  <c r="N11" i="67"/>
  <c r="N12" i="67"/>
  <c r="N13" i="67"/>
  <c r="N14" i="67"/>
  <c r="N15" i="67"/>
  <c r="N16" i="67"/>
  <c r="N17" i="67"/>
  <c r="N18" i="67"/>
  <c r="N19" i="67"/>
  <c r="N20" i="67"/>
  <c r="N21" i="67"/>
  <c r="N22" i="67"/>
  <c r="N23" i="67"/>
  <c r="N24" i="67"/>
  <c r="N25" i="67"/>
  <c r="N26" i="67"/>
  <c r="N27" i="67"/>
  <c r="N28" i="67"/>
  <c r="N29" i="67"/>
  <c r="N30" i="67"/>
  <c r="N31" i="67"/>
  <c r="N32" i="67"/>
  <c r="N33" i="67"/>
  <c r="N34" i="67"/>
  <c r="N35" i="67"/>
  <c r="N36" i="67"/>
  <c r="N37" i="67"/>
  <c r="N38" i="67"/>
  <c r="N39" i="67"/>
  <c r="N40" i="67"/>
  <c r="N41" i="67"/>
  <c r="N42" i="67"/>
  <c r="N43" i="67"/>
  <c r="N44" i="67"/>
  <c r="N45" i="67"/>
  <c r="N46" i="67"/>
  <c r="N47" i="67"/>
  <c r="N48" i="67"/>
  <c r="E61" i="66"/>
  <c r="N3" i="66"/>
  <c r="G61" i="66"/>
  <c r="P55" i="66"/>
  <c r="C61" i="66"/>
  <c r="D61" i="66"/>
  <c r="O45" i="66"/>
  <c r="O55" i="66"/>
  <c r="O46" i="66"/>
  <c r="O47" i="66"/>
  <c r="O48" i="66"/>
  <c r="M49" i="66"/>
  <c r="M10" i="66"/>
  <c r="M11" i="66"/>
  <c r="M12" i="66"/>
  <c r="M13" i="66"/>
  <c r="M14" i="66"/>
  <c r="M15" i="66"/>
  <c r="M16" i="66"/>
  <c r="M17" i="66"/>
  <c r="M18" i="66"/>
  <c r="M19" i="66"/>
  <c r="M20" i="66"/>
  <c r="M21" i="66"/>
  <c r="M22" i="66"/>
  <c r="M23" i="66"/>
  <c r="M24" i="66"/>
  <c r="M25" i="66"/>
  <c r="M26" i="66"/>
  <c r="M27" i="66"/>
  <c r="M28" i="66"/>
  <c r="M29" i="66"/>
  <c r="M30" i="66"/>
  <c r="M31" i="66"/>
  <c r="M32" i="66"/>
  <c r="M33" i="66"/>
  <c r="M34" i="66"/>
  <c r="M35" i="66"/>
  <c r="M36" i="66"/>
  <c r="M37" i="66"/>
  <c r="M38" i="66"/>
  <c r="M39" i="66"/>
  <c r="M40" i="66"/>
  <c r="M41" i="66"/>
  <c r="M42" i="66"/>
  <c r="M43" i="66"/>
  <c r="M44" i="66"/>
  <c r="M45" i="66"/>
  <c r="M46" i="66"/>
  <c r="M47" i="66"/>
  <c r="E61" i="65"/>
  <c r="N55" i="65"/>
  <c r="P3" i="65"/>
  <c r="O3" i="65"/>
  <c r="H61" i="65"/>
  <c r="M49" i="65"/>
  <c r="M10" i="65"/>
  <c r="M11" i="65"/>
  <c r="M12" i="65"/>
  <c r="M13" i="65"/>
  <c r="M14" i="65"/>
  <c r="M15" i="65"/>
  <c r="M16" i="65"/>
  <c r="M17" i="65"/>
  <c r="M18" i="65"/>
  <c r="M19" i="65"/>
  <c r="M20" i="65"/>
  <c r="M21" i="65"/>
  <c r="M22" i="65"/>
  <c r="M23" i="65"/>
  <c r="M24" i="65"/>
  <c r="M25" i="65"/>
  <c r="M26" i="65"/>
  <c r="M27" i="65"/>
  <c r="M28" i="65"/>
  <c r="M29" i="65"/>
  <c r="M30" i="65"/>
  <c r="M31" i="65"/>
  <c r="M32" i="65"/>
  <c r="M33" i="65"/>
  <c r="M34" i="65"/>
  <c r="M35" i="65"/>
  <c r="M36" i="65"/>
  <c r="M37" i="65"/>
  <c r="M38" i="65"/>
  <c r="M39" i="65"/>
  <c r="M40" i="65"/>
  <c r="M41" i="65"/>
  <c r="M42" i="65"/>
  <c r="M43" i="65"/>
  <c r="M44" i="65"/>
  <c r="M45" i="65"/>
  <c r="M46" i="65"/>
  <c r="M47" i="65"/>
  <c r="N55" i="67"/>
  <c r="F61" i="67"/>
  <c r="M3" i="67"/>
  <c r="O3" i="66"/>
  <c r="H61" i="66"/>
  <c r="M55" i="66"/>
  <c r="I61" i="66"/>
  <c r="P3" i="66"/>
  <c r="M55" i="65"/>
  <c r="N3" i="65"/>
  <c r="G61" i="65"/>
  <c r="C43" i="9"/>
  <c r="D43" i="9"/>
  <c r="E43" i="9"/>
  <c r="F43" i="9"/>
  <c r="G43" i="9"/>
  <c r="H43" i="9"/>
  <c r="I43" i="9"/>
  <c r="J43" i="9"/>
  <c r="K43" i="9"/>
  <c r="L43" i="9"/>
  <c r="M43" i="9"/>
  <c r="N43" i="9"/>
  <c r="O43" i="9"/>
  <c r="P43" i="9"/>
  <c r="Q43" i="9"/>
  <c r="R43" i="9"/>
  <c r="C44" i="9"/>
  <c r="D44" i="9"/>
  <c r="E44" i="9"/>
  <c r="F44" i="9"/>
  <c r="G44" i="9"/>
  <c r="H44" i="9"/>
  <c r="I44" i="9"/>
  <c r="J44" i="9"/>
  <c r="K44" i="9"/>
  <c r="L44" i="9"/>
  <c r="M44" i="9"/>
  <c r="N44" i="9"/>
  <c r="O44" i="9"/>
  <c r="P44" i="9"/>
  <c r="Q44" i="9"/>
  <c r="R44" i="9"/>
  <c r="B44" i="9"/>
  <c r="B55" i="59"/>
  <c r="H54" i="59"/>
  <c r="E54" i="59"/>
  <c r="H53" i="59"/>
  <c r="E53" i="59"/>
  <c r="E52" i="59"/>
  <c r="C49" i="59"/>
  <c r="H49" i="59"/>
  <c r="J51" i="59"/>
  <c r="H48" i="59"/>
  <c r="F48" i="59"/>
  <c r="H47" i="59"/>
  <c r="F47" i="59"/>
  <c r="H46" i="59"/>
  <c r="F46" i="59"/>
  <c r="H45" i="59"/>
  <c r="F45" i="59"/>
  <c r="H44" i="59"/>
  <c r="F44" i="59"/>
  <c r="H43" i="59"/>
  <c r="H42" i="59"/>
  <c r="H41" i="59"/>
  <c r="H40" i="59"/>
  <c r="H39" i="59"/>
  <c r="H38" i="59"/>
  <c r="H37" i="59"/>
  <c r="H36" i="59"/>
  <c r="H35" i="59"/>
  <c r="H34" i="59"/>
  <c r="H33" i="59"/>
  <c r="H32" i="59"/>
  <c r="H31" i="59"/>
  <c r="H30" i="59"/>
  <c r="H29" i="59"/>
  <c r="H28" i="59"/>
  <c r="H27" i="59"/>
  <c r="H26" i="59"/>
  <c r="H25" i="59"/>
  <c r="H24" i="59"/>
  <c r="H23" i="59"/>
  <c r="H22" i="59"/>
  <c r="H21" i="59"/>
  <c r="H20" i="59"/>
  <c r="H19" i="59"/>
  <c r="H18" i="59"/>
  <c r="H17" i="59"/>
  <c r="H16" i="59"/>
  <c r="H15" i="59"/>
  <c r="H14" i="59"/>
  <c r="F14" i="59"/>
  <c r="H13" i="59"/>
  <c r="F13" i="59"/>
  <c r="H12" i="59"/>
  <c r="F12" i="59"/>
  <c r="H11" i="59"/>
  <c r="F11" i="59"/>
  <c r="F50" i="59"/>
  <c r="H52" i="59"/>
  <c r="H10" i="59"/>
  <c r="J53" i="59"/>
  <c r="F10" i="59"/>
  <c r="G10" i="59"/>
  <c r="G11" i="59"/>
  <c r="G12" i="59"/>
  <c r="G13" i="59"/>
  <c r="G14" i="59"/>
  <c r="G15" i="59"/>
  <c r="G16" i="59"/>
  <c r="G17" i="59"/>
  <c r="G18" i="59"/>
  <c r="G19" i="59"/>
  <c r="G20" i="59"/>
  <c r="G21" i="59"/>
  <c r="G22" i="59"/>
  <c r="G23" i="59"/>
  <c r="G24" i="59"/>
  <c r="G25" i="59"/>
  <c r="G26" i="59"/>
  <c r="G27" i="59"/>
  <c r="G28" i="59"/>
  <c r="G29" i="59"/>
  <c r="G30" i="59"/>
  <c r="G31" i="59"/>
  <c r="G32" i="59"/>
  <c r="G33" i="59"/>
  <c r="G34" i="59"/>
  <c r="G35" i="59"/>
  <c r="G36" i="59"/>
  <c r="G37" i="59"/>
  <c r="G38" i="59"/>
  <c r="G39" i="59"/>
  <c r="G40" i="59"/>
  <c r="G41" i="59"/>
  <c r="G42" i="59"/>
  <c r="G43" i="59"/>
  <c r="G44" i="59"/>
  <c r="G45" i="59"/>
  <c r="G46" i="59"/>
  <c r="G47" i="59"/>
  <c r="G48" i="59"/>
  <c r="G6" i="59"/>
  <c r="E5" i="59"/>
  <c r="B43" i="9"/>
  <c r="B55" i="58"/>
  <c r="H54" i="58"/>
  <c r="E54" i="58"/>
  <c r="H53" i="58"/>
  <c r="E53" i="58"/>
  <c r="E52" i="58"/>
  <c r="C50" i="58"/>
  <c r="J55" i="58"/>
  <c r="H49" i="58"/>
  <c r="J51" i="58"/>
  <c r="C49" i="58"/>
  <c r="H48" i="58"/>
  <c r="F48" i="58"/>
  <c r="H47" i="58"/>
  <c r="F47" i="58"/>
  <c r="H46" i="58"/>
  <c r="F46" i="58"/>
  <c r="H45" i="58"/>
  <c r="F45" i="58"/>
  <c r="H44" i="58"/>
  <c r="F44" i="58"/>
  <c r="H43" i="58"/>
  <c r="H42" i="58"/>
  <c r="H41" i="58"/>
  <c r="H40" i="58"/>
  <c r="H39" i="58"/>
  <c r="H38" i="58"/>
  <c r="H37" i="58"/>
  <c r="H36" i="58"/>
  <c r="H35" i="58"/>
  <c r="H34" i="58"/>
  <c r="H33" i="58"/>
  <c r="H32" i="58"/>
  <c r="H31" i="58"/>
  <c r="H30" i="58"/>
  <c r="H29" i="58"/>
  <c r="H28" i="58"/>
  <c r="H27" i="58"/>
  <c r="H26" i="58"/>
  <c r="H25" i="58"/>
  <c r="H24" i="58"/>
  <c r="H23" i="58"/>
  <c r="H22" i="58"/>
  <c r="H21" i="58"/>
  <c r="H20" i="58"/>
  <c r="H19" i="58"/>
  <c r="H18" i="58"/>
  <c r="H17" i="58"/>
  <c r="H16" i="58"/>
  <c r="H15" i="58"/>
  <c r="H14" i="58"/>
  <c r="F14" i="58"/>
  <c r="H13" i="58"/>
  <c r="F13" i="58"/>
  <c r="H12" i="58"/>
  <c r="F12" i="58"/>
  <c r="H11" i="58"/>
  <c r="F11" i="58"/>
  <c r="H10" i="58"/>
  <c r="J53" i="58"/>
  <c r="F10" i="58"/>
  <c r="G10" i="58"/>
  <c r="G11" i="58"/>
  <c r="G12" i="58"/>
  <c r="G13" i="58"/>
  <c r="G14" i="58"/>
  <c r="G15" i="58"/>
  <c r="G16" i="58"/>
  <c r="G17" i="58"/>
  <c r="G18" i="58"/>
  <c r="G19" i="58"/>
  <c r="G20" i="58"/>
  <c r="G21" i="58"/>
  <c r="G22" i="58"/>
  <c r="G23" i="58"/>
  <c r="G24" i="58"/>
  <c r="G25" i="58"/>
  <c r="G26" i="58"/>
  <c r="G27" i="58"/>
  <c r="G28" i="58"/>
  <c r="G29" i="58"/>
  <c r="G30" i="58"/>
  <c r="G31" i="58"/>
  <c r="G32" i="58"/>
  <c r="G33" i="58"/>
  <c r="G34" i="58"/>
  <c r="G35" i="58"/>
  <c r="G36" i="58"/>
  <c r="G37" i="58"/>
  <c r="G38" i="58"/>
  <c r="G39" i="58"/>
  <c r="G40" i="58"/>
  <c r="G41" i="58"/>
  <c r="G42" i="58"/>
  <c r="G43" i="58"/>
  <c r="G44" i="58"/>
  <c r="G45" i="58"/>
  <c r="G46" i="58"/>
  <c r="G47" i="58"/>
  <c r="G48" i="58"/>
  <c r="G6" i="58"/>
  <c r="E5" i="58"/>
  <c r="N3" i="67"/>
  <c r="G61" i="67"/>
  <c r="F61" i="66"/>
  <c r="M3" i="66"/>
  <c r="M3" i="65"/>
  <c r="F61" i="65"/>
  <c r="C50" i="59"/>
  <c r="J55" i="59"/>
  <c r="F50" i="58"/>
  <c r="H52" i="58"/>
  <c r="N61" i="64"/>
  <c r="L61" i="64"/>
  <c r="K61" i="64"/>
  <c r="J61" i="64"/>
  <c r="B61" i="64"/>
  <c r="A61" i="64"/>
  <c r="M61" i="64"/>
  <c r="P54" i="64"/>
  <c r="O54" i="64"/>
  <c r="N54" i="64"/>
  <c r="N49" i="64"/>
  <c r="M54" i="64"/>
  <c r="M48" i="64"/>
  <c r="Q61" i="64"/>
  <c r="P61" i="64"/>
  <c r="O61" i="64"/>
  <c r="P49" i="64"/>
  <c r="O49" i="64"/>
  <c r="L49" i="64"/>
  <c r="P48" i="64"/>
  <c r="O48" i="64"/>
  <c r="N48" i="64"/>
  <c r="L48" i="64"/>
  <c r="P47" i="64"/>
  <c r="O47" i="64"/>
  <c r="N47" i="64"/>
  <c r="L47" i="64"/>
  <c r="P46" i="64"/>
  <c r="O46" i="64"/>
  <c r="N46" i="64"/>
  <c r="L46" i="64"/>
  <c r="P45" i="64"/>
  <c r="O45" i="64"/>
  <c r="N45" i="64"/>
  <c r="L45" i="64"/>
  <c r="P44" i="64"/>
  <c r="O44" i="64"/>
  <c r="N44" i="64"/>
  <c r="L44" i="64"/>
  <c r="P43" i="64"/>
  <c r="O43" i="64"/>
  <c r="N43" i="64"/>
  <c r="L43" i="64"/>
  <c r="P42" i="64"/>
  <c r="O42" i="64"/>
  <c r="N42" i="64"/>
  <c r="L42" i="64"/>
  <c r="P41" i="64"/>
  <c r="O41" i="64"/>
  <c r="N41" i="64"/>
  <c r="L41" i="64"/>
  <c r="P40" i="64"/>
  <c r="O40" i="64"/>
  <c r="N40" i="64"/>
  <c r="L40" i="64"/>
  <c r="P39" i="64"/>
  <c r="O39" i="64"/>
  <c r="N39" i="64"/>
  <c r="L39" i="64"/>
  <c r="P38" i="64"/>
  <c r="O38" i="64"/>
  <c r="N38" i="64"/>
  <c r="L38" i="64"/>
  <c r="P37" i="64"/>
  <c r="O37" i="64"/>
  <c r="N37" i="64"/>
  <c r="L37" i="64"/>
  <c r="P36" i="64"/>
  <c r="O36" i="64"/>
  <c r="N36" i="64"/>
  <c r="L36" i="64"/>
  <c r="P35" i="64"/>
  <c r="O35" i="64"/>
  <c r="N35" i="64"/>
  <c r="L35" i="64"/>
  <c r="P34" i="64"/>
  <c r="O34" i="64"/>
  <c r="N34" i="64"/>
  <c r="L34" i="64"/>
  <c r="P33" i="64"/>
  <c r="O33" i="64"/>
  <c r="N33" i="64"/>
  <c r="L33" i="64"/>
  <c r="P32" i="64"/>
  <c r="O32" i="64"/>
  <c r="N32" i="64"/>
  <c r="L32" i="64"/>
  <c r="P31" i="64"/>
  <c r="O31" i="64"/>
  <c r="N31" i="64"/>
  <c r="L31" i="64"/>
  <c r="P30" i="64"/>
  <c r="O30" i="64"/>
  <c r="N30" i="64"/>
  <c r="L30" i="64"/>
  <c r="P29" i="64"/>
  <c r="O29" i="64"/>
  <c r="N29" i="64"/>
  <c r="L29" i="64"/>
  <c r="P28" i="64"/>
  <c r="O28" i="64"/>
  <c r="N28" i="64"/>
  <c r="L28" i="64"/>
  <c r="P27" i="64"/>
  <c r="O27" i="64"/>
  <c r="N27" i="64"/>
  <c r="L27" i="64"/>
  <c r="P26" i="64"/>
  <c r="O26" i="64"/>
  <c r="N26" i="64"/>
  <c r="L26" i="64"/>
  <c r="P25" i="64"/>
  <c r="O25" i="64"/>
  <c r="N25" i="64"/>
  <c r="L25" i="64"/>
  <c r="P24" i="64"/>
  <c r="O24" i="64"/>
  <c r="N24" i="64"/>
  <c r="L24" i="64"/>
  <c r="P23" i="64"/>
  <c r="O23" i="64"/>
  <c r="N23" i="64"/>
  <c r="L23" i="64"/>
  <c r="P22" i="64"/>
  <c r="O22" i="64"/>
  <c r="N22" i="64"/>
  <c r="L22" i="64"/>
  <c r="P21" i="64"/>
  <c r="O21" i="64"/>
  <c r="N21" i="64"/>
  <c r="L21" i="64"/>
  <c r="P20" i="64"/>
  <c r="O20" i="64"/>
  <c r="N20" i="64"/>
  <c r="L20" i="64"/>
  <c r="P19" i="64"/>
  <c r="O19" i="64"/>
  <c r="N19" i="64"/>
  <c r="L19" i="64"/>
  <c r="P18" i="64"/>
  <c r="O18" i="64"/>
  <c r="N18" i="64"/>
  <c r="L18" i="64"/>
  <c r="P17" i="64"/>
  <c r="O17" i="64"/>
  <c r="N17" i="64"/>
  <c r="L17" i="64"/>
  <c r="P16" i="64"/>
  <c r="O16" i="64"/>
  <c r="N16" i="64"/>
  <c r="L16" i="64"/>
  <c r="P15" i="64"/>
  <c r="O15" i="64"/>
  <c r="N15" i="64"/>
  <c r="L15" i="64"/>
  <c r="P14" i="64"/>
  <c r="O14" i="64"/>
  <c r="N14" i="64"/>
  <c r="L14" i="64"/>
  <c r="P13" i="64"/>
  <c r="O13" i="64"/>
  <c r="N13" i="64"/>
  <c r="L13" i="64"/>
  <c r="P12" i="64"/>
  <c r="O12" i="64"/>
  <c r="N12" i="64"/>
  <c r="L12" i="64"/>
  <c r="P11" i="64"/>
  <c r="O11" i="64"/>
  <c r="N11" i="64"/>
  <c r="L11" i="64"/>
  <c r="P10" i="64"/>
  <c r="O10" i="64"/>
  <c r="N10" i="64"/>
  <c r="L10" i="64"/>
  <c r="L55" i="64"/>
  <c r="O61" i="63"/>
  <c r="L61" i="63"/>
  <c r="K61" i="63"/>
  <c r="J61" i="63"/>
  <c r="C61" i="63"/>
  <c r="B61" i="63"/>
  <c r="A61" i="63"/>
  <c r="D61" i="63"/>
  <c r="M61" i="63"/>
  <c r="P54" i="63"/>
  <c r="O54" i="63"/>
  <c r="O49" i="63"/>
  <c r="N54" i="63"/>
  <c r="N49" i="63"/>
  <c r="M54" i="63"/>
  <c r="Q61" i="63"/>
  <c r="P61" i="63"/>
  <c r="N61" i="63"/>
  <c r="P49" i="63"/>
  <c r="M49" i="63"/>
  <c r="L49" i="63"/>
  <c r="P48" i="63"/>
  <c r="O48" i="63"/>
  <c r="M48" i="63"/>
  <c r="L48" i="63"/>
  <c r="P47" i="63"/>
  <c r="O47" i="63"/>
  <c r="M47" i="63"/>
  <c r="L47" i="63"/>
  <c r="P46" i="63"/>
  <c r="O46" i="63"/>
  <c r="M46" i="63"/>
  <c r="L46" i="63"/>
  <c r="P45" i="63"/>
  <c r="O45" i="63"/>
  <c r="M45" i="63"/>
  <c r="L45" i="63"/>
  <c r="P44" i="63"/>
  <c r="O44" i="63"/>
  <c r="M44" i="63"/>
  <c r="L44" i="63"/>
  <c r="P43" i="63"/>
  <c r="O43" i="63"/>
  <c r="M43" i="63"/>
  <c r="L43" i="63"/>
  <c r="P42" i="63"/>
  <c r="O42" i="63"/>
  <c r="M42" i="63"/>
  <c r="L42" i="63"/>
  <c r="P41" i="63"/>
  <c r="O41" i="63"/>
  <c r="M41" i="63"/>
  <c r="L41" i="63"/>
  <c r="P40" i="63"/>
  <c r="O40" i="63"/>
  <c r="M40" i="63"/>
  <c r="L40" i="63"/>
  <c r="P39" i="63"/>
  <c r="O39" i="63"/>
  <c r="M39" i="63"/>
  <c r="L39" i="63"/>
  <c r="P38" i="63"/>
  <c r="O38" i="63"/>
  <c r="M38" i="63"/>
  <c r="L38" i="63"/>
  <c r="P37" i="63"/>
  <c r="O37" i="63"/>
  <c r="M37" i="63"/>
  <c r="L37" i="63"/>
  <c r="P36" i="63"/>
  <c r="O36" i="63"/>
  <c r="M36" i="63"/>
  <c r="L36" i="63"/>
  <c r="P35" i="63"/>
  <c r="O35" i="63"/>
  <c r="M35" i="63"/>
  <c r="L35" i="63"/>
  <c r="P34" i="63"/>
  <c r="O34" i="63"/>
  <c r="M34" i="63"/>
  <c r="L34" i="63"/>
  <c r="P33" i="63"/>
  <c r="O33" i="63"/>
  <c r="M33" i="63"/>
  <c r="L33" i="63"/>
  <c r="P32" i="63"/>
  <c r="O32" i="63"/>
  <c r="M32" i="63"/>
  <c r="L32" i="63"/>
  <c r="P31" i="63"/>
  <c r="O31" i="63"/>
  <c r="M31" i="63"/>
  <c r="L31" i="63"/>
  <c r="P30" i="63"/>
  <c r="O30" i="63"/>
  <c r="M30" i="63"/>
  <c r="L30" i="63"/>
  <c r="P29" i="63"/>
  <c r="O29" i="63"/>
  <c r="M29" i="63"/>
  <c r="L29" i="63"/>
  <c r="P28" i="63"/>
  <c r="O28" i="63"/>
  <c r="M28" i="63"/>
  <c r="L28" i="63"/>
  <c r="P27" i="63"/>
  <c r="O27" i="63"/>
  <c r="M27" i="63"/>
  <c r="L27" i="63"/>
  <c r="P26" i="63"/>
  <c r="O26" i="63"/>
  <c r="M26" i="63"/>
  <c r="L26" i="63"/>
  <c r="P25" i="63"/>
  <c r="O25" i="63"/>
  <c r="L25" i="63"/>
  <c r="M25" i="63"/>
  <c r="P24" i="63"/>
  <c r="O24" i="63"/>
  <c r="L24" i="63"/>
  <c r="M24" i="63"/>
  <c r="P23" i="63"/>
  <c r="O23" i="63"/>
  <c r="L23" i="63"/>
  <c r="M23" i="63"/>
  <c r="P22" i="63"/>
  <c r="O22" i="63"/>
  <c r="L22" i="63"/>
  <c r="M22" i="63"/>
  <c r="P21" i="63"/>
  <c r="O21" i="63"/>
  <c r="L21" i="63"/>
  <c r="M21" i="63"/>
  <c r="P20" i="63"/>
  <c r="O20" i="63"/>
  <c r="L20" i="63"/>
  <c r="M20" i="63"/>
  <c r="P19" i="63"/>
  <c r="O19" i="63"/>
  <c r="L19" i="63"/>
  <c r="M19" i="63"/>
  <c r="P18" i="63"/>
  <c r="O18" i="63"/>
  <c r="L18" i="63"/>
  <c r="M18" i="63"/>
  <c r="P17" i="63"/>
  <c r="O17" i="63"/>
  <c r="L17" i="63"/>
  <c r="M17" i="63"/>
  <c r="P16" i="63"/>
  <c r="O16" i="63"/>
  <c r="L16" i="63"/>
  <c r="M16" i="63"/>
  <c r="P15" i="63"/>
  <c r="O15" i="63"/>
  <c r="L15" i="63"/>
  <c r="M15" i="63"/>
  <c r="P14" i="63"/>
  <c r="O14" i="63"/>
  <c r="M14" i="63"/>
  <c r="L14" i="63"/>
  <c r="P13" i="63"/>
  <c r="O13" i="63"/>
  <c r="M13" i="63"/>
  <c r="L13" i="63"/>
  <c r="P12" i="63"/>
  <c r="O12" i="63"/>
  <c r="M12" i="63"/>
  <c r="L12" i="63"/>
  <c r="P11" i="63"/>
  <c r="O11" i="63"/>
  <c r="M11" i="63"/>
  <c r="L11" i="63"/>
  <c r="P10" i="63"/>
  <c r="O10" i="63"/>
  <c r="M10" i="63"/>
  <c r="M55" i="63"/>
  <c r="F61" i="63"/>
  <c r="L10" i="63"/>
  <c r="N61" i="62"/>
  <c r="L61" i="62"/>
  <c r="K61" i="62"/>
  <c r="J61" i="62"/>
  <c r="B61" i="62"/>
  <c r="A61" i="62"/>
  <c r="M61" i="62"/>
  <c r="P54" i="62"/>
  <c r="O54" i="62"/>
  <c r="N54" i="62"/>
  <c r="M54" i="62"/>
  <c r="M48" i="62"/>
  <c r="Q61" i="62"/>
  <c r="P61" i="62"/>
  <c r="O61" i="62"/>
  <c r="P49" i="62"/>
  <c r="O49" i="62"/>
  <c r="N49" i="62"/>
  <c r="L49" i="62"/>
  <c r="N48" i="62"/>
  <c r="L48" i="62"/>
  <c r="P48" i="62"/>
  <c r="N47" i="62"/>
  <c r="L47" i="62"/>
  <c r="P47" i="62"/>
  <c r="N46" i="62"/>
  <c r="L46" i="62"/>
  <c r="P46" i="62"/>
  <c r="N45" i="62"/>
  <c r="L45" i="62"/>
  <c r="P45" i="62"/>
  <c r="N44" i="62"/>
  <c r="L44" i="62"/>
  <c r="P44" i="62"/>
  <c r="P43" i="62"/>
  <c r="O43" i="62"/>
  <c r="N43" i="62"/>
  <c r="L43" i="62"/>
  <c r="P42" i="62"/>
  <c r="O42" i="62"/>
  <c r="N42" i="62"/>
  <c r="L42" i="62"/>
  <c r="P41" i="62"/>
  <c r="O41" i="62"/>
  <c r="N41" i="62"/>
  <c r="L41" i="62"/>
  <c r="P40" i="62"/>
  <c r="O40" i="62"/>
  <c r="N40" i="62"/>
  <c r="L40" i="62"/>
  <c r="P39" i="62"/>
  <c r="O39" i="62"/>
  <c r="N39" i="62"/>
  <c r="L39" i="62"/>
  <c r="P38" i="62"/>
  <c r="O38" i="62"/>
  <c r="N38" i="62"/>
  <c r="L38" i="62"/>
  <c r="P37" i="62"/>
  <c r="O37" i="62"/>
  <c r="N37" i="62"/>
  <c r="L37" i="62"/>
  <c r="P36" i="62"/>
  <c r="O36" i="62"/>
  <c r="N36" i="62"/>
  <c r="L36" i="62"/>
  <c r="P35" i="62"/>
  <c r="O35" i="62"/>
  <c r="N35" i="62"/>
  <c r="L35" i="62"/>
  <c r="P34" i="62"/>
  <c r="O34" i="62"/>
  <c r="N34" i="62"/>
  <c r="L34" i="62"/>
  <c r="P33" i="62"/>
  <c r="O33" i="62"/>
  <c r="N33" i="62"/>
  <c r="L33" i="62"/>
  <c r="P32" i="62"/>
  <c r="O32" i="62"/>
  <c r="N32" i="62"/>
  <c r="L32" i="62"/>
  <c r="P31" i="62"/>
  <c r="O31" i="62"/>
  <c r="N31" i="62"/>
  <c r="L31" i="62"/>
  <c r="P30" i="62"/>
  <c r="O30" i="62"/>
  <c r="N30" i="62"/>
  <c r="L30" i="62"/>
  <c r="P29" i="62"/>
  <c r="O29" i="62"/>
  <c r="N29" i="62"/>
  <c r="L29" i="62"/>
  <c r="P28" i="62"/>
  <c r="O28" i="62"/>
  <c r="N28" i="62"/>
  <c r="L28" i="62"/>
  <c r="P27" i="62"/>
  <c r="O27" i="62"/>
  <c r="N27" i="62"/>
  <c r="L27" i="62"/>
  <c r="P26" i="62"/>
  <c r="O26" i="62"/>
  <c r="N26" i="62"/>
  <c r="L26" i="62"/>
  <c r="P25" i="62"/>
  <c r="O25" i="62"/>
  <c r="N25" i="62"/>
  <c r="L25" i="62"/>
  <c r="P24" i="62"/>
  <c r="O24" i="62"/>
  <c r="N24" i="62"/>
  <c r="L24" i="62"/>
  <c r="P23" i="62"/>
  <c r="O23" i="62"/>
  <c r="N23" i="62"/>
  <c r="L23" i="62"/>
  <c r="P22" i="62"/>
  <c r="O22" i="62"/>
  <c r="N22" i="62"/>
  <c r="L22" i="62"/>
  <c r="P21" i="62"/>
  <c r="O21" i="62"/>
  <c r="N21" i="62"/>
  <c r="L21" i="62"/>
  <c r="P20" i="62"/>
  <c r="O20" i="62"/>
  <c r="N20" i="62"/>
  <c r="L20" i="62"/>
  <c r="P19" i="62"/>
  <c r="O19" i="62"/>
  <c r="N19" i="62"/>
  <c r="L19" i="62"/>
  <c r="P18" i="62"/>
  <c r="O18" i="62"/>
  <c r="N18" i="62"/>
  <c r="L18" i="62"/>
  <c r="P17" i="62"/>
  <c r="O17" i="62"/>
  <c r="N17" i="62"/>
  <c r="L17" i="62"/>
  <c r="P16" i="62"/>
  <c r="O16" i="62"/>
  <c r="N16" i="62"/>
  <c r="L16" i="62"/>
  <c r="P15" i="62"/>
  <c r="O15" i="62"/>
  <c r="N15" i="62"/>
  <c r="L15" i="62"/>
  <c r="P14" i="62"/>
  <c r="O14" i="62"/>
  <c r="N14" i="62"/>
  <c r="L14" i="62"/>
  <c r="P13" i="62"/>
  <c r="O13" i="62"/>
  <c r="N13" i="62"/>
  <c r="L13" i="62"/>
  <c r="P12" i="62"/>
  <c r="O12" i="62"/>
  <c r="N12" i="62"/>
  <c r="L12" i="62"/>
  <c r="P11" i="62"/>
  <c r="O11" i="62"/>
  <c r="N11" i="62"/>
  <c r="L11" i="62"/>
  <c r="P10" i="62"/>
  <c r="O10" i="62"/>
  <c r="N10" i="62"/>
  <c r="L10" i="62"/>
  <c r="L55" i="62"/>
  <c r="P61" i="61"/>
  <c r="O61" i="61"/>
  <c r="L61" i="61"/>
  <c r="K61" i="61"/>
  <c r="J61" i="61"/>
  <c r="B61" i="61"/>
  <c r="A61" i="61"/>
  <c r="M61" i="61"/>
  <c r="P54" i="61"/>
  <c r="O54" i="61"/>
  <c r="O49" i="61"/>
  <c r="N54" i="61"/>
  <c r="M54" i="61"/>
  <c r="Q61" i="61"/>
  <c r="N61" i="61"/>
  <c r="C61" i="61"/>
  <c r="P49" i="61"/>
  <c r="M49" i="61"/>
  <c r="L49" i="61"/>
  <c r="P48" i="61"/>
  <c r="O48" i="61"/>
  <c r="M48" i="61"/>
  <c r="L48" i="61"/>
  <c r="P47" i="61"/>
  <c r="O47" i="61"/>
  <c r="M47" i="61"/>
  <c r="L47" i="61"/>
  <c r="P46" i="61"/>
  <c r="O46" i="61"/>
  <c r="M46" i="61"/>
  <c r="L46" i="61"/>
  <c r="P45" i="61"/>
  <c r="O45" i="61"/>
  <c r="M45" i="61"/>
  <c r="L45" i="61"/>
  <c r="P44" i="61"/>
  <c r="O44" i="61"/>
  <c r="M44" i="61"/>
  <c r="L44" i="61"/>
  <c r="P43" i="61"/>
  <c r="O43" i="61"/>
  <c r="M43" i="61"/>
  <c r="L43" i="61"/>
  <c r="P42" i="61"/>
  <c r="O42" i="61"/>
  <c r="M42" i="61"/>
  <c r="L42" i="61"/>
  <c r="P41" i="61"/>
  <c r="O41" i="61"/>
  <c r="M41" i="61"/>
  <c r="L41" i="61"/>
  <c r="P40" i="61"/>
  <c r="O40" i="61"/>
  <c r="M40" i="61"/>
  <c r="L40" i="61"/>
  <c r="P39" i="61"/>
  <c r="O39" i="61"/>
  <c r="M39" i="61"/>
  <c r="L39" i="61"/>
  <c r="P38" i="61"/>
  <c r="O38" i="61"/>
  <c r="M38" i="61"/>
  <c r="L38" i="61"/>
  <c r="P37" i="61"/>
  <c r="O37" i="61"/>
  <c r="M37" i="61"/>
  <c r="L37" i="61"/>
  <c r="P36" i="61"/>
  <c r="O36" i="61"/>
  <c r="M36" i="61"/>
  <c r="L36" i="61"/>
  <c r="P35" i="61"/>
  <c r="O35" i="61"/>
  <c r="M35" i="61"/>
  <c r="L35" i="61"/>
  <c r="P34" i="61"/>
  <c r="O34" i="61"/>
  <c r="M34" i="61"/>
  <c r="L34" i="61"/>
  <c r="P33" i="61"/>
  <c r="O33" i="61"/>
  <c r="M33" i="61"/>
  <c r="L33" i="61"/>
  <c r="P32" i="61"/>
  <c r="O32" i="61"/>
  <c r="M32" i="61"/>
  <c r="L32" i="61"/>
  <c r="P31" i="61"/>
  <c r="O31" i="61"/>
  <c r="M31" i="61"/>
  <c r="L31" i="61"/>
  <c r="P30" i="61"/>
  <c r="O30" i="61"/>
  <c r="M30" i="61"/>
  <c r="L30" i="61"/>
  <c r="P29" i="61"/>
  <c r="O29" i="61"/>
  <c r="M29" i="61"/>
  <c r="L29" i="61"/>
  <c r="P28" i="61"/>
  <c r="O28" i="61"/>
  <c r="M28" i="61"/>
  <c r="L28" i="61"/>
  <c r="P27" i="61"/>
  <c r="O27" i="61"/>
  <c r="M27" i="61"/>
  <c r="L27" i="61"/>
  <c r="P26" i="61"/>
  <c r="O26" i="61"/>
  <c r="M26" i="61"/>
  <c r="L26" i="61"/>
  <c r="P25" i="61"/>
  <c r="O25" i="61"/>
  <c r="L25" i="61"/>
  <c r="M25" i="61"/>
  <c r="P24" i="61"/>
  <c r="O24" i="61"/>
  <c r="L24" i="61"/>
  <c r="M24" i="61"/>
  <c r="P23" i="61"/>
  <c r="O23" i="61"/>
  <c r="L23" i="61"/>
  <c r="M23" i="61"/>
  <c r="P22" i="61"/>
  <c r="O22" i="61"/>
  <c r="L22" i="61"/>
  <c r="M22" i="61"/>
  <c r="P21" i="61"/>
  <c r="O21" i="61"/>
  <c r="L21" i="61"/>
  <c r="M21" i="61"/>
  <c r="P20" i="61"/>
  <c r="O20" i="61"/>
  <c r="L20" i="61"/>
  <c r="M20" i="61"/>
  <c r="P19" i="61"/>
  <c r="O19" i="61"/>
  <c r="M19" i="61"/>
  <c r="L19" i="61"/>
  <c r="P18" i="61"/>
  <c r="O18" i="61"/>
  <c r="L18" i="61"/>
  <c r="M18" i="61"/>
  <c r="P17" i="61"/>
  <c r="O17" i="61"/>
  <c r="M17" i="61"/>
  <c r="L17" i="61"/>
  <c r="P16" i="61"/>
  <c r="O16" i="61"/>
  <c r="L16" i="61"/>
  <c r="M16" i="61"/>
  <c r="P15" i="61"/>
  <c r="O15" i="61"/>
  <c r="M15" i="61"/>
  <c r="L15" i="61"/>
  <c r="P14" i="61"/>
  <c r="O14" i="61"/>
  <c r="M14" i="61"/>
  <c r="L14" i="61"/>
  <c r="P13" i="61"/>
  <c r="O13" i="61"/>
  <c r="M13" i="61"/>
  <c r="L13" i="61"/>
  <c r="P12" i="61"/>
  <c r="O12" i="61"/>
  <c r="M12" i="61"/>
  <c r="L12" i="61"/>
  <c r="P11" i="61"/>
  <c r="O11" i="61"/>
  <c r="M11" i="61"/>
  <c r="L11" i="61"/>
  <c r="P10" i="61"/>
  <c r="O10" i="61"/>
  <c r="O55" i="61"/>
  <c r="M10" i="61"/>
  <c r="L10" i="61"/>
  <c r="L55" i="61"/>
  <c r="O61" i="60"/>
  <c r="L61" i="60"/>
  <c r="K61" i="60"/>
  <c r="J61" i="60"/>
  <c r="C61" i="60"/>
  <c r="B61" i="60"/>
  <c r="A61" i="60"/>
  <c r="D61" i="60"/>
  <c r="M61" i="60"/>
  <c r="P54" i="60"/>
  <c r="O54" i="60"/>
  <c r="O49" i="60"/>
  <c r="N54" i="60"/>
  <c r="M54" i="60"/>
  <c r="Q61" i="60"/>
  <c r="P61" i="60"/>
  <c r="N61" i="60"/>
  <c r="P49" i="60"/>
  <c r="M49" i="60"/>
  <c r="L49" i="60"/>
  <c r="P48" i="60"/>
  <c r="O48" i="60"/>
  <c r="M48" i="60"/>
  <c r="L48" i="60"/>
  <c r="P47" i="60"/>
  <c r="M47" i="60"/>
  <c r="L47" i="60"/>
  <c r="P46" i="60"/>
  <c r="O46" i="60"/>
  <c r="M46" i="60"/>
  <c r="L46" i="60"/>
  <c r="P45" i="60"/>
  <c r="M45" i="60"/>
  <c r="L45" i="60"/>
  <c r="P44" i="60"/>
  <c r="O44" i="60"/>
  <c r="M44" i="60"/>
  <c r="L44" i="60"/>
  <c r="P43" i="60"/>
  <c r="M43" i="60"/>
  <c r="L43" i="60"/>
  <c r="P42" i="60"/>
  <c r="O42" i="60"/>
  <c r="M42" i="60"/>
  <c r="L42" i="60"/>
  <c r="P41" i="60"/>
  <c r="M41" i="60"/>
  <c r="L41" i="60"/>
  <c r="P40" i="60"/>
  <c r="O40" i="60"/>
  <c r="M40" i="60"/>
  <c r="L40" i="60"/>
  <c r="P39" i="60"/>
  <c r="M39" i="60"/>
  <c r="L39" i="60"/>
  <c r="P38" i="60"/>
  <c r="O38" i="60"/>
  <c r="M38" i="60"/>
  <c r="L38" i="60"/>
  <c r="P37" i="60"/>
  <c r="M37" i="60"/>
  <c r="L37" i="60"/>
  <c r="P36" i="60"/>
  <c r="O36" i="60"/>
  <c r="M36" i="60"/>
  <c r="L36" i="60"/>
  <c r="P35" i="60"/>
  <c r="M35" i="60"/>
  <c r="L35" i="60"/>
  <c r="P34" i="60"/>
  <c r="O34" i="60"/>
  <c r="M34" i="60"/>
  <c r="L34" i="60"/>
  <c r="P33" i="60"/>
  <c r="M33" i="60"/>
  <c r="L33" i="60"/>
  <c r="P32" i="60"/>
  <c r="O32" i="60"/>
  <c r="M32" i="60"/>
  <c r="L32" i="60"/>
  <c r="P31" i="60"/>
  <c r="M31" i="60"/>
  <c r="L31" i="60"/>
  <c r="P30" i="60"/>
  <c r="O30" i="60"/>
  <c r="M30" i="60"/>
  <c r="L30" i="60"/>
  <c r="P29" i="60"/>
  <c r="M29" i="60"/>
  <c r="L29" i="60"/>
  <c r="P28" i="60"/>
  <c r="O28" i="60"/>
  <c r="M28" i="60"/>
  <c r="L28" i="60"/>
  <c r="P27" i="60"/>
  <c r="M27" i="60"/>
  <c r="L27" i="60"/>
  <c r="P26" i="60"/>
  <c r="O26" i="60"/>
  <c r="M26" i="60"/>
  <c r="L26" i="60"/>
  <c r="P25" i="60"/>
  <c r="L25" i="60"/>
  <c r="M25" i="60"/>
  <c r="P24" i="60"/>
  <c r="M24" i="60"/>
  <c r="L24" i="60"/>
  <c r="P23" i="60"/>
  <c r="O23" i="60"/>
  <c r="L23" i="60"/>
  <c r="M23" i="60"/>
  <c r="P22" i="60"/>
  <c r="M22" i="60"/>
  <c r="L22" i="60"/>
  <c r="P21" i="60"/>
  <c r="O21" i="60"/>
  <c r="L21" i="60"/>
  <c r="M21" i="60"/>
  <c r="P20" i="60"/>
  <c r="M20" i="60"/>
  <c r="L20" i="60"/>
  <c r="P19" i="60"/>
  <c r="O19" i="60"/>
  <c r="L19" i="60"/>
  <c r="M19" i="60"/>
  <c r="P18" i="60"/>
  <c r="M18" i="60"/>
  <c r="L18" i="60"/>
  <c r="P17" i="60"/>
  <c r="O17" i="60"/>
  <c r="L17" i="60"/>
  <c r="M17" i="60"/>
  <c r="P16" i="60"/>
  <c r="M16" i="60"/>
  <c r="L16" i="60"/>
  <c r="P15" i="60"/>
  <c r="O15" i="60"/>
  <c r="L15" i="60"/>
  <c r="M15" i="60"/>
  <c r="P14" i="60"/>
  <c r="M14" i="60"/>
  <c r="L14" i="60"/>
  <c r="P13" i="60"/>
  <c r="O13" i="60"/>
  <c r="M13" i="60"/>
  <c r="L13" i="60"/>
  <c r="P12" i="60"/>
  <c r="M12" i="60"/>
  <c r="L12" i="60"/>
  <c r="P11" i="60"/>
  <c r="O11" i="60"/>
  <c r="M11" i="60"/>
  <c r="L11" i="60"/>
  <c r="P10" i="60"/>
  <c r="P55" i="60"/>
  <c r="M10" i="60"/>
  <c r="L10" i="60"/>
  <c r="C42" i="9"/>
  <c r="D42" i="9"/>
  <c r="E42" i="9"/>
  <c r="F42" i="9"/>
  <c r="G42" i="9"/>
  <c r="H42" i="9"/>
  <c r="I42" i="9"/>
  <c r="J42" i="9"/>
  <c r="K42" i="9"/>
  <c r="L42" i="9"/>
  <c r="M42" i="9"/>
  <c r="N42" i="9"/>
  <c r="O42" i="9"/>
  <c r="P42" i="9"/>
  <c r="Q42" i="9"/>
  <c r="R42" i="9"/>
  <c r="B42" i="9"/>
  <c r="B55" i="57"/>
  <c r="H54" i="57"/>
  <c r="E54" i="57"/>
  <c r="H53" i="57"/>
  <c r="E53" i="57"/>
  <c r="E52" i="57"/>
  <c r="C50" i="57"/>
  <c r="J55" i="57"/>
  <c r="H49" i="57"/>
  <c r="J51" i="57"/>
  <c r="C49" i="57"/>
  <c r="H48" i="57"/>
  <c r="F48" i="57"/>
  <c r="H47" i="57"/>
  <c r="F47" i="57"/>
  <c r="H46" i="57"/>
  <c r="F46" i="57"/>
  <c r="H45" i="57"/>
  <c r="F45" i="57"/>
  <c r="H44" i="57"/>
  <c r="F44" i="57"/>
  <c r="H43" i="57"/>
  <c r="H42" i="57"/>
  <c r="H41" i="57"/>
  <c r="H40" i="57"/>
  <c r="H39" i="57"/>
  <c r="H38" i="57"/>
  <c r="H37" i="57"/>
  <c r="H36" i="57"/>
  <c r="H35" i="57"/>
  <c r="H34" i="57"/>
  <c r="H33" i="57"/>
  <c r="H32" i="57"/>
  <c r="H31" i="57"/>
  <c r="H30" i="57"/>
  <c r="H29" i="57"/>
  <c r="H28" i="57"/>
  <c r="H27" i="57"/>
  <c r="H26" i="57"/>
  <c r="H25" i="57"/>
  <c r="H24" i="57"/>
  <c r="H23" i="57"/>
  <c r="H22" i="57"/>
  <c r="H21" i="57"/>
  <c r="H20" i="57"/>
  <c r="H19" i="57"/>
  <c r="H18" i="57"/>
  <c r="H17" i="57"/>
  <c r="H16" i="57"/>
  <c r="H15" i="57"/>
  <c r="H14" i="57"/>
  <c r="F14" i="57"/>
  <c r="H13" i="57"/>
  <c r="F13" i="57"/>
  <c r="H12" i="57"/>
  <c r="F12" i="57"/>
  <c r="H11" i="57"/>
  <c r="F11" i="57"/>
  <c r="H10" i="57"/>
  <c r="J53" i="57"/>
  <c r="F10" i="57"/>
  <c r="F50" i="57"/>
  <c r="H52" i="57"/>
  <c r="G6" i="57"/>
  <c r="E5" i="57"/>
  <c r="N55" i="64"/>
  <c r="O55" i="64"/>
  <c r="P55" i="64"/>
  <c r="P3" i="64"/>
  <c r="L55" i="63"/>
  <c r="N55" i="62"/>
  <c r="P55" i="61"/>
  <c r="L55" i="60"/>
  <c r="N3" i="64"/>
  <c r="G61" i="64"/>
  <c r="O3" i="64"/>
  <c r="H61" i="64"/>
  <c r="E61" i="64"/>
  <c r="C61" i="64"/>
  <c r="D61" i="64"/>
  <c r="M49" i="64"/>
  <c r="M10" i="64"/>
  <c r="M11" i="64"/>
  <c r="M12" i="64"/>
  <c r="M13" i="64"/>
  <c r="M14" i="64"/>
  <c r="M15" i="64"/>
  <c r="M16" i="64"/>
  <c r="M17" i="64"/>
  <c r="M18" i="64"/>
  <c r="M19" i="64"/>
  <c r="M20" i="64"/>
  <c r="M21" i="64"/>
  <c r="M22" i="64"/>
  <c r="M23" i="64"/>
  <c r="M24" i="64"/>
  <c r="M25" i="64"/>
  <c r="M26" i="64"/>
  <c r="M27" i="64"/>
  <c r="M28" i="64"/>
  <c r="M29" i="64"/>
  <c r="M30" i="64"/>
  <c r="M31" i="64"/>
  <c r="M32" i="64"/>
  <c r="M33" i="64"/>
  <c r="M34" i="64"/>
  <c r="M35" i="64"/>
  <c r="M36" i="64"/>
  <c r="M37" i="64"/>
  <c r="M38" i="64"/>
  <c r="M39" i="64"/>
  <c r="M40" i="64"/>
  <c r="M41" i="64"/>
  <c r="M42" i="64"/>
  <c r="M43" i="64"/>
  <c r="M44" i="64"/>
  <c r="M45" i="64"/>
  <c r="M46" i="64"/>
  <c r="M47" i="64"/>
  <c r="E61" i="63"/>
  <c r="O55" i="63"/>
  <c r="M3" i="63"/>
  <c r="P55" i="63"/>
  <c r="N10" i="63"/>
  <c r="N11" i="63"/>
  <c r="N12" i="63"/>
  <c r="N13" i="63"/>
  <c r="N14" i="63"/>
  <c r="N15" i="63"/>
  <c r="N16" i="63"/>
  <c r="N17" i="63"/>
  <c r="N18" i="63"/>
  <c r="N19" i="63"/>
  <c r="N20" i="63"/>
  <c r="N21" i="63"/>
  <c r="N22" i="63"/>
  <c r="N23" i="63"/>
  <c r="N24" i="63"/>
  <c r="N25" i="63"/>
  <c r="N26" i="63"/>
  <c r="N27" i="63"/>
  <c r="N28" i="63"/>
  <c r="N29" i="63"/>
  <c r="N30" i="63"/>
  <c r="N31" i="63"/>
  <c r="N32" i="63"/>
  <c r="N33" i="63"/>
  <c r="N34" i="63"/>
  <c r="N35" i="63"/>
  <c r="N36" i="63"/>
  <c r="N37" i="63"/>
  <c r="N38" i="63"/>
  <c r="N39" i="63"/>
  <c r="N40" i="63"/>
  <c r="N41" i="63"/>
  <c r="N42" i="63"/>
  <c r="N43" i="63"/>
  <c r="N44" i="63"/>
  <c r="N45" i="63"/>
  <c r="N46" i="63"/>
  <c r="N47" i="63"/>
  <c r="N48" i="63"/>
  <c r="E61" i="62"/>
  <c r="N3" i="62"/>
  <c r="G61" i="62"/>
  <c r="C61" i="62"/>
  <c r="D61" i="62"/>
  <c r="P55" i="62"/>
  <c r="O44" i="62"/>
  <c r="O45" i="62"/>
  <c r="O46" i="62"/>
  <c r="O47" i="62"/>
  <c r="O48" i="62"/>
  <c r="M49" i="62"/>
  <c r="M10" i="62"/>
  <c r="M11" i="62"/>
  <c r="M12" i="62"/>
  <c r="M13" i="62"/>
  <c r="M14" i="62"/>
  <c r="M15" i="62"/>
  <c r="M16" i="62"/>
  <c r="M17" i="62"/>
  <c r="M18" i="62"/>
  <c r="M19" i="62"/>
  <c r="M20" i="62"/>
  <c r="M21" i="62"/>
  <c r="M22" i="62"/>
  <c r="M23" i="62"/>
  <c r="M24" i="62"/>
  <c r="M25" i="62"/>
  <c r="M26" i="62"/>
  <c r="M27" i="62"/>
  <c r="M28" i="62"/>
  <c r="M29" i="62"/>
  <c r="M30" i="62"/>
  <c r="M31" i="62"/>
  <c r="M32" i="62"/>
  <c r="M33" i="62"/>
  <c r="M34" i="62"/>
  <c r="M35" i="62"/>
  <c r="M36" i="62"/>
  <c r="M37" i="62"/>
  <c r="M38" i="62"/>
  <c r="M39" i="62"/>
  <c r="M40" i="62"/>
  <c r="M41" i="62"/>
  <c r="M42" i="62"/>
  <c r="M43" i="62"/>
  <c r="M44" i="62"/>
  <c r="M45" i="62"/>
  <c r="M46" i="62"/>
  <c r="M47" i="62"/>
  <c r="H61" i="61"/>
  <c r="I61" i="61"/>
  <c r="P3" i="61"/>
  <c r="N49" i="61"/>
  <c r="N48" i="61"/>
  <c r="N47" i="61"/>
  <c r="N46" i="61"/>
  <c r="N45" i="61"/>
  <c r="N44" i="61"/>
  <c r="N43" i="61"/>
  <c r="N42" i="61"/>
  <c r="N41" i="61"/>
  <c r="N40" i="61"/>
  <c r="N39" i="61"/>
  <c r="N38" i="61"/>
  <c r="N37" i="61"/>
  <c r="N36" i="61"/>
  <c r="N35" i="61"/>
  <c r="N34" i="61"/>
  <c r="N33" i="61"/>
  <c r="N32" i="61"/>
  <c r="N31" i="61"/>
  <c r="N30" i="61"/>
  <c r="N29" i="61"/>
  <c r="N28" i="61"/>
  <c r="N27" i="61"/>
  <c r="N26" i="61"/>
  <c r="N25" i="61"/>
  <c r="N24" i="61"/>
  <c r="N23" i="61"/>
  <c r="N22" i="61"/>
  <c r="N21" i="61"/>
  <c r="N20" i="61"/>
  <c r="N19" i="61"/>
  <c r="N18" i="61"/>
  <c r="N17" i="61"/>
  <c r="N16" i="61"/>
  <c r="N15" i="61"/>
  <c r="N14" i="61"/>
  <c r="N13" i="61"/>
  <c r="N12" i="61"/>
  <c r="N11" i="61"/>
  <c r="N10" i="61"/>
  <c r="M55" i="61"/>
  <c r="D61" i="61"/>
  <c r="O3" i="61"/>
  <c r="I61" i="60"/>
  <c r="P3" i="60"/>
  <c r="N49" i="60"/>
  <c r="N48" i="60"/>
  <c r="N47" i="60"/>
  <c r="N46" i="60"/>
  <c r="N45" i="60"/>
  <c r="N44" i="60"/>
  <c r="N43" i="60"/>
  <c r="N42" i="60"/>
  <c r="N41" i="60"/>
  <c r="N40" i="60"/>
  <c r="N39" i="60"/>
  <c r="N38" i="60"/>
  <c r="N37" i="60"/>
  <c r="N36" i="60"/>
  <c r="N35" i="60"/>
  <c r="N34" i="60"/>
  <c r="N33" i="60"/>
  <c r="N32" i="60"/>
  <c r="N31" i="60"/>
  <c r="N30" i="60"/>
  <c r="N29" i="60"/>
  <c r="N28" i="60"/>
  <c r="N27" i="60"/>
  <c r="N26" i="60"/>
  <c r="N25" i="60"/>
  <c r="N24" i="60"/>
  <c r="N23" i="60"/>
  <c r="N22" i="60"/>
  <c r="N21" i="60"/>
  <c r="N20" i="60"/>
  <c r="N19" i="60"/>
  <c r="N18" i="60"/>
  <c r="N17" i="60"/>
  <c r="N16" i="60"/>
  <c r="N15" i="60"/>
  <c r="N14" i="60"/>
  <c r="N13" i="60"/>
  <c r="N12" i="60"/>
  <c r="N11" i="60"/>
  <c r="N10" i="60"/>
  <c r="M55" i="60"/>
  <c r="O10" i="60"/>
  <c r="O14" i="60"/>
  <c r="O16" i="60"/>
  <c r="O20" i="60"/>
  <c r="O25" i="60"/>
  <c r="O27" i="60"/>
  <c r="O29" i="60"/>
  <c r="O31" i="60"/>
  <c r="O33" i="60"/>
  <c r="O35" i="60"/>
  <c r="O37" i="60"/>
  <c r="O39" i="60"/>
  <c r="O41" i="60"/>
  <c r="O43" i="60"/>
  <c r="O45" i="60"/>
  <c r="O47" i="60"/>
  <c r="O12" i="60"/>
  <c r="O18" i="60"/>
  <c r="O22" i="60"/>
  <c r="O24" i="60"/>
  <c r="G10" i="57"/>
  <c r="G11" i="57"/>
  <c r="G12" i="57"/>
  <c r="G13" i="57"/>
  <c r="G14" i="57"/>
  <c r="G15" i="57"/>
  <c r="G16" i="57"/>
  <c r="G17" i="57"/>
  <c r="G18" i="57"/>
  <c r="G19" i="57"/>
  <c r="G20" i="57"/>
  <c r="G21" i="57"/>
  <c r="G22" i="57"/>
  <c r="G23" i="57"/>
  <c r="G24" i="57"/>
  <c r="G25" i="57"/>
  <c r="G26" i="57"/>
  <c r="G27" i="57"/>
  <c r="G28" i="57"/>
  <c r="G29" i="57"/>
  <c r="G30" i="57"/>
  <c r="G31" i="57"/>
  <c r="G32" i="57"/>
  <c r="G33" i="57"/>
  <c r="G34" i="57"/>
  <c r="G35" i="57"/>
  <c r="G36" i="57"/>
  <c r="G37" i="57"/>
  <c r="G38" i="57"/>
  <c r="G39" i="57"/>
  <c r="G40" i="57"/>
  <c r="G41" i="57"/>
  <c r="G42" i="57"/>
  <c r="G43" i="57"/>
  <c r="G44" i="57"/>
  <c r="G45" i="57"/>
  <c r="G46" i="57"/>
  <c r="G47" i="57"/>
  <c r="G48" i="57"/>
  <c r="I61" i="64"/>
  <c r="O55" i="62"/>
  <c r="O3" i="62"/>
  <c r="N55" i="61"/>
  <c r="N3" i="61"/>
  <c r="M55" i="64"/>
  <c r="N55" i="63"/>
  <c r="O3" i="63"/>
  <c r="H61" i="63"/>
  <c r="I61" i="63"/>
  <c r="P3" i="63"/>
  <c r="H61" i="62"/>
  <c r="M55" i="62"/>
  <c r="I61" i="62"/>
  <c r="P3" i="62"/>
  <c r="G61" i="61"/>
  <c r="E61" i="61"/>
  <c r="F61" i="61"/>
  <c r="M3" i="61"/>
  <c r="N55" i="60"/>
  <c r="E61" i="60"/>
  <c r="F61" i="60"/>
  <c r="M3" i="60"/>
  <c r="O55" i="60"/>
  <c r="M3" i="64"/>
  <c r="F61" i="64"/>
  <c r="N3" i="63"/>
  <c r="G61" i="63"/>
  <c r="F61" i="62"/>
  <c r="M3" i="62"/>
  <c r="H61" i="60"/>
  <c r="O3" i="60"/>
  <c r="N3" i="60"/>
  <c r="G61" i="60"/>
  <c r="C38" i="9"/>
  <c r="D38" i="9"/>
  <c r="E38" i="9"/>
  <c r="F38" i="9"/>
  <c r="G38" i="9"/>
  <c r="H38" i="9"/>
  <c r="I38" i="9"/>
  <c r="J38" i="9"/>
  <c r="K38" i="9"/>
  <c r="L38" i="9"/>
  <c r="M38" i="9"/>
  <c r="N38" i="9"/>
  <c r="O38" i="9"/>
  <c r="P38" i="9"/>
  <c r="Q38" i="9"/>
  <c r="R38" i="9"/>
  <c r="C39" i="9"/>
  <c r="D39" i="9"/>
  <c r="E39" i="9"/>
  <c r="F39" i="9"/>
  <c r="G39" i="9"/>
  <c r="H39" i="9"/>
  <c r="I39" i="9"/>
  <c r="J39" i="9"/>
  <c r="K39" i="9"/>
  <c r="L39" i="9"/>
  <c r="M39" i="9"/>
  <c r="N39" i="9"/>
  <c r="O39" i="9"/>
  <c r="P39" i="9"/>
  <c r="Q39" i="9"/>
  <c r="R39" i="9"/>
  <c r="C40" i="9"/>
  <c r="D40" i="9"/>
  <c r="E40" i="9"/>
  <c r="F40" i="9"/>
  <c r="G40" i="9"/>
  <c r="H40" i="9"/>
  <c r="I40" i="9"/>
  <c r="J40" i="9"/>
  <c r="K40" i="9"/>
  <c r="L40" i="9"/>
  <c r="M40" i="9"/>
  <c r="N40" i="9"/>
  <c r="O40" i="9"/>
  <c r="P40" i="9"/>
  <c r="Q40" i="9"/>
  <c r="R40" i="9"/>
  <c r="C41" i="9"/>
  <c r="D41" i="9"/>
  <c r="E41" i="9"/>
  <c r="F41" i="9"/>
  <c r="G41" i="9"/>
  <c r="H41" i="9"/>
  <c r="I41" i="9"/>
  <c r="J41" i="9"/>
  <c r="K41" i="9"/>
  <c r="L41" i="9"/>
  <c r="M41" i="9"/>
  <c r="N41" i="9"/>
  <c r="O41" i="9"/>
  <c r="P41" i="9"/>
  <c r="Q41" i="9"/>
  <c r="R41" i="9"/>
  <c r="B41" i="9"/>
  <c r="B40" i="9"/>
  <c r="B39" i="9"/>
  <c r="B38" i="9"/>
  <c r="B55" i="56"/>
  <c r="H54" i="56"/>
  <c r="E54" i="56"/>
  <c r="H53" i="56"/>
  <c r="E53" i="56"/>
  <c r="E52" i="56"/>
  <c r="C49" i="56"/>
  <c r="H49" i="56"/>
  <c r="J51" i="56"/>
  <c r="H48" i="56"/>
  <c r="F48" i="56"/>
  <c r="H47" i="56"/>
  <c r="F47" i="56"/>
  <c r="H46" i="56"/>
  <c r="F46" i="56"/>
  <c r="H45" i="56"/>
  <c r="F45" i="56"/>
  <c r="H44" i="56"/>
  <c r="F44" i="56"/>
  <c r="H43" i="56"/>
  <c r="H42" i="56"/>
  <c r="H41" i="56"/>
  <c r="H40" i="56"/>
  <c r="H39" i="56"/>
  <c r="H38" i="56"/>
  <c r="H37" i="56"/>
  <c r="H36" i="56"/>
  <c r="H35" i="56"/>
  <c r="H34" i="56"/>
  <c r="H33" i="56"/>
  <c r="H32" i="56"/>
  <c r="H31" i="56"/>
  <c r="H30" i="56"/>
  <c r="H29" i="56"/>
  <c r="H28" i="56"/>
  <c r="H27" i="56"/>
  <c r="H26" i="56"/>
  <c r="H25" i="56"/>
  <c r="H24" i="56"/>
  <c r="H23" i="56"/>
  <c r="H22" i="56"/>
  <c r="H21" i="56"/>
  <c r="H20" i="56"/>
  <c r="H19" i="56"/>
  <c r="H18" i="56"/>
  <c r="H17" i="56"/>
  <c r="H16" i="56"/>
  <c r="H15" i="56"/>
  <c r="H14" i="56"/>
  <c r="F14" i="56"/>
  <c r="H13" i="56"/>
  <c r="F13" i="56"/>
  <c r="H12" i="56"/>
  <c r="F12" i="56"/>
  <c r="H11" i="56"/>
  <c r="J53" i="56"/>
  <c r="F11" i="56"/>
  <c r="H10" i="56"/>
  <c r="F10" i="56"/>
  <c r="F50" i="56"/>
  <c r="H52" i="56"/>
  <c r="G6" i="56"/>
  <c r="E5" i="56"/>
  <c r="B55" i="55"/>
  <c r="H54" i="55"/>
  <c r="E54" i="55"/>
  <c r="H53" i="55"/>
  <c r="E53" i="55"/>
  <c r="E52" i="55"/>
  <c r="C50" i="55"/>
  <c r="J55" i="55"/>
  <c r="H49" i="55"/>
  <c r="J51" i="55"/>
  <c r="C49" i="55"/>
  <c r="H48" i="55"/>
  <c r="F48" i="55"/>
  <c r="H47" i="55"/>
  <c r="F47" i="55"/>
  <c r="H46" i="55"/>
  <c r="F46" i="55"/>
  <c r="H45" i="55"/>
  <c r="F45" i="55"/>
  <c r="H44" i="55"/>
  <c r="F44" i="55"/>
  <c r="H43" i="55"/>
  <c r="H42" i="55"/>
  <c r="H41" i="55"/>
  <c r="H40" i="55"/>
  <c r="H39" i="55"/>
  <c r="H38" i="55"/>
  <c r="H37" i="55"/>
  <c r="H36" i="55"/>
  <c r="H35" i="55"/>
  <c r="H34" i="55"/>
  <c r="H33" i="55"/>
  <c r="H32" i="55"/>
  <c r="H31" i="55"/>
  <c r="H30" i="55"/>
  <c r="H29" i="55"/>
  <c r="H28" i="55"/>
  <c r="H27" i="55"/>
  <c r="H26" i="55"/>
  <c r="H25" i="55"/>
  <c r="H24" i="55"/>
  <c r="H23" i="55"/>
  <c r="H22" i="55"/>
  <c r="H21" i="55"/>
  <c r="H20" i="55"/>
  <c r="H19" i="55"/>
  <c r="H18" i="55"/>
  <c r="H17" i="55"/>
  <c r="H16" i="55"/>
  <c r="H15" i="55"/>
  <c r="H14" i="55"/>
  <c r="F14" i="55"/>
  <c r="H13" i="55"/>
  <c r="F13" i="55"/>
  <c r="H12" i="55"/>
  <c r="F12" i="55"/>
  <c r="H11" i="55"/>
  <c r="F11" i="55"/>
  <c r="F50" i="55"/>
  <c r="H52" i="55"/>
  <c r="H10" i="55"/>
  <c r="J53" i="55"/>
  <c r="G10" i="55"/>
  <c r="G11" i="55"/>
  <c r="G12" i="55"/>
  <c r="G13" i="55"/>
  <c r="G14" i="55"/>
  <c r="G15" i="55"/>
  <c r="G16" i="55"/>
  <c r="G17" i="55"/>
  <c r="G18" i="55"/>
  <c r="G19" i="55"/>
  <c r="G20" i="55"/>
  <c r="G21" i="55"/>
  <c r="G22" i="55"/>
  <c r="G23" i="55"/>
  <c r="G24" i="55"/>
  <c r="G25" i="55"/>
  <c r="G26" i="55"/>
  <c r="G27" i="55"/>
  <c r="G28" i="55"/>
  <c r="G29" i="55"/>
  <c r="G30" i="55"/>
  <c r="G31" i="55"/>
  <c r="G32" i="55"/>
  <c r="G33" i="55"/>
  <c r="G34" i="55"/>
  <c r="G35" i="55"/>
  <c r="G36" i="55"/>
  <c r="G37" i="55"/>
  <c r="G38" i="55"/>
  <c r="G39" i="55"/>
  <c r="G40" i="55"/>
  <c r="G41" i="55"/>
  <c r="G42" i="55"/>
  <c r="G43" i="55"/>
  <c r="G44" i="55"/>
  <c r="G45" i="55"/>
  <c r="G46" i="55"/>
  <c r="G47" i="55"/>
  <c r="G48" i="55"/>
  <c r="F10" i="55"/>
  <c r="G6" i="55"/>
  <c r="E5" i="55"/>
  <c r="B55" i="54"/>
  <c r="H54" i="54"/>
  <c r="E54" i="54"/>
  <c r="H53" i="54"/>
  <c r="E53" i="54"/>
  <c r="E52" i="54"/>
  <c r="C50" i="54"/>
  <c r="J55" i="54"/>
  <c r="H49" i="54"/>
  <c r="J51" i="54"/>
  <c r="C49" i="54"/>
  <c r="H48" i="54"/>
  <c r="F48" i="54"/>
  <c r="H47" i="54"/>
  <c r="F47" i="54"/>
  <c r="H46" i="54"/>
  <c r="F46" i="54"/>
  <c r="H45" i="54"/>
  <c r="F45" i="54"/>
  <c r="H44" i="54"/>
  <c r="F44" i="54"/>
  <c r="H43" i="54"/>
  <c r="H42" i="54"/>
  <c r="H41" i="54"/>
  <c r="H40" i="54"/>
  <c r="H39" i="54"/>
  <c r="H38" i="54"/>
  <c r="H37" i="54"/>
  <c r="H36" i="54"/>
  <c r="H35" i="54"/>
  <c r="H34" i="54"/>
  <c r="H33" i="54"/>
  <c r="H32" i="54"/>
  <c r="H31" i="54"/>
  <c r="H30" i="54"/>
  <c r="H29" i="54"/>
  <c r="H28" i="54"/>
  <c r="H27" i="54"/>
  <c r="H26" i="54"/>
  <c r="H25" i="54"/>
  <c r="H24" i="54"/>
  <c r="H23" i="54"/>
  <c r="H22" i="54"/>
  <c r="H21" i="54"/>
  <c r="H20" i="54"/>
  <c r="H19" i="54"/>
  <c r="H18" i="54"/>
  <c r="H17" i="54"/>
  <c r="H16" i="54"/>
  <c r="H15" i="54"/>
  <c r="H14" i="54"/>
  <c r="F14" i="54"/>
  <c r="H13" i="54"/>
  <c r="F13" i="54"/>
  <c r="H12" i="54"/>
  <c r="F12" i="54"/>
  <c r="H11" i="54"/>
  <c r="F11" i="54"/>
  <c r="F50" i="54"/>
  <c r="H52" i="54"/>
  <c r="H10" i="54"/>
  <c r="J53" i="54"/>
  <c r="G10" i="54"/>
  <c r="G11" i="54"/>
  <c r="G12" i="54"/>
  <c r="G13" i="54"/>
  <c r="G14" i="54"/>
  <c r="G15" i="54"/>
  <c r="G16" i="54"/>
  <c r="G17" i="54"/>
  <c r="G18" i="54"/>
  <c r="G19" i="54"/>
  <c r="G20" i="54"/>
  <c r="G21" i="54"/>
  <c r="G22" i="54"/>
  <c r="G23" i="54"/>
  <c r="G24" i="54"/>
  <c r="G25" i="54"/>
  <c r="G26" i="54"/>
  <c r="G27" i="54"/>
  <c r="G28" i="54"/>
  <c r="G29" i="54"/>
  <c r="G30" i="54"/>
  <c r="G31" i="54"/>
  <c r="G32" i="54"/>
  <c r="G33" i="54"/>
  <c r="G34" i="54"/>
  <c r="G35" i="54"/>
  <c r="G36" i="54"/>
  <c r="G37" i="54"/>
  <c r="G38" i="54"/>
  <c r="G39" i="54"/>
  <c r="G40" i="54"/>
  <c r="G41" i="54"/>
  <c r="G42" i="54"/>
  <c r="G43" i="54"/>
  <c r="G44" i="54"/>
  <c r="G45" i="54"/>
  <c r="G46" i="54"/>
  <c r="G47" i="54"/>
  <c r="G48" i="54"/>
  <c r="F10" i="54"/>
  <c r="G6" i="54"/>
  <c r="E5" i="54"/>
  <c r="F50" i="53"/>
  <c r="B55" i="53"/>
  <c r="H54" i="53"/>
  <c r="E54" i="53"/>
  <c r="H53" i="53"/>
  <c r="E53" i="53"/>
  <c r="E52" i="53"/>
  <c r="C49" i="53"/>
  <c r="H49" i="53"/>
  <c r="J51" i="53"/>
  <c r="H48" i="53"/>
  <c r="F48" i="53"/>
  <c r="H47" i="53"/>
  <c r="F47" i="53"/>
  <c r="H46" i="53"/>
  <c r="F46" i="53"/>
  <c r="H45" i="53"/>
  <c r="F45" i="53"/>
  <c r="H44" i="53"/>
  <c r="F44" i="53"/>
  <c r="H43" i="53"/>
  <c r="H42" i="53"/>
  <c r="H41" i="53"/>
  <c r="H40" i="53"/>
  <c r="H39" i="53"/>
  <c r="H38" i="53"/>
  <c r="H37" i="53"/>
  <c r="H36" i="53"/>
  <c r="H35" i="53"/>
  <c r="H34" i="53"/>
  <c r="H33" i="53"/>
  <c r="H32" i="53"/>
  <c r="H31" i="53"/>
  <c r="H30" i="53"/>
  <c r="H29" i="53"/>
  <c r="H28" i="53"/>
  <c r="H27" i="53"/>
  <c r="H26" i="53"/>
  <c r="H25" i="53"/>
  <c r="H24" i="53"/>
  <c r="H23" i="53"/>
  <c r="H22" i="53"/>
  <c r="H21" i="53"/>
  <c r="H20" i="53"/>
  <c r="H19" i="53"/>
  <c r="H18" i="53"/>
  <c r="H17" i="53"/>
  <c r="H16" i="53"/>
  <c r="H15" i="53"/>
  <c r="H14" i="53"/>
  <c r="F14" i="53"/>
  <c r="H13" i="53"/>
  <c r="F13" i="53"/>
  <c r="H12" i="53"/>
  <c r="F12" i="53"/>
  <c r="H11" i="53"/>
  <c r="F11" i="53"/>
  <c r="H10" i="53"/>
  <c r="J53" i="53"/>
  <c r="F10" i="53"/>
  <c r="G10" i="53"/>
  <c r="G11" i="53"/>
  <c r="G12" i="53"/>
  <c r="G13" i="53"/>
  <c r="G14" i="53"/>
  <c r="G15" i="53"/>
  <c r="G16" i="53"/>
  <c r="G17" i="53"/>
  <c r="G18" i="53"/>
  <c r="G19" i="53"/>
  <c r="G20" i="53"/>
  <c r="G21" i="53"/>
  <c r="G22" i="53"/>
  <c r="G23" i="53"/>
  <c r="G24" i="53"/>
  <c r="G25" i="53"/>
  <c r="G26" i="53"/>
  <c r="G27" i="53"/>
  <c r="G28" i="53"/>
  <c r="G29" i="53"/>
  <c r="G30" i="53"/>
  <c r="G31" i="53"/>
  <c r="G32" i="53"/>
  <c r="G33" i="53"/>
  <c r="G34" i="53"/>
  <c r="G35" i="53"/>
  <c r="G36" i="53"/>
  <c r="G37" i="53"/>
  <c r="G38" i="53"/>
  <c r="G39" i="53"/>
  <c r="G40" i="53"/>
  <c r="G41" i="53"/>
  <c r="G42" i="53"/>
  <c r="G43" i="53"/>
  <c r="G44" i="53"/>
  <c r="G45" i="53"/>
  <c r="G46" i="53"/>
  <c r="G47" i="53"/>
  <c r="G48" i="53"/>
  <c r="G6" i="53"/>
  <c r="E5" i="53"/>
  <c r="G10" i="56"/>
  <c r="G11" i="56"/>
  <c r="G12" i="56"/>
  <c r="G13" i="56"/>
  <c r="G14" i="56"/>
  <c r="G15" i="56"/>
  <c r="G16" i="56"/>
  <c r="G17" i="56"/>
  <c r="G18" i="56"/>
  <c r="G19" i="56"/>
  <c r="G20" i="56"/>
  <c r="G21" i="56"/>
  <c r="G22" i="56"/>
  <c r="G23" i="56"/>
  <c r="G24" i="56"/>
  <c r="G25" i="56"/>
  <c r="G26" i="56"/>
  <c r="G27" i="56"/>
  <c r="G28" i="56"/>
  <c r="G29" i="56"/>
  <c r="G30" i="56"/>
  <c r="G31" i="56"/>
  <c r="G32" i="56"/>
  <c r="G33" i="56"/>
  <c r="G34" i="56"/>
  <c r="G35" i="56"/>
  <c r="G36" i="56"/>
  <c r="G37" i="56"/>
  <c r="G38" i="56"/>
  <c r="G39" i="56"/>
  <c r="G40" i="56"/>
  <c r="G41" i="56"/>
  <c r="G42" i="56"/>
  <c r="G43" i="56"/>
  <c r="G44" i="56"/>
  <c r="G45" i="56"/>
  <c r="G46" i="56"/>
  <c r="G47" i="56"/>
  <c r="G48" i="56"/>
  <c r="C50" i="56"/>
  <c r="J55" i="56"/>
  <c r="H52" i="53"/>
  <c r="C50" i="53"/>
  <c r="J55" i="53"/>
  <c r="C37" i="9"/>
  <c r="D37" i="9"/>
  <c r="E37" i="9"/>
  <c r="F37" i="9"/>
  <c r="G37" i="9"/>
  <c r="H37" i="9"/>
  <c r="I37" i="9"/>
  <c r="J37" i="9"/>
  <c r="K37" i="9"/>
  <c r="L37" i="9"/>
  <c r="M37" i="9"/>
  <c r="N37" i="9"/>
  <c r="O37" i="9"/>
  <c r="P37" i="9"/>
  <c r="Q37" i="9"/>
  <c r="R37" i="9"/>
  <c r="B37" i="9"/>
  <c r="N61" i="59"/>
  <c r="L61" i="59"/>
  <c r="K61" i="59"/>
  <c r="J61" i="59"/>
  <c r="B61" i="59"/>
  <c r="A61" i="59"/>
  <c r="M61" i="59"/>
  <c r="P54" i="59"/>
  <c r="O54" i="59"/>
  <c r="N54" i="59"/>
  <c r="N49" i="59"/>
  <c r="M54" i="59"/>
  <c r="M48" i="59"/>
  <c r="Q61" i="59"/>
  <c r="P61" i="59"/>
  <c r="O61" i="59"/>
  <c r="P49" i="59"/>
  <c r="O49" i="59"/>
  <c r="L49" i="59"/>
  <c r="O48" i="59"/>
  <c r="N48" i="59"/>
  <c r="L48" i="59"/>
  <c r="P48" i="59"/>
  <c r="P47" i="59"/>
  <c r="O47" i="59"/>
  <c r="N47" i="59"/>
  <c r="L47" i="59"/>
  <c r="P46" i="59"/>
  <c r="O46" i="59"/>
  <c r="N46" i="59"/>
  <c r="L46" i="59"/>
  <c r="P45" i="59"/>
  <c r="O45" i="59"/>
  <c r="N45" i="59"/>
  <c r="L45" i="59"/>
  <c r="P44" i="59"/>
  <c r="O44" i="59"/>
  <c r="N44" i="59"/>
  <c r="L44" i="59"/>
  <c r="P43" i="59"/>
  <c r="O43" i="59"/>
  <c r="N43" i="59"/>
  <c r="L43" i="59"/>
  <c r="P42" i="59"/>
  <c r="O42" i="59"/>
  <c r="N42" i="59"/>
  <c r="L42" i="59"/>
  <c r="P41" i="59"/>
  <c r="O41" i="59"/>
  <c r="N41" i="59"/>
  <c r="L41" i="59"/>
  <c r="P40" i="59"/>
  <c r="O40" i="59"/>
  <c r="N40" i="59"/>
  <c r="L40" i="59"/>
  <c r="P39" i="59"/>
  <c r="O39" i="59"/>
  <c r="N39" i="59"/>
  <c r="L39" i="59"/>
  <c r="P38" i="59"/>
  <c r="O38" i="59"/>
  <c r="N38" i="59"/>
  <c r="L38" i="59"/>
  <c r="P37" i="59"/>
  <c r="O37" i="59"/>
  <c r="N37" i="59"/>
  <c r="L37" i="59"/>
  <c r="P36" i="59"/>
  <c r="O36" i="59"/>
  <c r="N36" i="59"/>
  <c r="L36" i="59"/>
  <c r="P35" i="59"/>
  <c r="O35" i="59"/>
  <c r="N35" i="59"/>
  <c r="L35" i="59"/>
  <c r="P34" i="59"/>
  <c r="O34" i="59"/>
  <c r="N34" i="59"/>
  <c r="L34" i="59"/>
  <c r="P33" i="59"/>
  <c r="O33" i="59"/>
  <c r="N33" i="59"/>
  <c r="L33" i="59"/>
  <c r="P32" i="59"/>
  <c r="O32" i="59"/>
  <c r="N32" i="59"/>
  <c r="L32" i="59"/>
  <c r="P31" i="59"/>
  <c r="O31" i="59"/>
  <c r="N31" i="59"/>
  <c r="L31" i="59"/>
  <c r="P30" i="59"/>
  <c r="O30" i="59"/>
  <c r="N30" i="59"/>
  <c r="L30" i="59"/>
  <c r="P29" i="59"/>
  <c r="O29" i="59"/>
  <c r="N29" i="59"/>
  <c r="L29" i="59"/>
  <c r="P28" i="59"/>
  <c r="O28" i="59"/>
  <c r="N28" i="59"/>
  <c r="L28" i="59"/>
  <c r="P27" i="59"/>
  <c r="O27" i="59"/>
  <c r="N27" i="59"/>
  <c r="L27" i="59"/>
  <c r="P26" i="59"/>
  <c r="O26" i="59"/>
  <c r="N26" i="59"/>
  <c r="L26" i="59"/>
  <c r="P25" i="59"/>
  <c r="O25" i="59"/>
  <c r="N25" i="59"/>
  <c r="L25" i="59"/>
  <c r="P24" i="59"/>
  <c r="O24" i="59"/>
  <c r="N24" i="59"/>
  <c r="L24" i="59"/>
  <c r="P23" i="59"/>
  <c r="O23" i="59"/>
  <c r="N23" i="59"/>
  <c r="L23" i="59"/>
  <c r="P22" i="59"/>
  <c r="O22" i="59"/>
  <c r="N22" i="59"/>
  <c r="L22" i="59"/>
  <c r="P21" i="59"/>
  <c r="O21" i="59"/>
  <c r="N21" i="59"/>
  <c r="L21" i="59"/>
  <c r="P20" i="59"/>
  <c r="O20" i="59"/>
  <c r="N20" i="59"/>
  <c r="L20" i="59"/>
  <c r="P19" i="59"/>
  <c r="O19" i="59"/>
  <c r="N19" i="59"/>
  <c r="L19" i="59"/>
  <c r="P18" i="59"/>
  <c r="O18" i="59"/>
  <c r="N18" i="59"/>
  <c r="L18" i="59"/>
  <c r="P17" i="59"/>
  <c r="O17" i="59"/>
  <c r="N17" i="59"/>
  <c r="L17" i="59"/>
  <c r="P16" i="59"/>
  <c r="O16" i="59"/>
  <c r="N16" i="59"/>
  <c r="L16" i="59"/>
  <c r="P15" i="59"/>
  <c r="O15" i="59"/>
  <c r="N15" i="59"/>
  <c r="L15" i="59"/>
  <c r="P14" i="59"/>
  <c r="O14" i="59"/>
  <c r="N14" i="59"/>
  <c r="L14" i="59"/>
  <c r="P13" i="59"/>
  <c r="O13" i="59"/>
  <c r="N13" i="59"/>
  <c r="L13" i="59"/>
  <c r="P12" i="59"/>
  <c r="O12" i="59"/>
  <c r="N12" i="59"/>
  <c r="L12" i="59"/>
  <c r="P11" i="59"/>
  <c r="O11" i="59"/>
  <c r="N11" i="59"/>
  <c r="L11" i="59"/>
  <c r="P10" i="59"/>
  <c r="O10" i="59"/>
  <c r="O55" i="59"/>
  <c r="N10" i="59"/>
  <c r="L10" i="59"/>
  <c r="L55" i="59"/>
  <c r="N61" i="58"/>
  <c r="L61" i="58"/>
  <c r="K61" i="58"/>
  <c r="J61" i="58"/>
  <c r="B61" i="58"/>
  <c r="A61" i="58"/>
  <c r="M61" i="58"/>
  <c r="P54" i="58"/>
  <c r="O54" i="58"/>
  <c r="N54" i="58"/>
  <c r="M54" i="58"/>
  <c r="M48" i="58"/>
  <c r="Q61" i="58"/>
  <c r="P61" i="58"/>
  <c r="O61" i="58"/>
  <c r="P49" i="58"/>
  <c r="O49" i="58"/>
  <c r="N49" i="58"/>
  <c r="L49" i="58"/>
  <c r="N48" i="58"/>
  <c r="L48" i="58"/>
  <c r="P48" i="58"/>
  <c r="O47" i="58"/>
  <c r="N47" i="58"/>
  <c r="L47" i="58"/>
  <c r="P47" i="58"/>
  <c r="O46" i="58"/>
  <c r="N46" i="58"/>
  <c r="L46" i="58"/>
  <c r="P46" i="58"/>
  <c r="O45" i="58"/>
  <c r="N45" i="58"/>
  <c r="L45" i="58"/>
  <c r="P45" i="58"/>
  <c r="O44" i="58"/>
  <c r="N44" i="58"/>
  <c r="L44" i="58"/>
  <c r="P44" i="58"/>
  <c r="P43" i="58"/>
  <c r="O43" i="58"/>
  <c r="N43" i="58"/>
  <c r="L43" i="58"/>
  <c r="P42" i="58"/>
  <c r="O42" i="58"/>
  <c r="N42" i="58"/>
  <c r="L42" i="58"/>
  <c r="P41" i="58"/>
  <c r="O41" i="58"/>
  <c r="N41" i="58"/>
  <c r="L41" i="58"/>
  <c r="P40" i="58"/>
  <c r="O40" i="58"/>
  <c r="N40" i="58"/>
  <c r="L40" i="58"/>
  <c r="P39" i="58"/>
  <c r="O39" i="58"/>
  <c r="N39" i="58"/>
  <c r="L39" i="58"/>
  <c r="P38" i="58"/>
  <c r="O38" i="58"/>
  <c r="N38" i="58"/>
  <c r="L38" i="58"/>
  <c r="P37" i="58"/>
  <c r="O37" i="58"/>
  <c r="N37" i="58"/>
  <c r="L37" i="58"/>
  <c r="P36" i="58"/>
  <c r="O36" i="58"/>
  <c r="N36" i="58"/>
  <c r="L36" i="58"/>
  <c r="P35" i="58"/>
  <c r="O35" i="58"/>
  <c r="N35" i="58"/>
  <c r="L35" i="58"/>
  <c r="P34" i="58"/>
  <c r="O34" i="58"/>
  <c r="N34" i="58"/>
  <c r="L34" i="58"/>
  <c r="P33" i="58"/>
  <c r="O33" i="58"/>
  <c r="N33" i="58"/>
  <c r="L33" i="58"/>
  <c r="P32" i="58"/>
  <c r="O32" i="58"/>
  <c r="N32" i="58"/>
  <c r="L32" i="58"/>
  <c r="P31" i="58"/>
  <c r="O31" i="58"/>
  <c r="N31" i="58"/>
  <c r="L31" i="58"/>
  <c r="P30" i="58"/>
  <c r="O30" i="58"/>
  <c r="N30" i="58"/>
  <c r="L30" i="58"/>
  <c r="P29" i="58"/>
  <c r="O29" i="58"/>
  <c r="N29" i="58"/>
  <c r="L29" i="58"/>
  <c r="P28" i="58"/>
  <c r="O28" i="58"/>
  <c r="N28" i="58"/>
  <c r="L28" i="58"/>
  <c r="P27" i="58"/>
  <c r="O27" i="58"/>
  <c r="N27" i="58"/>
  <c r="L27" i="58"/>
  <c r="P26" i="58"/>
  <c r="O26" i="58"/>
  <c r="N26" i="58"/>
  <c r="L26" i="58"/>
  <c r="P25" i="58"/>
  <c r="O25" i="58"/>
  <c r="N25" i="58"/>
  <c r="L25" i="58"/>
  <c r="P24" i="58"/>
  <c r="O24" i="58"/>
  <c r="N24" i="58"/>
  <c r="L24" i="58"/>
  <c r="P23" i="58"/>
  <c r="O23" i="58"/>
  <c r="N23" i="58"/>
  <c r="L23" i="58"/>
  <c r="P22" i="58"/>
  <c r="O22" i="58"/>
  <c r="N22" i="58"/>
  <c r="L22" i="58"/>
  <c r="P21" i="58"/>
  <c r="O21" i="58"/>
  <c r="N21" i="58"/>
  <c r="L21" i="58"/>
  <c r="P20" i="58"/>
  <c r="O20" i="58"/>
  <c r="N20" i="58"/>
  <c r="L20" i="58"/>
  <c r="P19" i="58"/>
  <c r="O19" i="58"/>
  <c r="N19" i="58"/>
  <c r="L19" i="58"/>
  <c r="P18" i="58"/>
  <c r="O18" i="58"/>
  <c r="N18" i="58"/>
  <c r="L18" i="58"/>
  <c r="P17" i="58"/>
  <c r="O17" i="58"/>
  <c r="N17" i="58"/>
  <c r="L17" i="58"/>
  <c r="P16" i="58"/>
  <c r="O16" i="58"/>
  <c r="N16" i="58"/>
  <c r="L16" i="58"/>
  <c r="P15" i="58"/>
  <c r="O15" i="58"/>
  <c r="N15" i="58"/>
  <c r="L15" i="58"/>
  <c r="P14" i="58"/>
  <c r="O14" i="58"/>
  <c r="N14" i="58"/>
  <c r="L14" i="58"/>
  <c r="P13" i="58"/>
  <c r="O13" i="58"/>
  <c r="N13" i="58"/>
  <c r="L13" i="58"/>
  <c r="P12" i="58"/>
  <c r="O12" i="58"/>
  <c r="N12" i="58"/>
  <c r="L12" i="58"/>
  <c r="P11" i="58"/>
  <c r="O11" i="58"/>
  <c r="N11" i="58"/>
  <c r="L11" i="58"/>
  <c r="P10" i="58"/>
  <c r="O10" i="58"/>
  <c r="N10" i="58"/>
  <c r="L10" i="58"/>
  <c r="L55" i="58"/>
  <c r="N61" i="57"/>
  <c r="L61" i="57"/>
  <c r="K61" i="57"/>
  <c r="J61" i="57"/>
  <c r="B61" i="57"/>
  <c r="A61" i="57"/>
  <c r="M61" i="57"/>
  <c r="P54" i="57"/>
  <c r="O54" i="57"/>
  <c r="N54" i="57"/>
  <c r="M54" i="57"/>
  <c r="M48" i="57"/>
  <c r="Q61" i="57"/>
  <c r="P61" i="57"/>
  <c r="O61" i="57"/>
  <c r="P49" i="57"/>
  <c r="O49" i="57"/>
  <c r="N49" i="57"/>
  <c r="L49" i="57"/>
  <c r="N48" i="57"/>
  <c r="L48" i="57"/>
  <c r="P48" i="57"/>
  <c r="O47" i="57"/>
  <c r="N47" i="57"/>
  <c r="L47" i="57"/>
  <c r="P47" i="57"/>
  <c r="O46" i="57"/>
  <c r="N46" i="57"/>
  <c r="L46" i="57"/>
  <c r="P46" i="57"/>
  <c r="O45" i="57"/>
  <c r="N45" i="57"/>
  <c r="L45" i="57"/>
  <c r="P45" i="57"/>
  <c r="O44" i="57"/>
  <c r="N44" i="57"/>
  <c r="L44" i="57"/>
  <c r="P44" i="57"/>
  <c r="P43" i="57"/>
  <c r="O43" i="57"/>
  <c r="N43" i="57"/>
  <c r="L43" i="57"/>
  <c r="P42" i="57"/>
  <c r="O42" i="57"/>
  <c r="N42" i="57"/>
  <c r="L42" i="57"/>
  <c r="P41" i="57"/>
  <c r="O41" i="57"/>
  <c r="N41" i="57"/>
  <c r="L41" i="57"/>
  <c r="P40" i="57"/>
  <c r="O40" i="57"/>
  <c r="N40" i="57"/>
  <c r="L40" i="57"/>
  <c r="P39" i="57"/>
  <c r="O39" i="57"/>
  <c r="N39" i="57"/>
  <c r="L39" i="57"/>
  <c r="P38" i="57"/>
  <c r="O38" i="57"/>
  <c r="N38" i="57"/>
  <c r="L38" i="57"/>
  <c r="P37" i="57"/>
  <c r="O37" i="57"/>
  <c r="N37" i="57"/>
  <c r="L37" i="57"/>
  <c r="P36" i="57"/>
  <c r="O36" i="57"/>
  <c r="N36" i="57"/>
  <c r="L36" i="57"/>
  <c r="P35" i="57"/>
  <c r="O35" i="57"/>
  <c r="N35" i="57"/>
  <c r="L35" i="57"/>
  <c r="P34" i="57"/>
  <c r="O34" i="57"/>
  <c r="N34" i="57"/>
  <c r="L34" i="57"/>
  <c r="P33" i="57"/>
  <c r="O33" i="57"/>
  <c r="N33" i="57"/>
  <c r="L33" i="57"/>
  <c r="P32" i="57"/>
  <c r="O32" i="57"/>
  <c r="N32" i="57"/>
  <c r="L32" i="57"/>
  <c r="P31" i="57"/>
  <c r="O31" i="57"/>
  <c r="N31" i="57"/>
  <c r="L31" i="57"/>
  <c r="P30" i="57"/>
  <c r="O30" i="57"/>
  <c r="N30" i="57"/>
  <c r="L30" i="57"/>
  <c r="P29" i="57"/>
  <c r="O29" i="57"/>
  <c r="N29" i="57"/>
  <c r="L29" i="57"/>
  <c r="P28" i="57"/>
  <c r="O28" i="57"/>
  <c r="N28" i="57"/>
  <c r="L28" i="57"/>
  <c r="P27" i="57"/>
  <c r="O27" i="57"/>
  <c r="N27" i="57"/>
  <c r="L27" i="57"/>
  <c r="P26" i="57"/>
  <c r="O26" i="57"/>
  <c r="N26" i="57"/>
  <c r="L26" i="57"/>
  <c r="P25" i="57"/>
  <c r="O25" i="57"/>
  <c r="N25" i="57"/>
  <c r="L25" i="57"/>
  <c r="P24" i="57"/>
  <c r="O24" i="57"/>
  <c r="N24" i="57"/>
  <c r="L24" i="57"/>
  <c r="P23" i="57"/>
  <c r="O23" i="57"/>
  <c r="N23" i="57"/>
  <c r="L23" i="57"/>
  <c r="P22" i="57"/>
  <c r="O22" i="57"/>
  <c r="N22" i="57"/>
  <c r="L22" i="57"/>
  <c r="P21" i="57"/>
  <c r="O21" i="57"/>
  <c r="N21" i="57"/>
  <c r="L21" i="57"/>
  <c r="P20" i="57"/>
  <c r="O20" i="57"/>
  <c r="N20" i="57"/>
  <c r="L20" i="57"/>
  <c r="P19" i="57"/>
  <c r="O19" i="57"/>
  <c r="N19" i="57"/>
  <c r="L19" i="57"/>
  <c r="P18" i="57"/>
  <c r="O18" i="57"/>
  <c r="N18" i="57"/>
  <c r="L18" i="57"/>
  <c r="P17" i="57"/>
  <c r="O17" i="57"/>
  <c r="N17" i="57"/>
  <c r="L17" i="57"/>
  <c r="P16" i="57"/>
  <c r="O16" i="57"/>
  <c r="N16" i="57"/>
  <c r="L16" i="57"/>
  <c r="P15" i="57"/>
  <c r="O15" i="57"/>
  <c r="N15" i="57"/>
  <c r="L15" i="57"/>
  <c r="P14" i="57"/>
  <c r="O14" i="57"/>
  <c r="N14" i="57"/>
  <c r="L14" i="57"/>
  <c r="P13" i="57"/>
  <c r="O13" i="57"/>
  <c r="N13" i="57"/>
  <c r="L13" i="57"/>
  <c r="P12" i="57"/>
  <c r="O12" i="57"/>
  <c r="N12" i="57"/>
  <c r="L12" i="57"/>
  <c r="P11" i="57"/>
  <c r="O11" i="57"/>
  <c r="N11" i="57"/>
  <c r="L11" i="57"/>
  <c r="P10" i="57"/>
  <c r="O10" i="57"/>
  <c r="N10" i="57"/>
  <c r="L10" i="57"/>
  <c r="L55" i="57"/>
  <c r="N61" i="56"/>
  <c r="L61" i="56"/>
  <c r="K61" i="56"/>
  <c r="J61" i="56"/>
  <c r="B61" i="56"/>
  <c r="A61" i="56"/>
  <c r="M61" i="56"/>
  <c r="P54" i="56"/>
  <c r="O54" i="56"/>
  <c r="N54" i="56"/>
  <c r="M54" i="56"/>
  <c r="M48" i="56"/>
  <c r="Q61" i="56"/>
  <c r="P61" i="56"/>
  <c r="O61" i="56"/>
  <c r="P49" i="56"/>
  <c r="O49" i="56"/>
  <c r="N49" i="56"/>
  <c r="L49" i="56"/>
  <c r="N48" i="56"/>
  <c r="L48" i="56"/>
  <c r="P48" i="56"/>
  <c r="N47" i="56"/>
  <c r="L47" i="56"/>
  <c r="P47" i="56"/>
  <c r="O46" i="56"/>
  <c r="N46" i="56"/>
  <c r="L46" i="56"/>
  <c r="P46" i="56"/>
  <c r="O45" i="56"/>
  <c r="N45" i="56"/>
  <c r="L45" i="56"/>
  <c r="P45" i="56"/>
  <c r="O44" i="56"/>
  <c r="N44" i="56"/>
  <c r="L44" i="56"/>
  <c r="P44" i="56"/>
  <c r="P43" i="56"/>
  <c r="O43" i="56"/>
  <c r="N43" i="56"/>
  <c r="L43" i="56"/>
  <c r="P42" i="56"/>
  <c r="O42" i="56"/>
  <c r="N42" i="56"/>
  <c r="L42" i="56"/>
  <c r="P41" i="56"/>
  <c r="O41" i="56"/>
  <c r="N41" i="56"/>
  <c r="L41" i="56"/>
  <c r="P40" i="56"/>
  <c r="O40" i="56"/>
  <c r="N40" i="56"/>
  <c r="L40" i="56"/>
  <c r="P39" i="56"/>
  <c r="O39" i="56"/>
  <c r="N39" i="56"/>
  <c r="L39" i="56"/>
  <c r="P38" i="56"/>
  <c r="O38" i="56"/>
  <c r="N38" i="56"/>
  <c r="L38" i="56"/>
  <c r="P37" i="56"/>
  <c r="O37" i="56"/>
  <c r="N37" i="56"/>
  <c r="L37" i="56"/>
  <c r="P36" i="56"/>
  <c r="O36" i="56"/>
  <c r="N36" i="56"/>
  <c r="L36" i="56"/>
  <c r="P35" i="56"/>
  <c r="O35" i="56"/>
  <c r="N35" i="56"/>
  <c r="L35" i="56"/>
  <c r="P34" i="56"/>
  <c r="O34" i="56"/>
  <c r="N34" i="56"/>
  <c r="L34" i="56"/>
  <c r="P33" i="56"/>
  <c r="O33" i="56"/>
  <c r="N33" i="56"/>
  <c r="L33" i="56"/>
  <c r="P32" i="56"/>
  <c r="O32" i="56"/>
  <c r="N32" i="56"/>
  <c r="L32" i="56"/>
  <c r="P31" i="56"/>
  <c r="O31" i="56"/>
  <c r="N31" i="56"/>
  <c r="L31" i="56"/>
  <c r="P30" i="56"/>
  <c r="O30" i="56"/>
  <c r="N30" i="56"/>
  <c r="L30" i="56"/>
  <c r="P29" i="56"/>
  <c r="O29" i="56"/>
  <c r="N29" i="56"/>
  <c r="L29" i="56"/>
  <c r="P28" i="56"/>
  <c r="O28" i="56"/>
  <c r="N28" i="56"/>
  <c r="L28" i="56"/>
  <c r="P27" i="56"/>
  <c r="O27" i="56"/>
  <c r="N27" i="56"/>
  <c r="L27" i="56"/>
  <c r="P26" i="56"/>
  <c r="O26" i="56"/>
  <c r="N26" i="56"/>
  <c r="L26" i="56"/>
  <c r="P25" i="56"/>
  <c r="O25" i="56"/>
  <c r="N25" i="56"/>
  <c r="L25" i="56"/>
  <c r="P24" i="56"/>
  <c r="O24" i="56"/>
  <c r="N24" i="56"/>
  <c r="L24" i="56"/>
  <c r="P23" i="56"/>
  <c r="O23" i="56"/>
  <c r="N23" i="56"/>
  <c r="L23" i="56"/>
  <c r="P22" i="56"/>
  <c r="O22" i="56"/>
  <c r="N22" i="56"/>
  <c r="L22" i="56"/>
  <c r="P21" i="56"/>
  <c r="O21" i="56"/>
  <c r="N21" i="56"/>
  <c r="L21" i="56"/>
  <c r="P20" i="56"/>
  <c r="O20" i="56"/>
  <c r="N20" i="56"/>
  <c r="L20" i="56"/>
  <c r="P19" i="56"/>
  <c r="O19" i="56"/>
  <c r="N19" i="56"/>
  <c r="L19" i="56"/>
  <c r="P18" i="56"/>
  <c r="O18" i="56"/>
  <c r="N18" i="56"/>
  <c r="L18" i="56"/>
  <c r="P17" i="56"/>
  <c r="O17" i="56"/>
  <c r="N17" i="56"/>
  <c r="L17" i="56"/>
  <c r="P16" i="56"/>
  <c r="O16" i="56"/>
  <c r="N16" i="56"/>
  <c r="L16" i="56"/>
  <c r="P15" i="56"/>
  <c r="O15" i="56"/>
  <c r="N15" i="56"/>
  <c r="L15" i="56"/>
  <c r="P14" i="56"/>
  <c r="O14" i="56"/>
  <c r="N14" i="56"/>
  <c r="L14" i="56"/>
  <c r="P13" i="56"/>
  <c r="O13" i="56"/>
  <c r="N13" i="56"/>
  <c r="L13" i="56"/>
  <c r="P12" i="56"/>
  <c r="O12" i="56"/>
  <c r="N12" i="56"/>
  <c r="L12" i="56"/>
  <c r="P11" i="56"/>
  <c r="O11" i="56"/>
  <c r="N11" i="56"/>
  <c r="L11" i="56"/>
  <c r="P10" i="56"/>
  <c r="O10" i="56"/>
  <c r="N10" i="56"/>
  <c r="N55" i="56"/>
  <c r="L10" i="56"/>
  <c r="N61" i="55"/>
  <c r="L61" i="55"/>
  <c r="K61" i="55"/>
  <c r="J61" i="55"/>
  <c r="B61" i="55"/>
  <c r="A61" i="55"/>
  <c r="M61" i="55"/>
  <c r="P54" i="55"/>
  <c r="O54" i="55"/>
  <c r="N54" i="55"/>
  <c r="N49" i="55"/>
  <c r="M54" i="55"/>
  <c r="M48" i="55"/>
  <c r="Q61" i="55"/>
  <c r="P61" i="55"/>
  <c r="O61" i="55"/>
  <c r="C61" i="55"/>
  <c r="P49" i="55"/>
  <c r="O49" i="55"/>
  <c r="L49" i="55"/>
  <c r="P48" i="55"/>
  <c r="O48" i="55"/>
  <c r="N48" i="55"/>
  <c r="L48" i="55"/>
  <c r="P47" i="55"/>
  <c r="O47" i="55"/>
  <c r="N47" i="55"/>
  <c r="L47" i="55"/>
  <c r="P46" i="55"/>
  <c r="O46" i="55"/>
  <c r="N46" i="55"/>
  <c r="L46" i="55"/>
  <c r="P45" i="55"/>
  <c r="O45" i="55"/>
  <c r="N45" i="55"/>
  <c r="L45" i="55"/>
  <c r="P44" i="55"/>
  <c r="O44" i="55"/>
  <c r="N44" i="55"/>
  <c r="L44" i="55"/>
  <c r="P43" i="55"/>
  <c r="O43" i="55"/>
  <c r="N43" i="55"/>
  <c r="L43" i="55"/>
  <c r="P42" i="55"/>
  <c r="O42" i="55"/>
  <c r="N42" i="55"/>
  <c r="L42" i="55"/>
  <c r="P41" i="55"/>
  <c r="O41" i="55"/>
  <c r="N41" i="55"/>
  <c r="L41" i="55"/>
  <c r="P40" i="55"/>
  <c r="O40" i="55"/>
  <c r="N40" i="55"/>
  <c r="L40" i="55"/>
  <c r="P39" i="55"/>
  <c r="O39" i="55"/>
  <c r="N39" i="55"/>
  <c r="L39" i="55"/>
  <c r="P38" i="55"/>
  <c r="O38" i="55"/>
  <c r="N38" i="55"/>
  <c r="L38" i="55"/>
  <c r="P37" i="55"/>
  <c r="O37" i="55"/>
  <c r="N37" i="55"/>
  <c r="L37" i="55"/>
  <c r="P36" i="55"/>
  <c r="O36" i="55"/>
  <c r="N36" i="55"/>
  <c r="L36" i="55"/>
  <c r="P35" i="55"/>
  <c r="O35" i="55"/>
  <c r="N35" i="55"/>
  <c r="L35" i="55"/>
  <c r="P34" i="55"/>
  <c r="O34" i="55"/>
  <c r="N34" i="55"/>
  <c r="L34" i="55"/>
  <c r="P33" i="55"/>
  <c r="O33" i="55"/>
  <c r="N33" i="55"/>
  <c r="L33" i="55"/>
  <c r="P32" i="55"/>
  <c r="O32" i="55"/>
  <c r="N32" i="55"/>
  <c r="L32" i="55"/>
  <c r="P31" i="55"/>
  <c r="O31" i="55"/>
  <c r="N31" i="55"/>
  <c r="L31" i="55"/>
  <c r="P30" i="55"/>
  <c r="O30" i="55"/>
  <c r="N30" i="55"/>
  <c r="L30" i="55"/>
  <c r="P29" i="55"/>
  <c r="O29" i="55"/>
  <c r="N29" i="55"/>
  <c r="L29" i="55"/>
  <c r="P28" i="55"/>
  <c r="O28" i="55"/>
  <c r="N28" i="55"/>
  <c r="L28" i="55"/>
  <c r="P27" i="55"/>
  <c r="O27" i="55"/>
  <c r="N27" i="55"/>
  <c r="L27" i="55"/>
  <c r="P26" i="55"/>
  <c r="O26" i="55"/>
  <c r="N26" i="55"/>
  <c r="L26" i="55"/>
  <c r="P25" i="55"/>
  <c r="O25" i="55"/>
  <c r="N25" i="55"/>
  <c r="L25" i="55"/>
  <c r="P24" i="55"/>
  <c r="O24" i="55"/>
  <c r="N24" i="55"/>
  <c r="L24" i="55"/>
  <c r="P23" i="55"/>
  <c r="O23" i="55"/>
  <c r="N23" i="55"/>
  <c r="L23" i="55"/>
  <c r="P22" i="55"/>
  <c r="O22" i="55"/>
  <c r="N22" i="55"/>
  <c r="L22" i="55"/>
  <c r="P21" i="55"/>
  <c r="O21" i="55"/>
  <c r="N21" i="55"/>
  <c r="L21" i="55"/>
  <c r="P20" i="55"/>
  <c r="O20" i="55"/>
  <c r="N20" i="55"/>
  <c r="L20" i="55"/>
  <c r="P19" i="55"/>
  <c r="O19" i="55"/>
  <c r="N19" i="55"/>
  <c r="L19" i="55"/>
  <c r="P18" i="55"/>
  <c r="O18" i="55"/>
  <c r="N18" i="55"/>
  <c r="L18" i="55"/>
  <c r="P17" i="55"/>
  <c r="O17" i="55"/>
  <c r="N17" i="55"/>
  <c r="L17" i="55"/>
  <c r="P16" i="55"/>
  <c r="O16" i="55"/>
  <c r="N16" i="55"/>
  <c r="L16" i="55"/>
  <c r="P15" i="55"/>
  <c r="O15" i="55"/>
  <c r="N15" i="55"/>
  <c r="L15" i="55"/>
  <c r="P14" i="55"/>
  <c r="O14" i="55"/>
  <c r="N14" i="55"/>
  <c r="L14" i="55"/>
  <c r="P13" i="55"/>
  <c r="O13" i="55"/>
  <c r="N13" i="55"/>
  <c r="L13" i="55"/>
  <c r="P12" i="55"/>
  <c r="O12" i="55"/>
  <c r="N12" i="55"/>
  <c r="L12" i="55"/>
  <c r="P11" i="55"/>
  <c r="O11" i="55"/>
  <c r="N11" i="55"/>
  <c r="L11" i="55"/>
  <c r="P10" i="55"/>
  <c r="P55" i="55"/>
  <c r="O10" i="55"/>
  <c r="O55" i="55"/>
  <c r="N10" i="55"/>
  <c r="L10" i="55"/>
  <c r="L55" i="55"/>
  <c r="B55" i="52"/>
  <c r="H54" i="52"/>
  <c r="E54" i="52"/>
  <c r="H53" i="52"/>
  <c r="E53" i="52"/>
  <c r="E52" i="52"/>
  <c r="C50" i="52"/>
  <c r="J55" i="52"/>
  <c r="C49" i="52"/>
  <c r="H49" i="52"/>
  <c r="J51" i="52"/>
  <c r="H48" i="52"/>
  <c r="F48" i="52"/>
  <c r="H47" i="52"/>
  <c r="F47" i="52"/>
  <c r="H46" i="52"/>
  <c r="F46" i="52"/>
  <c r="H45" i="52"/>
  <c r="F45" i="52"/>
  <c r="H44" i="52"/>
  <c r="F44" i="52"/>
  <c r="H43" i="52"/>
  <c r="H42" i="52"/>
  <c r="H41" i="52"/>
  <c r="H40" i="52"/>
  <c r="H39" i="52"/>
  <c r="H38" i="52"/>
  <c r="H37" i="52"/>
  <c r="H36" i="52"/>
  <c r="H35" i="52"/>
  <c r="H34" i="52"/>
  <c r="H33" i="52"/>
  <c r="H32" i="52"/>
  <c r="H31" i="52"/>
  <c r="H30" i="52"/>
  <c r="H29" i="52"/>
  <c r="H28" i="52"/>
  <c r="H27" i="52"/>
  <c r="H26" i="52"/>
  <c r="H25" i="52"/>
  <c r="H24" i="52"/>
  <c r="H23" i="52"/>
  <c r="H22" i="52"/>
  <c r="H21" i="52"/>
  <c r="H20" i="52"/>
  <c r="H19" i="52"/>
  <c r="H18" i="52"/>
  <c r="H17" i="52"/>
  <c r="H16" i="52"/>
  <c r="H15" i="52"/>
  <c r="H14" i="52"/>
  <c r="F14" i="52"/>
  <c r="H13" i="52"/>
  <c r="F13" i="52"/>
  <c r="H12" i="52"/>
  <c r="F12" i="52"/>
  <c r="H11" i="52"/>
  <c r="F11" i="52"/>
  <c r="H10" i="52"/>
  <c r="J53" i="52"/>
  <c r="F10" i="52"/>
  <c r="G10" i="52"/>
  <c r="G11" i="52"/>
  <c r="G12" i="52"/>
  <c r="G13" i="52"/>
  <c r="G14" i="52"/>
  <c r="G15" i="52"/>
  <c r="G16" i="52"/>
  <c r="G17" i="52"/>
  <c r="G18" i="52"/>
  <c r="G19" i="52"/>
  <c r="G20" i="52"/>
  <c r="G21" i="52"/>
  <c r="G22" i="52"/>
  <c r="G23" i="52"/>
  <c r="G24" i="52"/>
  <c r="G25" i="52"/>
  <c r="G26" i="52"/>
  <c r="G27" i="52"/>
  <c r="G28" i="52"/>
  <c r="G29" i="52"/>
  <c r="G30" i="52"/>
  <c r="G31" i="52"/>
  <c r="G32" i="52"/>
  <c r="G33" i="52"/>
  <c r="G34" i="52"/>
  <c r="G35" i="52"/>
  <c r="G36" i="52"/>
  <c r="G37" i="52"/>
  <c r="G38" i="52"/>
  <c r="G39" i="52"/>
  <c r="G40" i="52"/>
  <c r="G41" i="52"/>
  <c r="G42" i="52"/>
  <c r="G43" i="52"/>
  <c r="G44" i="52"/>
  <c r="G45" i="52"/>
  <c r="G46" i="52"/>
  <c r="G47" i="52"/>
  <c r="G48" i="52"/>
  <c r="G6" i="52"/>
  <c r="E5" i="52"/>
  <c r="P55" i="59"/>
  <c r="N55" i="59"/>
  <c r="G61" i="59"/>
  <c r="N55" i="58"/>
  <c r="N55" i="57"/>
  <c r="L55" i="56"/>
  <c r="P55" i="56"/>
  <c r="N55" i="55"/>
  <c r="O3" i="59"/>
  <c r="H61" i="59"/>
  <c r="E61" i="59"/>
  <c r="I61" i="59"/>
  <c r="P3" i="59"/>
  <c r="D61" i="59"/>
  <c r="C61" i="59"/>
  <c r="M49" i="59"/>
  <c r="M10" i="59"/>
  <c r="M11" i="59"/>
  <c r="M12" i="59"/>
  <c r="M13" i="59"/>
  <c r="M14" i="59"/>
  <c r="M15" i="59"/>
  <c r="M16" i="59"/>
  <c r="M17" i="59"/>
  <c r="M18" i="59"/>
  <c r="M19" i="59"/>
  <c r="M20" i="59"/>
  <c r="M21" i="59"/>
  <c r="M22" i="59"/>
  <c r="M23" i="59"/>
  <c r="M24" i="59"/>
  <c r="M25" i="59"/>
  <c r="M26" i="59"/>
  <c r="M27" i="59"/>
  <c r="M28" i="59"/>
  <c r="M29" i="59"/>
  <c r="M30" i="59"/>
  <c r="M31" i="59"/>
  <c r="M32" i="59"/>
  <c r="M33" i="59"/>
  <c r="M34" i="59"/>
  <c r="M35" i="59"/>
  <c r="M36" i="59"/>
  <c r="M37" i="59"/>
  <c r="M38" i="59"/>
  <c r="M39" i="59"/>
  <c r="M40" i="59"/>
  <c r="M41" i="59"/>
  <c r="M42" i="59"/>
  <c r="M43" i="59"/>
  <c r="M44" i="59"/>
  <c r="M45" i="59"/>
  <c r="M46" i="59"/>
  <c r="M47" i="59"/>
  <c r="E61" i="58"/>
  <c r="N3" i="58"/>
  <c r="G61" i="58"/>
  <c r="C61" i="58"/>
  <c r="D61" i="58"/>
  <c r="P55" i="58"/>
  <c r="O48" i="58"/>
  <c r="O55" i="58"/>
  <c r="M49" i="58"/>
  <c r="M10" i="58"/>
  <c r="M11" i="58"/>
  <c r="M12" i="58"/>
  <c r="M13" i="58"/>
  <c r="M14" i="58"/>
  <c r="M15" i="58"/>
  <c r="M16" i="58"/>
  <c r="M17" i="58"/>
  <c r="M18" i="58"/>
  <c r="M19" i="58"/>
  <c r="M20" i="58"/>
  <c r="M21" i="58"/>
  <c r="M22" i="58"/>
  <c r="M23" i="58"/>
  <c r="M24" i="58"/>
  <c r="M25" i="58"/>
  <c r="M26" i="58"/>
  <c r="M27" i="58"/>
  <c r="M28" i="58"/>
  <c r="M29" i="58"/>
  <c r="M30" i="58"/>
  <c r="M31" i="58"/>
  <c r="M32" i="58"/>
  <c r="M33" i="58"/>
  <c r="M34" i="58"/>
  <c r="M35" i="58"/>
  <c r="M36" i="58"/>
  <c r="M37" i="58"/>
  <c r="M38" i="58"/>
  <c r="M39" i="58"/>
  <c r="M40" i="58"/>
  <c r="M41" i="58"/>
  <c r="M42" i="58"/>
  <c r="M43" i="58"/>
  <c r="M44" i="58"/>
  <c r="M45" i="58"/>
  <c r="M46" i="58"/>
  <c r="M47" i="58"/>
  <c r="C61" i="57"/>
  <c r="D61" i="57"/>
  <c r="E61" i="57"/>
  <c r="N3" i="57"/>
  <c r="G61" i="57"/>
  <c r="P55" i="57"/>
  <c r="O48" i="57"/>
  <c r="O55" i="57"/>
  <c r="M49" i="57"/>
  <c r="M10" i="57"/>
  <c r="M11" i="57"/>
  <c r="M12" i="57"/>
  <c r="M13" i="57"/>
  <c r="M14" i="57"/>
  <c r="M15" i="57"/>
  <c r="M16" i="57"/>
  <c r="M17" i="57"/>
  <c r="M18" i="57"/>
  <c r="M19" i="57"/>
  <c r="M20" i="57"/>
  <c r="M21" i="57"/>
  <c r="M22" i="57"/>
  <c r="M23" i="57"/>
  <c r="M24" i="57"/>
  <c r="M25" i="57"/>
  <c r="M26" i="57"/>
  <c r="M27" i="57"/>
  <c r="M28" i="57"/>
  <c r="M29" i="57"/>
  <c r="M30" i="57"/>
  <c r="M31" i="57"/>
  <c r="M32" i="57"/>
  <c r="M33" i="57"/>
  <c r="M34" i="57"/>
  <c r="M35" i="57"/>
  <c r="M36" i="57"/>
  <c r="M37" i="57"/>
  <c r="M38" i="57"/>
  <c r="M39" i="57"/>
  <c r="M40" i="57"/>
  <c r="M41" i="57"/>
  <c r="M42" i="57"/>
  <c r="M43" i="57"/>
  <c r="M44" i="57"/>
  <c r="M45" i="57"/>
  <c r="M46" i="57"/>
  <c r="M47" i="57"/>
  <c r="I61" i="56"/>
  <c r="P3" i="56"/>
  <c r="E61" i="56"/>
  <c r="N3" i="56"/>
  <c r="G61" i="56"/>
  <c r="C61" i="56"/>
  <c r="D61" i="56"/>
  <c r="O47" i="56"/>
  <c r="O48" i="56"/>
  <c r="M49" i="56"/>
  <c r="M10" i="56"/>
  <c r="M11" i="56"/>
  <c r="M12" i="56"/>
  <c r="M13" i="56"/>
  <c r="M14" i="56"/>
  <c r="M15" i="56"/>
  <c r="M16" i="56"/>
  <c r="M17" i="56"/>
  <c r="M18" i="56"/>
  <c r="M19" i="56"/>
  <c r="M20" i="56"/>
  <c r="M21" i="56"/>
  <c r="M22" i="56"/>
  <c r="M23" i="56"/>
  <c r="M24" i="56"/>
  <c r="M25" i="56"/>
  <c r="M26" i="56"/>
  <c r="M27" i="56"/>
  <c r="M28" i="56"/>
  <c r="M29" i="56"/>
  <c r="M30" i="56"/>
  <c r="M31" i="56"/>
  <c r="M32" i="56"/>
  <c r="M33" i="56"/>
  <c r="M34" i="56"/>
  <c r="M35" i="56"/>
  <c r="M36" i="56"/>
  <c r="M37" i="56"/>
  <c r="M38" i="56"/>
  <c r="M39" i="56"/>
  <c r="M40" i="56"/>
  <c r="M41" i="56"/>
  <c r="M42" i="56"/>
  <c r="M43" i="56"/>
  <c r="M44" i="56"/>
  <c r="M45" i="56"/>
  <c r="M46" i="56"/>
  <c r="M47" i="56"/>
  <c r="O3" i="55"/>
  <c r="H61" i="55"/>
  <c r="I61" i="55"/>
  <c r="P3" i="55"/>
  <c r="E61" i="55"/>
  <c r="N3" i="55"/>
  <c r="G61" i="55"/>
  <c r="D61" i="55"/>
  <c r="M49" i="55"/>
  <c r="M10" i="55"/>
  <c r="M11" i="55"/>
  <c r="M12" i="55"/>
  <c r="M13" i="55"/>
  <c r="M14" i="55"/>
  <c r="M15" i="55"/>
  <c r="M16" i="55"/>
  <c r="M17" i="55"/>
  <c r="M18" i="55"/>
  <c r="M19" i="55"/>
  <c r="M20" i="55"/>
  <c r="M21" i="55"/>
  <c r="M22" i="55"/>
  <c r="M23" i="55"/>
  <c r="M24" i="55"/>
  <c r="M25" i="55"/>
  <c r="M26" i="55"/>
  <c r="M27" i="55"/>
  <c r="M28" i="55"/>
  <c r="M29" i="55"/>
  <c r="M30" i="55"/>
  <c r="M31" i="55"/>
  <c r="M32" i="55"/>
  <c r="M33" i="55"/>
  <c r="M34" i="55"/>
  <c r="M35" i="55"/>
  <c r="M36" i="55"/>
  <c r="M37" i="55"/>
  <c r="M38" i="55"/>
  <c r="M39" i="55"/>
  <c r="M40" i="55"/>
  <c r="M41" i="55"/>
  <c r="M42" i="55"/>
  <c r="M43" i="55"/>
  <c r="M44" i="55"/>
  <c r="M45" i="55"/>
  <c r="M46" i="55"/>
  <c r="M47" i="55"/>
  <c r="F50" i="52"/>
  <c r="H52" i="52"/>
  <c r="N3" i="59"/>
  <c r="O55" i="56"/>
  <c r="M55" i="59"/>
  <c r="O3" i="58"/>
  <c r="H61" i="58"/>
  <c r="I61" i="58"/>
  <c r="P3" i="58"/>
  <c r="M55" i="58"/>
  <c r="O3" i="57"/>
  <c r="H61" i="57"/>
  <c r="M55" i="57"/>
  <c r="I61" i="57"/>
  <c r="P3" i="57"/>
  <c r="O3" i="56"/>
  <c r="H61" i="56"/>
  <c r="M55" i="56"/>
  <c r="M55" i="55"/>
  <c r="M3" i="59"/>
  <c r="F61" i="59"/>
  <c r="M3" i="58"/>
  <c r="F61" i="58"/>
  <c r="M3" i="57"/>
  <c r="F61" i="57"/>
  <c r="F61" i="56"/>
  <c r="M3" i="56"/>
  <c r="M3" i="55"/>
  <c r="F61" i="55"/>
  <c r="B55" i="51"/>
  <c r="H54" i="51"/>
  <c r="E54" i="51"/>
  <c r="H53" i="51"/>
  <c r="E53" i="51"/>
  <c r="E52" i="51"/>
  <c r="C50" i="51"/>
  <c r="J55" i="51"/>
  <c r="C49" i="51"/>
  <c r="H49" i="51"/>
  <c r="J51" i="51"/>
  <c r="H48" i="51"/>
  <c r="F48" i="51"/>
  <c r="H47" i="51"/>
  <c r="F47" i="51"/>
  <c r="H46" i="51"/>
  <c r="F46" i="51"/>
  <c r="H45" i="51"/>
  <c r="F45" i="51"/>
  <c r="H44" i="51"/>
  <c r="F44" i="51"/>
  <c r="H43" i="51"/>
  <c r="H42" i="51"/>
  <c r="H41" i="51"/>
  <c r="H40" i="51"/>
  <c r="H39" i="51"/>
  <c r="H38" i="51"/>
  <c r="H37" i="51"/>
  <c r="H36" i="51"/>
  <c r="H35" i="51"/>
  <c r="H34" i="51"/>
  <c r="H33" i="51"/>
  <c r="H32" i="51"/>
  <c r="H31" i="51"/>
  <c r="H30" i="51"/>
  <c r="H29" i="51"/>
  <c r="H28" i="51"/>
  <c r="H27" i="51"/>
  <c r="H26" i="51"/>
  <c r="H25" i="51"/>
  <c r="H24" i="51"/>
  <c r="H23" i="51"/>
  <c r="H22" i="51"/>
  <c r="H21" i="51"/>
  <c r="H20" i="51"/>
  <c r="H19" i="51"/>
  <c r="H18" i="51"/>
  <c r="H17" i="51"/>
  <c r="H16" i="51"/>
  <c r="H15" i="51"/>
  <c r="H14" i="51"/>
  <c r="F14" i="51"/>
  <c r="H13" i="51"/>
  <c r="F13" i="51"/>
  <c r="H12" i="51"/>
  <c r="F12" i="51"/>
  <c r="H11" i="51"/>
  <c r="F11" i="51"/>
  <c r="H10" i="51"/>
  <c r="J53" i="51"/>
  <c r="F10" i="51"/>
  <c r="G10" i="51"/>
  <c r="G11" i="51"/>
  <c r="G12" i="51"/>
  <c r="G13" i="51"/>
  <c r="G14" i="51"/>
  <c r="G15" i="51"/>
  <c r="G16" i="51"/>
  <c r="G17" i="51"/>
  <c r="G18" i="51"/>
  <c r="G19" i="51"/>
  <c r="G20" i="51"/>
  <c r="G21" i="51"/>
  <c r="G22" i="51"/>
  <c r="G23" i="51"/>
  <c r="G24" i="51"/>
  <c r="G25" i="51"/>
  <c r="G26" i="51"/>
  <c r="G27" i="51"/>
  <c r="G28" i="51"/>
  <c r="G29" i="51"/>
  <c r="G30" i="51"/>
  <c r="G31" i="51"/>
  <c r="G32" i="51"/>
  <c r="G33" i="51"/>
  <c r="G34" i="51"/>
  <c r="G35" i="51"/>
  <c r="G36" i="51"/>
  <c r="G37" i="51"/>
  <c r="G38" i="51"/>
  <c r="G39" i="51"/>
  <c r="G40" i="51"/>
  <c r="G41" i="51"/>
  <c r="G42" i="51"/>
  <c r="G43" i="51"/>
  <c r="G44" i="51"/>
  <c r="G45" i="51"/>
  <c r="G46" i="51"/>
  <c r="G47" i="51"/>
  <c r="G48" i="51"/>
  <c r="G6" i="51"/>
  <c r="E5" i="51"/>
  <c r="B55" i="50"/>
  <c r="H54" i="50"/>
  <c r="E54" i="50"/>
  <c r="H53" i="50"/>
  <c r="E53" i="50"/>
  <c r="E52" i="50"/>
  <c r="C50" i="50"/>
  <c r="J55" i="50"/>
  <c r="C49" i="50"/>
  <c r="H49" i="50"/>
  <c r="J51" i="50"/>
  <c r="H48" i="50"/>
  <c r="F48" i="50"/>
  <c r="H47" i="50"/>
  <c r="F47" i="50"/>
  <c r="H46" i="50"/>
  <c r="F46" i="50"/>
  <c r="H45" i="50"/>
  <c r="F45" i="50"/>
  <c r="H44" i="50"/>
  <c r="F44" i="50"/>
  <c r="H43" i="50"/>
  <c r="H42" i="50"/>
  <c r="H41" i="50"/>
  <c r="H40" i="50"/>
  <c r="H39" i="50"/>
  <c r="H38" i="50"/>
  <c r="H37" i="50"/>
  <c r="H36" i="50"/>
  <c r="H35" i="50"/>
  <c r="H34" i="50"/>
  <c r="H33" i="50"/>
  <c r="H32" i="50"/>
  <c r="H31" i="50"/>
  <c r="H30" i="50"/>
  <c r="H29" i="50"/>
  <c r="H28" i="50"/>
  <c r="H27" i="50"/>
  <c r="H26" i="50"/>
  <c r="H25" i="50"/>
  <c r="H24" i="50"/>
  <c r="H23" i="50"/>
  <c r="H22" i="50"/>
  <c r="H21" i="50"/>
  <c r="H20" i="50"/>
  <c r="H19" i="50"/>
  <c r="H18" i="50"/>
  <c r="H17" i="50"/>
  <c r="H16" i="50"/>
  <c r="H15" i="50"/>
  <c r="H14" i="50"/>
  <c r="F14" i="50"/>
  <c r="H13" i="50"/>
  <c r="F13" i="50"/>
  <c r="H12" i="50"/>
  <c r="F12" i="50"/>
  <c r="H11" i="50"/>
  <c r="F11" i="50"/>
  <c r="H10" i="50"/>
  <c r="G10" i="50"/>
  <c r="G11" i="50"/>
  <c r="G12" i="50"/>
  <c r="G13" i="50"/>
  <c r="G14" i="50"/>
  <c r="G15" i="50"/>
  <c r="G16" i="50"/>
  <c r="G17" i="50"/>
  <c r="G18" i="50"/>
  <c r="G19" i="50"/>
  <c r="G20" i="50"/>
  <c r="G21" i="50"/>
  <c r="G22" i="50"/>
  <c r="G23" i="50"/>
  <c r="G24" i="50"/>
  <c r="G25" i="50"/>
  <c r="G26" i="50"/>
  <c r="G27" i="50"/>
  <c r="G28" i="50"/>
  <c r="G29" i="50"/>
  <c r="G30" i="50"/>
  <c r="G31" i="50"/>
  <c r="G32" i="50"/>
  <c r="G33" i="50"/>
  <c r="G34" i="50"/>
  <c r="G35" i="50"/>
  <c r="G36" i="50"/>
  <c r="G37" i="50"/>
  <c r="G38" i="50"/>
  <c r="G39" i="50"/>
  <c r="G40" i="50"/>
  <c r="G41" i="50"/>
  <c r="G42" i="50"/>
  <c r="G43" i="50"/>
  <c r="G44" i="50"/>
  <c r="G45" i="50"/>
  <c r="G46" i="50"/>
  <c r="G47" i="50"/>
  <c r="G48" i="50"/>
  <c r="F10" i="50"/>
  <c r="F50" i="50"/>
  <c r="H52" i="50"/>
  <c r="G6" i="50"/>
  <c r="E5" i="50"/>
  <c r="F50" i="51"/>
  <c r="H52" i="51"/>
  <c r="J53" i="50"/>
  <c r="B55" i="49"/>
  <c r="H54" i="49"/>
  <c r="E54" i="49"/>
  <c r="H53" i="49"/>
  <c r="E53" i="49"/>
  <c r="E52" i="49"/>
  <c r="C50" i="49"/>
  <c r="J55" i="49"/>
  <c r="C49" i="49"/>
  <c r="H49" i="49"/>
  <c r="J51" i="49"/>
  <c r="H48" i="49"/>
  <c r="F48" i="49"/>
  <c r="H47" i="49"/>
  <c r="F47" i="49"/>
  <c r="H46" i="49"/>
  <c r="F46" i="49"/>
  <c r="H45" i="49"/>
  <c r="H44" i="49"/>
  <c r="H43" i="49"/>
  <c r="H42" i="49"/>
  <c r="H41" i="49"/>
  <c r="H40" i="49"/>
  <c r="H39" i="49"/>
  <c r="H38" i="49"/>
  <c r="H37" i="49"/>
  <c r="H36" i="49"/>
  <c r="H35" i="49"/>
  <c r="H34" i="49"/>
  <c r="H33" i="49"/>
  <c r="H32" i="49"/>
  <c r="H31" i="49"/>
  <c r="H30" i="49"/>
  <c r="H29" i="49"/>
  <c r="H28" i="49"/>
  <c r="H27" i="49"/>
  <c r="H26" i="49"/>
  <c r="H25" i="49"/>
  <c r="H24" i="49"/>
  <c r="H23" i="49"/>
  <c r="H22" i="49"/>
  <c r="H21" i="49"/>
  <c r="H20" i="49"/>
  <c r="H19" i="49"/>
  <c r="H18" i="49"/>
  <c r="H17" i="49"/>
  <c r="H16" i="49"/>
  <c r="H15" i="49"/>
  <c r="H14" i="49"/>
  <c r="F14" i="49"/>
  <c r="H13" i="49"/>
  <c r="F13" i="49"/>
  <c r="H12" i="49"/>
  <c r="F12" i="49"/>
  <c r="H11" i="49"/>
  <c r="F11" i="49"/>
  <c r="H10" i="49"/>
  <c r="J53" i="49"/>
  <c r="F10" i="49"/>
  <c r="F50" i="49"/>
  <c r="H52" i="49"/>
  <c r="G6" i="49"/>
  <c r="E5" i="49"/>
  <c r="B55" i="48"/>
  <c r="H54" i="48"/>
  <c r="E54" i="48"/>
  <c r="H53" i="48"/>
  <c r="E53" i="48"/>
  <c r="E52" i="48"/>
  <c r="C50" i="48"/>
  <c r="J55" i="48"/>
  <c r="H49" i="48"/>
  <c r="J51" i="48"/>
  <c r="C49" i="48"/>
  <c r="H48" i="48"/>
  <c r="F48" i="48"/>
  <c r="H47" i="48"/>
  <c r="F47" i="48"/>
  <c r="H46" i="48"/>
  <c r="F46" i="48"/>
  <c r="H45" i="48"/>
  <c r="F45" i="48"/>
  <c r="H44" i="48"/>
  <c r="F44" i="48"/>
  <c r="H43" i="48"/>
  <c r="H42" i="48"/>
  <c r="H41" i="48"/>
  <c r="H40" i="48"/>
  <c r="H39" i="48"/>
  <c r="H38" i="48"/>
  <c r="H37" i="48"/>
  <c r="H36" i="48"/>
  <c r="H35" i="48"/>
  <c r="H34" i="48"/>
  <c r="H33" i="48"/>
  <c r="H32" i="48"/>
  <c r="H31" i="48"/>
  <c r="H30" i="48"/>
  <c r="H29" i="48"/>
  <c r="H28" i="48"/>
  <c r="H27" i="48"/>
  <c r="H26" i="48"/>
  <c r="H25" i="48"/>
  <c r="H24" i="48"/>
  <c r="H23" i="48"/>
  <c r="H22" i="48"/>
  <c r="H21" i="48"/>
  <c r="H20" i="48"/>
  <c r="H19" i="48"/>
  <c r="H18" i="48"/>
  <c r="H17" i="48"/>
  <c r="H16" i="48"/>
  <c r="H15" i="48"/>
  <c r="H14" i="48"/>
  <c r="F14" i="48"/>
  <c r="H13" i="48"/>
  <c r="F13" i="48"/>
  <c r="H12" i="48"/>
  <c r="F12" i="48"/>
  <c r="H11" i="48"/>
  <c r="F11" i="48"/>
  <c r="H10" i="48"/>
  <c r="J53" i="48"/>
  <c r="F10" i="48"/>
  <c r="G10" i="48"/>
  <c r="G11" i="48"/>
  <c r="G12" i="48"/>
  <c r="G13" i="48"/>
  <c r="G14" i="48"/>
  <c r="G15" i="48"/>
  <c r="G16" i="48"/>
  <c r="G17" i="48"/>
  <c r="G18" i="48"/>
  <c r="G19" i="48"/>
  <c r="G20" i="48"/>
  <c r="G21" i="48"/>
  <c r="G22" i="48"/>
  <c r="G23" i="48"/>
  <c r="G24" i="48"/>
  <c r="G25" i="48"/>
  <c r="G26" i="48"/>
  <c r="G27" i="48"/>
  <c r="G28" i="48"/>
  <c r="G29" i="48"/>
  <c r="G30" i="48"/>
  <c r="G31" i="48"/>
  <c r="G32" i="48"/>
  <c r="G33" i="48"/>
  <c r="G34" i="48"/>
  <c r="G35" i="48"/>
  <c r="G36" i="48"/>
  <c r="G37" i="48"/>
  <c r="G38" i="48"/>
  <c r="G39" i="48"/>
  <c r="G40" i="48"/>
  <c r="G41" i="48"/>
  <c r="G42" i="48"/>
  <c r="G43" i="48"/>
  <c r="G44" i="48"/>
  <c r="G45" i="48"/>
  <c r="G46" i="48"/>
  <c r="G47" i="48"/>
  <c r="G48" i="48"/>
  <c r="G6" i="48"/>
  <c r="E5" i="48"/>
  <c r="B55" i="47"/>
  <c r="H54" i="47"/>
  <c r="E54" i="47"/>
  <c r="H53" i="47"/>
  <c r="E53" i="47"/>
  <c r="E52" i="47"/>
  <c r="C49" i="47"/>
  <c r="H49" i="47"/>
  <c r="J51" i="47"/>
  <c r="H48" i="47"/>
  <c r="F48" i="47"/>
  <c r="H47" i="47"/>
  <c r="F47" i="47"/>
  <c r="H46" i="47"/>
  <c r="F46" i="47"/>
  <c r="H45" i="47"/>
  <c r="H44" i="47"/>
  <c r="H43" i="47"/>
  <c r="H42" i="47"/>
  <c r="H41" i="47"/>
  <c r="H40" i="47"/>
  <c r="H39" i="47"/>
  <c r="H38" i="47"/>
  <c r="H37" i="47"/>
  <c r="H36" i="47"/>
  <c r="H35" i="47"/>
  <c r="H34" i="47"/>
  <c r="H33" i="47"/>
  <c r="H32" i="47"/>
  <c r="H31" i="47"/>
  <c r="H30" i="47"/>
  <c r="H29" i="47"/>
  <c r="H28" i="47"/>
  <c r="H27" i="47"/>
  <c r="H26" i="47"/>
  <c r="H25" i="47"/>
  <c r="H24" i="47"/>
  <c r="H23" i="47"/>
  <c r="H22" i="47"/>
  <c r="H21" i="47"/>
  <c r="H20" i="47"/>
  <c r="H19" i="47"/>
  <c r="H18" i="47"/>
  <c r="H17" i="47"/>
  <c r="H16" i="47"/>
  <c r="H15" i="47"/>
  <c r="H14" i="47"/>
  <c r="F14" i="47"/>
  <c r="H13" i="47"/>
  <c r="F13" i="47"/>
  <c r="H12" i="47"/>
  <c r="F12" i="47"/>
  <c r="H11" i="47"/>
  <c r="F11" i="47"/>
  <c r="H10" i="47"/>
  <c r="F10" i="47"/>
  <c r="F50" i="47"/>
  <c r="H52" i="47"/>
  <c r="G6" i="47"/>
  <c r="E5" i="47"/>
  <c r="G10" i="49"/>
  <c r="G11" i="49"/>
  <c r="G12" i="49"/>
  <c r="G13" i="49"/>
  <c r="G14" i="49"/>
  <c r="G15" i="49"/>
  <c r="G16" i="49"/>
  <c r="G17" i="49"/>
  <c r="G18" i="49"/>
  <c r="G19" i="49"/>
  <c r="G20" i="49"/>
  <c r="G21" i="49"/>
  <c r="G22" i="49"/>
  <c r="G23" i="49"/>
  <c r="G24" i="49"/>
  <c r="G25" i="49"/>
  <c r="G26" i="49"/>
  <c r="G27" i="49"/>
  <c r="G28" i="49"/>
  <c r="G29" i="49"/>
  <c r="G30" i="49"/>
  <c r="G31" i="49"/>
  <c r="G32" i="49"/>
  <c r="G33" i="49"/>
  <c r="G34" i="49"/>
  <c r="G35" i="49"/>
  <c r="G36" i="49"/>
  <c r="G37" i="49"/>
  <c r="G38" i="49"/>
  <c r="G39" i="49"/>
  <c r="G40" i="49"/>
  <c r="G41" i="49"/>
  <c r="G42" i="49"/>
  <c r="G43" i="49"/>
  <c r="G44" i="49"/>
  <c r="G45" i="49"/>
  <c r="G46" i="49"/>
  <c r="G47" i="49"/>
  <c r="G48" i="49"/>
  <c r="F50" i="48"/>
  <c r="H52" i="48"/>
  <c r="J53" i="47"/>
  <c r="C50" i="47"/>
  <c r="J55" i="47"/>
  <c r="G10" i="47"/>
  <c r="G11" i="47"/>
  <c r="G12" i="47"/>
  <c r="G13" i="47"/>
  <c r="G14" i="47"/>
  <c r="G15" i="47"/>
  <c r="G16" i="47"/>
  <c r="G17" i="47"/>
  <c r="G18" i="47"/>
  <c r="G19" i="47"/>
  <c r="G20" i="47"/>
  <c r="G21" i="47"/>
  <c r="G22" i="47"/>
  <c r="G23" i="47"/>
  <c r="G24" i="47"/>
  <c r="G25" i="47"/>
  <c r="G26" i="47"/>
  <c r="G27" i="47"/>
  <c r="G28" i="47"/>
  <c r="G29" i="47"/>
  <c r="G30" i="47"/>
  <c r="G31" i="47"/>
  <c r="G32" i="47"/>
  <c r="G33" i="47"/>
  <c r="G34" i="47"/>
  <c r="G35" i="47"/>
  <c r="G36" i="47"/>
  <c r="G37" i="47"/>
  <c r="G38" i="47"/>
  <c r="G39" i="47"/>
  <c r="G40" i="47"/>
  <c r="G41" i="47"/>
  <c r="G42" i="47"/>
  <c r="G43" i="47"/>
  <c r="G44" i="47"/>
  <c r="G45" i="47"/>
  <c r="G46" i="47"/>
  <c r="G47" i="47"/>
  <c r="G48" i="47"/>
  <c r="C30" i="9"/>
  <c r="D30" i="9"/>
  <c r="E30" i="9"/>
  <c r="F30" i="9"/>
  <c r="G30" i="9"/>
  <c r="H30" i="9"/>
  <c r="I30" i="9"/>
  <c r="J30" i="9"/>
  <c r="K30" i="9"/>
  <c r="L30" i="9"/>
  <c r="M30" i="9"/>
  <c r="N30" i="9"/>
  <c r="O30" i="9"/>
  <c r="P30" i="9"/>
  <c r="Q30" i="9"/>
  <c r="R30" i="9"/>
  <c r="C31" i="9"/>
  <c r="D31" i="9"/>
  <c r="E31" i="9"/>
  <c r="F31" i="9"/>
  <c r="G31" i="9"/>
  <c r="H31" i="9"/>
  <c r="I31" i="9"/>
  <c r="J31" i="9"/>
  <c r="K31" i="9"/>
  <c r="L31" i="9"/>
  <c r="M31" i="9"/>
  <c r="N31" i="9"/>
  <c r="O31" i="9"/>
  <c r="P31" i="9"/>
  <c r="Q31" i="9"/>
  <c r="R31" i="9"/>
  <c r="C36" i="9"/>
  <c r="B31" i="9"/>
  <c r="B30" i="9"/>
  <c r="Q61" i="54"/>
  <c r="L61" i="54"/>
  <c r="K61" i="54"/>
  <c r="J61" i="54"/>
  <c r="B61" i="54"/>
  <c r="A61" i="54"/>
  <c r="M61" i="54"/>
  <c r="P54" i="54"/>
  <c r="O54" i="54"/>
  <c r="N54" i="54"/>
  <c r="N41" i="54"/>
  <c r="M54" i="54"/>
  <c r="P61" i="54"/>
  <c r="O61" i="54"/>
  <c r="N61" i="54"/>
  <c r="O49" i="54"/>
  <c r="N49" i="54"/>
  <c r="L49" i="54"/>
  <c r="N48" i="54"/>
  <c r="M48" i="54"/>
  <c r="L48" i="54"/>
  <c r="O48" i="54"/>
  <c r="N47" i="54"/>
  <c r="M47" i="54"/>
  <c r="L47" i="54"/>
  <c r="O47" i="54"/>
  <c r="N46" i="54"/>
  <c r="M46" i="54"/>
  <c r="L46" i="54"/>
  <c r="O46" i="54"/>
  <c r="N45" i="54"/>
  <c r="M45" i="54"/>
  <c r="L45" i="54"/>
  <c r="O45" i="54"/>
  <c r="N44" i="54"/>
  <c r="M44" i="54"/>
  <c r="L44" i="54"/>
  <c r="O44" i="54"/>
  <c r="O43" i="54"/>
  <c r="N43" i="54"/>
  <c r="M43" i="54"/>
  <c r="L43" i="54"/>
  <c r="P42" i="54"/>
  <c r="O42" i="54"/>
  <c r="N42" i="54"/>
  <c r="M42" i="54"/>
  <c r="L42" i="54"/>
  <c r="O41" i="54"/>
  <c r="L41" i="54"/>
  <c r="O40" i="54"/>
  <c r="N40" i="54"/>
  <c r="L40" i="54"/>
  <c r="O39" i="54"/>
  <c r="N39" i="54"/>
  <c r="M39" i="54"/>
  <c r="L39" i="54"/>
  <c r="P38" i="54"/>
  <c r="O38" i="54"/>
  <c r="N38" i="54"/>
  <c r="M38" i="54"/>
  <c r="L38" i="54"/>
  <c r="O37" i="54"/>
  <c r="L37" i="54"/>
  <c r="O36" i="54"/>
  <c r="N36" i="54"/>
  <c r="L36" i="54"/>
  <c r="O35" i="54"/>
  <c r="N35" i="54"/>
  <c r="L35" i="54"/>
  <c r="O34" i="54"/>
  <c r="N34" i="54"/>
  <c r="M34" i="54"/>
  <c r="L34" i="54"/>
  <c r="P33" i="54"/>
  <c r="O33" i="54"/>
  <c r="L33" i="54"/>
  <c r="O32" i="54"/>
  <c r="N32" i="54"/>
  <c r="L32" i="54"/>
  <c r="O31" i="54"/>
  <c r="N31" i="54"/>
  <c r="M31" i="54"/>
  <c r="L31" i="54"/>
  <c r="O30" i="54"/>
  <c r="N30" i="54"/>
  <c r="L30" i="54"/>
  <c r="P29" i="54"/>
  <c r="O29" i="54"/>
  <c r="L29" i="54"/>
  <c r="O28" i="54"/>
  <c r="N28" i="54"/>
  <c r="L28" i="54"/>
  <c r="O27" i="54"/>
  <c r="N27" i="54"/>
  <c r="M27" i="54"/>
  <c r="L27" i="54"/>
  <c r="P26" i="54"/>
  <c r="O26" i="54"/>
  <c r="N26" i="54"/>
  <c r="M26" i="54"/>
  <c r="L26" i="54"/>
  <c r="O25" i="54"/>
  <c r="L25" i="54"/>
  <c r="O24" i="54"/>
  <c r="N24" i="54"/>
  <c r="L24" i="54"/>
  <c r="O23" i="54"/>
  <c r="N23" i="54"/>
  <c r="M23" i="54"/>
  <c r="L23" i="54"/>
  <c r="P22" i="54"/>
  <c r="O22" i="54"/>
  <c r="N22" i="54"/>
  <c r="M22" i="54"/>
  <c r="L22" i="54"/>
  <c r="O21" i="54"/>
  <c r="L21" i="54"/>
  <c r="O20" i="54"/>
  <c r="N20" i="54"/>
  <c r="L20" i="54"/>
  <c r="O19" i="54"/>
  <c r="N19" i="54"/>
  <c r="L19" i="54"/>
  <c r="O18" i="54"/>
  <c r="N18" i="54"/>
  <c r="M18" i="54"/>
  <c r="L18" i="54"/>
  <c r="P17" i="54"/>
  <c r="O17" i="54"/>
  <c r="L17" i="54"/>
  <c r="O16" i="54"/>
  <c r="N16" i="54"/>
  <c r="L16" i="54"/>
  <c r="O15" i="54"/>
  <c r="N15" i="54"/>
  <c r="M15" i="54"/>
  <c r="L15" i="54"/>
  <c r="O14" i="54"/>
  <c r="N14" i="54"/>
  <c r="L14" i="54"/>
  <c r="O13" i="54"/>
  <c r="N13" i="54"/>
  <c r="M13" i="54"/>
  <c r="L13" i="54"/>
  <c r="P12" i="54"/>
  <c r="O12" i="54"/>
  <c r="N12" i="54"/>
  <c r="M12" i="54"/>
  <c r="L12" i="54"/>
  <c r="P11" i="54"/>
  <c r="O11" i="54"/>
  <c r="N11" i="54"/>
  <c r="M11" i="54"/>
  <c r="L11" i="54"/>
  <c r="O10" i="54"/>
  <c r="N10" i="54"/>
  <c r="L10" i="54"/>
  <c r="N61" i="53"/>
  <c r="L61" i="53"/>
  <c r="K61" i="53"/>
  <c r="J61" i="53"/>
  <c r="B61" i="53"/>
  <c r="A61" i="53"/>
  <c r="M61" i="53"/>
  <c r="P54" i="53"/>
  <c r="O54" i="53"/>
  <c r="O41" i="53"/>
  <c r="N54" i="53"/>
  <c r="M54" i="53"/>
  <c r="M48" i="53"/>
  <c r="Q61" i="53"/>
  <c r="P61" i="53"/>
  <c r="O61" i="53"/>
  <c r="C61" i="53"/>
  <c r="P49" i="53"/>
  <c r="O49" i="53"/>
  <c r="N49" i="53"/>
  <c r="M49" i="53"/>
  <c r="L49" i="53"/>
  <c r="P48" i="53"/>
  <c r="N48" i="53"/>
  <c r="L48" i="53"/>
  <c r="P47" i="53"/>
  <c r="N47" i="53"/>
  <c r="L47" i="53"/>
  <c r="P46" i="53"/>
  <c r="N46" i="53"/>
  <c r="L46" i="53"/>
  <c r="P45" i="53"/>
  <c r="N45" i="53"/>
  <c r="L45" i="53"/>
  <c r="P44" i="53"/>
  <c r="N44" i="53"/>
  <c r="L44" i="53"/>
  <c r="P43" i="53"/>
  <c r="N43" i="53"/>
  <c r="L43" i="53"/>
  <c r="P42" i="53"/>
  <c r="O42" i="53"/>
  <c r="N42" i="53"/>
  <c r="M42" i="53"/>
  <c r="L42" i="53"/>
  <c r="P41" i="53"/>
  <c r="N41" i="53"/>
  <c r="L41" i="53"/>
  <c r="P40" i="53"/>
  <c r="O40" i="53"/>
  <c r="N40" i="53"/>
  <c r="M40" i="53"/>
  <c r="L40" i="53"/>
  <c r="P39" i="53"/>
  <c r="N39" i="53"/>
  <c r="L39" i="53"/>
  <c r="P38" i="53"/>
  <c r="O38" i="53"/>
  <c r="N38" i="53"/>
  <c r="M38" i="53"/>
  <c r="L38" i="53"/>
  <c r="P37" i="53"/>
  <c r="N37" i="53"/>
  <c r="L37" i="53"/>
  <c r="P36" i="53"/>
  <c r="O36" i="53"/>
  <c r="N36" i="53"/>
  <c r="M36" i="53"/>
  <c r="L36" i="53"/>
  <c r="P35" i="53"/>
  <c r="N35" i="53"/>
  <c r="L35" i="53"/>
  <c r="P34" i="53"/>
  <c r="O34" i="53"/>
  <c r="N34" i="53"/>
  <c r="M34" i="53"/>
  <c r="L34" i="53"/>
  <c r="P33" i="53"/>
  <c r="N33" i="53"/>
  <c r="L33" i="53"/>
  <c r="P32" i="53"/>
  <c r="O32" i="53"/>
  <c r="N32" i="53"/>
  <c r="M32" i="53"/>
  <c r="L32" i="53"/>
  <c r="P31" i="53"/>
  <c r="N31" i="53"/>
  <c r="L31" i="53"/>
  <c r="P30" i="53"/>
  <c r="O30" i="53"/>
  <c r="N30" i="53"/>
  <c r="M30" i="53"/>
  <c r="L30" i="53"/>
  <c r="P29" i="53"/>
  <c r="N29" i="53"/>
  <c r="L29" i="53"/>
  <c r="P28" i="53"/>
  <c r="O28" i="53"/>
  <c r="N28" i="53"/>
  <c r="M28" i="53"/>
  <c r="L28" i="53"/>
  <c r="P27" i="53"/>
  <c r="N27" i="53"/>
  <c r="L27" i="53"/>
  <c r="P26" i="53"/>
  <c r="O26" i="53"/>
  <c r="N26" i="53"/>
  <c r="M26" i="53"/>
  <c r="L26" i="53"/>
  <c r="P25" i="53"/>
  <c r="N25" i="53"/>
  <c r="L25" i="53"/>
  <c r="P24" i="53"/>
  <c r="O24" i="53"/>
  <c r="N24" i="53"/>
  <c r="M24" i="53"/>
  <c r="L24" i="53"/>
  <c r="P23" i="53"/>
  <c r="N23" i="53"/>
  <c r="L23" i="53"/>
  <c r="P22" i="53"/>
  <c r="O22" i="53"/>
  <c r="N22" i="53"/>
  <c r="M22" i="53"/>
  <c r="L22" i="53"/>
  <c r="P21" i="53"/>
  <c r="N21" i="53"/>
  <c r="L21" i="53"/>
  <c r="P20" i="53"/>
  <c r="O20" i="53"/>
  <c r="N20" i="53"/>
  <c r="M20" i="53"/>
  <c r="L20" i="53"/>
  <c r="P19" i="53"/>
  <c r="N19" i="53"/>
  <c r="L19" i="53"/>
  <c r="P18" i="53"/>
  <c r="O18" i="53"/>
  <c r="N18" i="53"/>
  <c r="M18" i="53"/>
  <c r="L18" i="53"/>
  <c r="P17" i="53"/>
  <c r="N17" i="53"/>
  <c r="L17" i="53"/>
  <c r="P16" i="53"/>
  <c r="O16" i="53"/>
  <c r="N16" i="53"/>
  <c r="M16" i="53"/>
  <c r="L16" i="53"/>
  <c r="P15" i="53"/>
  <c r="N15" i="53"/>
  <c r="L15" i="53"/>
  <c r="P14" i="53"/>
  <c r="O14" i="53"/>
  <c r="N14" i="53"/>
  <c r="M14" i="53"/>
  <c r="L14" i="53"/>
  <c r="P13" i="53"/>
  <c r="O13" i="53"/>
  <c r="N13" i="53"/>
  <c r="M13" i="53"/>
  <c r="L13" i="53"/>
  <c r="P12" i="53"/>
  <c r="O12" i="53"/>
  <c r="N12" i="53"/>
  <c r="M12" i="53"/>
  <c r="L12" i="53"/>
  <c r="P11" i="53"/>
  <c r="O11" i="53"/>
  <c r="N11" i="53"/>
  <c r="M11" i="53"/>
  <c r="L11" i="53"/>
  <c r="P10" i="53"/>
  <c r="O10" i="53"/>
  <c r="N10" i="53"/>
  <c r="M10" i="53"/>
  <c r="L10" i="53"/>
  <c r="N61" i="52"/>
  <c r="L61" i="52"/>
  <c r="K61" i="52"/>
  <c r="J61" i="52"/>
  <c r="B61" i="52"/>
  <c r="A61" i="52"/>
  <c r="M61" i="52"/>
  <c r="P54" i="52"/>
  <c r="O54" i="52"/>
  <c r="N54" i="52"/>
  <c r="N49" i="52"/>
  <c r="M54" i="52"/>
  <c r="M48" i="52"/>
  <c r="Q61" i="52"/>
  <c r="P61" i="52"/>
  <c r="O61" i="52"/>
  <c r="P49" i="52"/>
  <c r="O49" i="52"/>
  <c r="L49" i="52"/>
  <c r="O48" i="52"/>
  <c r="N48" i="52"/>
  <c r="L48" i="52"/>
  <c r="P48" i="52"/>
  <c r="P47" i="52"/>
  <c r="O47" i="52"/>
  <c r="N47" i="52"/>
  <c r="L47" i="52"/>
  <c r="P46" i="52"/>
  <c r="O46" i="52"/>
  <c r="N46" i="52"/>
  <c r="L46" i="52"/>
  <c r="P45" i="52"/>
  <c r="O45" i="52"/>
  <c r="N45" i="52"/>
  <c r="L45" i="52"/>
  <c r="O44" i="52"/>
  <c r="N44" i="52"/>
  <c r="L44" i="52"/>
  <c r="P44" i="52"/>
  <c r="P43" i="52"/>
  <c r="O43" i="52"/>
  <c r="N43" i="52"/>
  <c r="L43" i="52"/>
  <c r="P42" i="52"/>
  <c r="O42" i="52"/>
  <c r="N42" i="52"/>
  <c r="M42" i="52"/>
  <c r="L42" i="52"/>
  <c r="P41" i="52"/>
  <c r="O41" i="52"/>
  <c r="L41" i="52"/>
  <c r="P40" i="52"/>
  <c r="O40" i="52"/>
  <c r="L40" i="52"/>
  <c r="P39" i="52"/>
  <c r="O39" i="52"/>
  <c r="N39" i="52"/>
  <c r="L39" i="52"/>
  <c r="P38" i="52"/>
  <c r="O38" i="52"/>
  <c r="N38" i="52"/>
  <c r="M38" i="52"/>
  <c r="L38" i="52"/>
  <c r="P37" i="52"/>
  <c r="O37" i="52"/>
  <c r="L37" i="52"/>
  <c r="P36" i="52"/>
  <c r="O36" i="52"/>
  <c r="L36" i="52"/>
  <c r="P35" i="52"/>
  <c r="O35" i="52"/>
  <c r="N35" i="52"/>
  <c r="L35" i="52"/>
  <c r="P34" i="52"/>
  <c r="O34" i="52"/>
  <c r="N34" i="52"/>
  <c r="M34" i="52"/>
  <c r="L34" i="52"/>
  <c r="P33" i="52"/>
  <c r="O33" i="52"/>
  <c r="L33" i="52"/>
  <c r="P32" i="52"/>
  <c r="O32" i="52"/>
  <c r="L32" i="52"/>
  <c r="P31" i="52"/>
  <c r="O31" i="52"/>
  <c r="N31" i="52"/>
  <c r="L31" i="52"/>
  <c r="P30" i="52"/>
  <c r="O30" i="52"/>
  <c r="N30" i="52"/>
  <c r="M30" i="52"/>
  <c r="L30" i="52"/>
  <c r="P29" i="52"/>
  <c r="O29" i="52"/>
  <c r="L29" i="52"/>
  <c r="P28" i="52"/>
  <c r="O28" i="52"/>
  <c r="L28" i="52"/>
  <c r="P27" i="52"/>
  <c r="O27" i="52"/>
  <c r="N27" i="52"/>
  <c r="L27" i="52"/>
  <c r="P26" i="52"/>
  <c r="O26" i="52"/>
  <c r="N26" i="52"/>
  <c r="M26" i="52"/>
  <c r="L26" i="52"/>
  <c r="P25" i="52"/>
  <c r="O25" i="52"/>
  <c r="L25" i="52"/>
  <c r="P24" i="52"/>
  <c r="O24" i="52"/>
  <c r="L24" i="52"/>
  <c r="P23" i="52"/>
  <c r="O23" i="52"/>
  <c r="N23" i="52"/>
  <c r="L23" i="52"/>
  <c r="P22" i="52"/>
  <c r="O22" i="52"/>
  <c r="N22" i="52"/>
  <c r="M22" i="52"/>
  <c r="L22" i="52"/>
  <c r="P21" i="52"/>
  <c r="O21" i="52"/>
  <c r="L21" i="52"/>
  <c r="P20" i="52"/>
  <c r="O20" i="52"/>
  <c r="L20" i="52"/>
  <c r="P19" i="52"/>
  <c r="O19" i="52"/>
  <c r="N19" i="52"/>
  <c r="L19" i="52"/>
  <c r="P18" i="52"/>
  <c r="O18" i="52"/>
  <c r="N18" i="52"/>
  <c r="M18" i="52"/>
  <c r="L18" i="52"/>
  <c r="P17" i="52"/>
  <c r="O17" i="52"/>
  <c r="L17" i="52"/>
  <c r="P16" i="52"/>
  <c r="O16" i="52"/>
  <c r="L16" i="52"/>
  <c r="P15" i="52"/>
  <c r="O15" i="52"/>
  <c r="N15" i="52"/>
  <c r="L15" i="52"/>
  <c r="P14" i="52"/>
  <c r="O14" i="52"/>
  <c r="N14" i="52"/>
  <c r="M14" i="52"/>
  <c r="L14" i="52"/>
  <c r="P13" i="52"/>
  <c r="O13" i="52"/>
  <c r="N13" i="52"/>
  <c r="M13" i="52"/>
  <c r="L13" i="52"/>
  <c r="P12" i="52"/>
  <c r="O12" i="52"/>
  <c r="N12" i="52"/>
  <c r="M12" i="52"/>
  <c r="L12" i="52"/>
  <c r="P11" i="52"/>
  <c r="O11" i="52"/>
  <c r="N11" i="52"/>
  <c r="M11" i="52"/>
  <c r="L11" i="52"/>
  <c r="P10" i="52"/>
  <c r="O10" i="52"/>
  <c r="N10" i="52"/>
  <c r="M10" i="52"/>
  <c r="L10" i="52"/>
  <c r="N61" i="51"/>
  <c r="O36" i="9"/>
  <c r="L61" i="51"/>
  <c r="M36" i="9"/>
  <c r="K61" i="51"/>
  <c r="L36" i="9"/>
  <c r="J61" i="51"/>
  <c r="K36" i="9"/>
  <c r="B61" i="51"/>
  <c r="A61" i="51"/>
  <c r="B36" i="9"/>
  <c r="M61" i="51"/>
  <c r="N36" i="9"/>
  <c r="P54" i="51"/>
  <c r="O54" i="51"/>
  <c r="N54" i="51"/>
  <c r="N49" i="51"/>
  <c r="M54" i="51"/>
  <c r="M48" i="51"/>
  <c r="Q61" i="51"/>
  <c r="R36" i="9"/>
  <c r="P61" i="51"/>
  <c r="Q36" i="9"/>
  <c r="O61" i="51"/>
  <c r="P36" i="9"/>
  <c r="P49" i="51"/>
  <c r="O49" i="51"/>
  <c r="L49" i="51"/>
  <c r="O48" i="51"/>
  <c r="N48" i="51"/>
  <c r="L48" i="51"/>
  <c r="P48" i="51"/>
  <c r="P47" i="51"/>
  <c r="O47" i="51"/>
  <c r="N47" i="51"/>
  <c r="L47" i="51"/>
  <c r="P46" i="51"/>
  <c r="O46" i="51"/>
  <c r="N46" i="51"/>
  <c r="L46" i="51"/>
  <c r="P45" i="51"/>
  <c r="O45" i="51"/>
  <c r="N45" i="51"/>
  <c r="L45" i="51"/>
  <c r="P44" i="51"/>
  <c r="O44" i="51"/>
  <c r="N44" i="51"/>
  <c r="L44" i="51"/>
  <c r="P43" i="51"/>
  <c r="O43" i="51"/>
  <c r="N43" i="51"/>
  <c r="L43" i="51"/>
  <c r="P42" i="51"/>
  <c r="O42" i="51"/>
  <c r="N42" i="51"/>
  <c r="M42" i="51"/>
  <c r="L42" i="51"/>
  <c r="P41" i="51"/>
  <c r="O41" i="51"/>
  <c r="L41" i="51"/>
  <c r="P40" i="51"/>
  <c r="O40" i="51"/>
  <c r="L40" i="51"/>
  <c r="P39" i="51"/>
  <c r="O39" i="51"/>
  <c r="N39" i="51"/>
  <c r="L39" i="51"/>
  <c r="P38" i="51"/>
  <c r="O38" i="51"/>
  <c r="N38" i="51"/>
  <c r="M38" i="51"/>
  <c r="L38" i="51"/>
  <c r="P37" i="51"/>
  <c r="O37" i="51"/>
  <c r="L37" i="51"/>
  <c r="P36" i="51"/>
  <c r="O36" i="51"/>
  <c r="L36" i="51"/>
  <c r="P35" i="51"/>
  <c r="O35" i="51"/>
  <c r="N35" i="51"/>
  <c r="L35" i="51"/>
  <c r="P34" i="51"/>
  <c r="O34" i="51"/>
  <c r="N34" i="51"/>
  <c r="M34" i="51"/>
  <c r="L34" i="51"/>
  <c r="P33" i="51"/>
  <c r="O33" i="51"/>
  <c r="L33" i="51"/>
  <c r="P32" i="51"/>
  <c r="O32" i="51"/>
  <c r="L32" i="51"/>
  <c r="P31" i="51"/>
  <c r="O31" i="51"/>
  <c r="N31" i="51"/>
  <c r="L31" i="51"/>
  <c r="P30" i="51"/>
  <c r="O30" i="51"/>
  <c r="N30" i="51"/>
  <c r="M30" i="51"/>
  <c r="L30" i="51"/>
  <c r="P29" i="51"/>
  <c r="O29" i="51"/>
  <c r="L29" i="51"/>
  <c r="P28" i="51"/>
  <c r="O28" i="51"/>
  <c r="L28" i="51"/>
  <c r="P27" i="51"/>
  <c r="O27" i="51"/>
  <c r="N27" i="51"/>
  <c r="L27" i="51"/>
  <c r="P26" i="51"/>
  <c r="O26" i="51"/>
  <c r="N26" i="51"/>
  <c r="M26" i="51"/>
  <c r="L26" i="51"/>
  <c r="P25" i="51"/>
  <c r="O25" i="51"/>
  <c r="L25" i="51"/>
  <c r="P24" i="51"/>
  <c r="O24" i="51"/>
  <c r="L24" i="51"/>
  <c r="P23" i="51"/>
  <c r="O23" i="51"/>
  <c r="N23" i="51"/>
  <c r="L23" i="51"/>
  <c r="P22" i="51"/>
  <c r="O22" i="51"/>
  <c r="N22" i="51"/>
  <c r="M22" i="51"/>
  <c r="L22" i="51"/>
  <c r="P21" i="51"/>
  <c r="O21" i="51"/>
  <c r="L21" i="51"/>
  <c r="P20" i="51"/>
  <c r="O20" i="51"/>
  <c r="L20" i="51"/>
  <c r="P19" i="51"/>
  <c r="O19" i="51"/>
  <c r="N19" i="51"/>
  <c r="L19" i="51"/>
  <c r="P18" i="51"/>
  <c r="O18" i="51"/>
  <c r="N18" i="51"/>
  <c r="M18" i="51"/>
  <c r="L18" i="51"/>
  <c r="P17" i="51"/>
  <c r="O17" i="51"/>
  <c r="L17" i="51"/>
  <c r="P16" i="51"/>
  <c r="O16" i="51"/>
  <c r="L16" i="51"/>
  <c r="P15" i="51"/>
  <c r="O15" i="51"/>
  <c r="N15" i="51"/>
  <c r="L15" i="51"/>
  <c r="P14" i="51"/>
  <c r="O14" i="51"/>
  <c r="N14" i="51"/>
  <c r="M14" i="51"/>
  <c r="L14" i="51"/>
  <c r="P13" i="51"/>
  <c r="O13" i="51"/>
  <c r="N13" i="51"/>
  <c r="M13" i="51"/>
  <c r="L13" i="51"/>
  <c r="P12" i="51"/>
  <c r="O12" i="51"/>
  <c r="N12" i="51"/>
  <c r="M12" i="51"/>
  <c r="L12" i="51"/>
  <c r="P11" i="51"/>
  <c r="O11" i="51"/>
  <c r="N11" i="51"/>
  <c r="M11" i="51"/>
  <c r="L11" i="51"/>
  <c r="P10" i="51"/>
  <c r="O10" i="51"/>
  <c r="N10" i="51"/>
  <c r="M10" i="51"/>
  <c r="L10" i="51"/>
  <c r="L61" i="50"/>
  <c r="M35" i="9"/>
  <c r="K61" i="50"/>
  <c r="L35" i="9"/>
  <c r="J61" i="50"/>
  <c r="K35" i="9"/>
  <c r="B61" i="50"/>
  <c r="C35" i="9"/>
  <c r="A61" i="50"/>
  <c r="B35" i="9"/>
  <c r="M61" i="50"/>
  <c r="N35" i="9"/>
  <c r="P54" i="50"/>
  <c r="P49" i="50"/>
  <c r="O54" i="50"/>
  <c r="O48" i="50"/>
  <c r="N54" i="50"/>
  <c r="M54" i="50"/>
  <c r="Q61" i="50"/>
  <c r="R35" i="9"/>
  <c r="P61" i="50"/>
  <c r="Q35" i="9"/>
  <c r="O61" i="50"/>
  <c r="P35" i="9"/>
  <c r="N61" i="50"/>
  <c r="O35" i="9"/>
  <c r="C61" i="50"/>
  <c r="D35" i="9"/>
  <c r="N49" i="50"/>
  <c r="M49" i="50"/>
  <c r="L49" i="50"/>
  <c r="P48" i="50"/>
  <c r="N48" i="50"/>
  <c r="M48" i="50"/>
  <c r="L48" i="50"/>
  <c r="P47" i="50"/>
  <c r="N47" i="50"/>
  <c r="M47" i="50"/>
  <c r="L47" i="50"/>
  <c r="P46" i="50"/>
  <c r="N46" i="50"/>
  <c r="M46" i="50"/>
  <c r="L46" i="50"/>
  <c r="P45" i="50"/>
  <c r="N45" i="50"/>
  <c r="M45" i="50"/>
  <c r="L45" i="50"/>
  <c r="P44" i="50"/>
  <c r="N44" i="50"/>
  <c r="M44" i="50"/>
  <c r="L44" i="50"/>
  <c r="P43" i="50"/>
  <c r="N43" i="50"/>
  <c r="M43" i="50"/>
  <c r="L43" i="50"/>
  <c r="P42" i="50"/>
  <c r="O42" i="50"/>
  <c r="N42" i="50"/>
  <c r="M42" i="50"/>
  <c r="L42" i="50"/>
  <c r="N41" i="50"/>
  <c r="M41" i="50"/>
  <c r="L41" i="50"/>
  <c r="N40" i="50"/>
  <c r="M40" i="50"/>
  <c r="L40" i="50"/>
  <c r="P39" i="50"/>
  <c r="N39" i="50"/>
  <c r="M39" i="50"/>
  <c r="L39" i="50"/>
  <c r="P38" i="50"/>
  <c r="O38" i="50"/>
  <c r="N38" i="50"/>
  <c r="M38" i="50"/>
  <c r="L38" i="50"/>
  <c r="N37" i="50"/>
  <c r="M37" i="50"/>
  <c r="L37" i="50"/>
  <c r="N36" i="50"/>
  <c r="M36" i="50"/>
  <c r="L36" i="50"/>
  <c r="P35" i="50"/>
  <c r="N35" i="50"/>
  <c r="M35" i="50"/>
  <c r="L35" i="50"/>
  <c r="P34" i="50"/>
  <c r="O34" i="50"/>
  <c r="N34" i="50"/>
  <c r="M34" i="50"/>
  <c r="L34" i="50"/>
  <c r="N33" i="50"/>
  <c r="M33" i="50"/>
  <c r="L33" i="50"/>
  <c r="N32" i="50"/>
  <c r="M32" i="50"/>
  <c r="L32" i="50"/>
  <c r="P31" i="50"/>
  <c r="N31" i="50"/>
  <c r="M31" i="50"/>
  <c r="L31" i="50"/>
  <c r="P30" i="50"/>
  <c r="O30" i="50"/>
  <c r="N30" i="50"/>
  <c r="M30" i="50"/>
  <c r="L30" i="50"/>
  <c r="N29" i="50"/>
  <c r="M29" i="50"/>
  <c r="L29" i="50"/>
  <c r="N28" i="50"/>
  <c r="M28" i="50"/>
  <c r="L28" i="50"/>
  <c r="P27" i="50"/>
  <c r="N27" i="50"/>
  <c r="M27" i="50"/>
  <c r="L27" i="50"/>
  <c r="P26" i="50"/>
  <c r="O26" i="50"/>
  <c r="N26" i="50"/>
  <c r="M26" i="50"/>
  <c r="L26" i="50"/>
  <c r="N25" i="50"/>
  <c r="M25" i="50"/>
  <c r="L25" i="50"/>
  <c r="N24" i="50"/>
  <c r="M24" i="50"/>
  <c r="L24" i="50"/>
  <c r="P23" i="50"/>
  <c r="N23" i="50"/>
  <c r="M23" i="50"/>
  <c r="L23" i="50"/>
  <c r="P22" i="50"/>
  <c r="O22" i="50"/>
  <c r="N22" i="50"/>
  <c r="M22" i="50"/>
  <c r="L22" i="50"/>
  <c r="O21" i="50"/>
  <c r="N21" i="50"/>
  <c r="M21" i="50"/>
  <c r="L21" i="50"/>
  <c r="N20" i="50"/>
  <c r="M20" i="50"/>
  <c r="L20" i="50"/>
  <c r="P19" i="50"/>
  <c r="N19" i="50"/>
  <c r="M19" i="50"/>
  <c r="L19" i="50"/>
  <c r="P18" i="50"/>
  <c r="O18" i="50"/>
  <c r="N18" i="50"/>
  <c r="M18" i="50"/>
  <c r="L18" i="50"/>
  <c r="O17" i="50"/>
  <c r="N17" i="50"/>
  <c r="M17" i="50"/>
  <c r="L17" i="50"/>
  <c r="N16" i="50"/>
  <c r="M16" i="50"/>
  <c r="L16" i="50"/>
  <c r="P15" i="50"/>
  <c r="N15" i="50"/>
  <c r="M15" i="50"/>
  <c r="L15" i="50"/>
  <c r="P14" i="50"/>
  <c r="O14" i="50"/>
  <c r="N14" i="50"/>
  <c r="M14" i="50"/>
  <c r="L14" i="50"/>
  <c r="P13" i="50"/>
  <c r="O13" i="50"/>
  <c r="N13" i="50"/>
  <c r="M13" i="50"/>
  <c r="L13" i="50"/>
  <c r="P12" i="50"/>
  <c r="O12" i="50"/>
  <c r="N12" i="50"/>
  <c r="M12" i="50"/>
  <c r="L12" i="50"/>
  <c r="P11" i="50"/>
  <c r="O11" i="50"/>
  <c r="N11" i="50"/>
  <c r="M11" i="50"/>
  <c r="L11" i="50"/>
  <c r="P10" i="50"/>
  <c r="O10" i="50"/>
  <c r="N10" i="50"/>
  <c r="M10" i="50"/>
  <c r="L10" i="50"/>
  <c r="B55" i="46"/>
  <c r="H54" i="46"/>
  <c r="E54" i="46"/>
  <c r="H53" i="46"/>
  <c r="E53" i="46"/>
  <c r="E52" i="46"/>
  <c r="C50" i="46"/>
  <c r="J55" i="46"/>
  <c r="H49" i="46"/>
  <c r="J51" i="46"/>
  <c r="C49" i="46"/>
  <c r="H48" i="46"/>
  <c r="F48" i="46"/>
  <c r="H47" i="46"/>
  <c r="F47" i="46"/>
  <c r="H46" i="46"/>
  <c r="F46" i="46"/>
  <c r="H45" i="46"/>
  <c r="F45" i="46"/>
  <c r="H44" i="46"/>
  <c r="F44" i="46"/>
  <c r="H43" i="46"/>
  <c r="H42" i="46"/>
  <c r="H41" i="46"/>
  <c r="H40" i="46"/>
  <c r="H39" i="46"/>
  <c r="H38" i="46"/>
  <c r="H37" i="46"/>
  <c r="H36" i="46"/>
  <c r="H35" i="46"/>
  <c r="H34" i="46"/>
  <c r="H33" i="46"/>
  <c r="H32" i="46"/>
  <c r="H31" i="46"/>
  <c r="H30" i="46"/>
  <c r="H29" i="46"/>
  <c r="H28" i="46"/>
  <c r="H27" i="46"/>
  <c r="H26" i="46"/>
  <c r="H25" i="46"/>
  <c r="H24" i="46"/>
  <c r="H23" i="46"/>
  <c r="H22" i="46"/>
  <c r="H21" i="46"/>
  <c r="H20" i="46"/>
  <c r="H19" i="46"/>
  <c r="H18" i="46"/>
  <c r="H17" i="46"/>
  <c r="H16" i="46"/>
  <c r="H15" i="46"/>
  <c r="H14" i="46"/>
  <c r="F14" i="46"/>
  <c r="H13" i="46"/>
  <c r="F13" i="46"/>
  <c r="H12" i="46"/>
  <c r="F12" i="46"/>
  <c r="H11" i="46"/>
  <c r="F11" i="46"/>
  <c r="F50" i="46"/>
  <c r="H52" i="46"/>
  <c r="H10" i="46"/>
  <c r="J53" i="46"/>
  <c r="F10" i="46"/>
  <c r="G10" i="46"/>
  <c r="G11" i="46"/>
  <c r="G12" i="46"/>
  <c r="G13" i="46"/>
  <c r="G14" i="46"/>
  <c r="G15" i="46"/>
  <c r="G16" i="46"/>
  <c r="G17" i="46"/>
  <c r="G18" i="46"/>
  <c r="G19" i="46"/>
  <c r="G20" i="46"/>
  <c r="G21" i="46"/>
  <c r="G22" i="46"/>
  <c r="G23" i="46"/>
  <c r="G24" i="46"/>
  <c r="G25" i="46"/>
  <c r="G26" i="46"/>
  <c r="G27" i="46"/>
  <c r="G28" i="46"/>
  <c r="G29" i="46"/>
  <c r="G30" i="46"/>
  <c r="G31" i="46"/>
  <c r="G32" i="46"/>
  <c r="G33" i="46"/>
  <c r="G34" i="46"/>
  <c r="G35" i="46"/>
  <c r="G36" i="46"/>
  <c r="G37" i="46"/>
  <c r="G38" i="46"/>
  <c r="G39" i="46"/>
  <c r="G40" i="46"/>
  <c r="G41" i="46"/>
  <c r="G42" i="46"/>
  <c r="G43" i="46"/>
  <c r="G44" i="46"/>
  <c r="G45" i="46"/>
  <c r="G46" i="46"/>
  <c r="G47" i="46"/>
  <c r="G48" i="46"/>
  <c r="G6" i="46"/>
  <c r="E5" i="46"/>
  <c r="J55" i="45"/>
  <c r="B55" i="45"/>
  <c r="H54" i="45"/>
  <c r="E54" i="45"/>
  <c r="H53" i="45"/>
  <c r="E53" i="45"/>
  <c r="E52" i="45"/>
  <c r="C50" i="45"/>
  <c r="H49" i="45"/>
  <c r="J51" i="45"/>
  <c r="C49" i="45"/>
  <c r="H48" i="45"/>
  <c r="F48" i="45"/>
  <c r="H47" i="45"/>
  <c r="F47" i="45"/>
  <c r="H46" i="45"/>
  <c r="F46" i="45"/>
  <c r="H45" i="45"/>
  <c r="F45" i="45"/>
  <c r="H44" i="45"/>
  <c r="F44" i="45"/>
  <c r="H43" i="45"/>
  <c r="H42" i="45"/>
  <c r="H41" i="45"/>
  <c r="H40" i="45"/>
  <c r="H39" i="45"/>
  <c r="H38" i="45"/>
  <c r="H37" i="45"/>
  <c r="H36" i="45"/>
  <c r="H35" i="45"/>
  <c r="H34" i="45"/>
  <c r="H33" i="45"/>
  <c r="H32" i="45"/>
  <c r="H31" i="45"/>
  <c r="H30" i="45"/>
  <c r="H29" i="45"/>
  <c r="H28" i="45"/>
  <c r="H27" i="45"/>
  <c r="H26" i="45"/>
  <c r="H25" i="45"/>
  <c r="H24" i="45"/>
  <c r="H23" i="45"/>
  <c r="H22" i="45"/>
  <c r="H21" i="45"/>
  <c r="H20" i="45"/>
  <c r="H19" i="45"/>
  <c r="H18" i="45"/>
  <c r="H17" i="45"/>
  <c r="H16" i="45"/>
  <c r="H15" i="45"/>
  <c r="H14" i="45"/>
  <c r="F14" i="45"/>
  <c r="H13" i="45"/>
  <c r="F13" i="45"/>
  <c r="H12" i="45"/>
  <c r="F12" i="45"/>
  <c r="H11" i="45"/>
  <c r="J53" i="45"/>
  <c r="F11" i="45"/>
  <c r="H10" i="45"/>
  <c r="G10" i="45"/>
  <c r="G11" i="45"/>
  <c r="G12" i="45"/>
  <c r="G13" i="45"/>
  <c r="G14" i="45"/>
  <c r="G15" i="45"/>
  <c r="G16" i="45"/>
  <c r="G17" i="45"/>
  <c r="G18" i="45"/>
  <c r="G19" i="45"/>
  <c r="G20" i="45"/>
  <c r="G21" i="45"/>
  <c r="G22" i="45"/>
  <c r="G23" i="45"/>
  <c r="G24" i="45"/>
  <c r="G25" i="45"/>
  <c r="G26" i="45"/>
  <c r="G27" i="45"/>
  <c r="G28" i="45"/>
  <c r="G29" i="45"/>
  <c r="G30" i="45"/>
  <c r="G31" i="45"/>
  <c r="G32" i="45"/>
  <c r="G33" i="45"/>
  <c r="G34" i="45"/>
  <c r="G35" i="45"/>
  <c r="G36" i="45"/>
  <c r="G37" i="45"/>
  <c r="G38" i="45"/>
  <c r="G39" i="45"/>
  <c r="G40" i="45"/>
  <c r="G41" i="45"/>
  <c r="G42" i="45"/>
  <c r="G43" i="45"/>
  <c r="G44" i="45"/>
  <c r="G45" i="45"/>
  <c r="G46" i="45"/>
  <c r="G47" i="45"/>
  <c r="G48" i="45"/>
  <c r="F10" i="45"/>
  <c r="F50" i="45"/>
  <c r="H52" i="45"/>
  <c r="G6" i="45"/>
  <c r="E5" i="45"/>
  <c r="B55" i="44"/>
  <c r="H54" i="44"/>
  <c r="E54" i="44"/>
  <c r="H53" i="44"/>
  <c r="E53" i="44"/>
  <c r="E52" i="44"/>
  <c r="C50" i="44"/>
  <c r="J55" i="44"/>
  <c r="C49" i="44"/>
  <c r="H49" i="44"/>
  <c r="J51" i="44"/>
  <c r="H48" i="44"/>
  <c r="F48" i="44"/>
  <c r="H47" i="44"/>
  <c r="F47" i="44"/>
  <c r="H46" i="44"/>
  <c r="F46" i="44"/>
  <c r="H45" i="44"/>
  <c r="F45" i="44"/>
  <c r="H44" i="44"/>
  <c r="F44" i="44"/>
  <c r="H43" i="44"/>
  <c r="H42" i="44"/>
  <c r="H41" i="44"/>
  <c r="H40" i="44"/>
  <c r="H39" i="44"/>
  <c r="H38" i="44"/>
  <c r="H37" i="44"/>
  <c r="H36" i="44"/>
  <c r="H35" i="44"/>
  <c r="H34" i="44"/>
  <c r="H33" i="44"/>
  <c r="H32" i="44"/>
  <c r="H31" i="44"/>
  <c r="H30" i="44"/>
  <c r="H29" i="44"/>
  <c r="H28" i="44"/>
  <c r="H27" i="44"/>
  <c r="H26" i="44"/>
  <c r="H25" i="44"/>
  <c r="H24" i="44"/>
  <c r="H23" i="44"/>
  <c r="H22" i="44"/>
  <c r="H21" i="44"/>
  <c r="H20" i="44"/>
  <c r="H19" i="44"/>
  <c r="H18" i="44"/>
  <c r="H17" i="44"/>
  <c r="H16" i="44"/>
  <c r="H15" i="44"/>
  <c r="H14" i="44"/>
  <c r="F14" i="44"/>
  <c r="H13" i="44"/>
  <c r="F13" i="44"/>
  <c r="H12" i="44"/>
  <c r="F12" i="44"/>
  <c r="H11" i="44"/>
  <c r="F11" i="44"/>
  <c r="H10" i="44"/>
  <c r="J53" i="44"/>
  <c r="F10" i="44"/>
  <c r="G10" i="44"/>
  <c r="G11" i="44"/>
  <c r="G12" i="44"/>
  <c r="G13" i="44"/>
  <c r="G14" i="44"/>
  <c r="G15" i="44"/>
  <c r="G16" i="44"/>
  <c r="G17" i="44"/>
  <c r="G18" i="44"/>
  <c r="G19" i="44"/>
  <c r="G20" i="44"/>
  <c r="G21" i="44"/>
  <c r="G22" i="44"/>
  <c r="G23" i="44"/>
  <c r="G24" i="44"/>
  <c r="G25" i="44"/>
  <c r="G26" i="44"/>
  <c r="G27" i="44"/>
  <c r="G28" i="44"/>
  <c r="G29" i="44"/>
  <c r="G30" i="44"/>
  <c r="G31" i="44"/>
  <c r="G32" i="44"/>
  <c r="G33" i="44"/>
  <c r="G34" i="44"/>
  <c r="G35" i="44"/>
  <c r="G36" i="44"/>
  <c r="G37" i="44"/>
  <c r="G38" i="44"/>
  <c r="G39" i="44"/>
  <c r="G40" i="44"/>
  <c r="G41" i="44"/>
  <c r="G42" i="44"/>
  <c r="G43" i="44"/>
  <c r="G44" i="44"/>
  <c r="G45" i="44"/>
  <c r="G46" i="44"/>
  <c r="G47" i="44"/>
  <c r="G48" i="44"/>
  <c r="G6" i="44"/>
  <c r="E5" i="44"/>
  <c r="O55" i="54"/>
  <c r="H61" i="54"/>
  <c r="N55" i="53"/>
  <c r="P55" i="53"/>
  <c r="I61" i="53"/>
  <c r="L55" i="53"/>
  <c r="L55" i="52"/>
  <c r="P55" i="52"/>
  <c r="I61" i="52"/>
  <c r="O55" i="52"/>
  <c r="O55" i="51"/>
  <c r="L55" i="51"/>
  <c r="P55" i="51"/>
  <c r="P3" i="51"/>
  <c r="N55" i="50"/>
  <c r="N3" i="50"/>
  <c r="M55" i="50"/>
  <c r="M3" i="50"/>
  <c r="L55" i="50"/>
  <c r="P48" i="54"/>
  <c r="P47" i="54"/>
  <c r="P46" i="54"/>
  <c r="P45" i="54"/>
  <c r="P44" i="54"/>
  <c r="P43" i="54"/>
  <c r="P39" i="54"/>
  <c r="P35" i="54"/>
  <c r="P31" i="54"/>
  <c r="P27" i="54"/>
  <c r="P23" i="54"/>
  <c r="P19" i="54"/>
  <c r="P15" i="54"/>
  <c r="P49" i="54"/>
  <c r="P40" i="54"/>
  <c r="P36" i="54"/>
  <c r="P32" i="54"/>
  <c r="P28" i="54"/>
  <c r="P24" i="54"/>
  <c r="P20" i="54"/>
  <c r="P16" i="54"/>
  <c r="L55" i="54"/>
  <c r="P10" i="54"/>
  <c r="P14" i="54"/>
  <c r="P21" i="54"/>
  <c r="P30" i="54"/>
  <c r="P37" i="54"/>
  <c r="C61" i="54"/>
  <c r="D61" i="54"/>
  <c r="M49" i="54"/>
  <c r="M40" i="54"/>
  <c r="M36" i="54"/>
  <c r="M32" i="54"/>
  <c r="M28" i="54"/>
  <c r="M24" i="54"/>
  <c r="M20" i="54"/>
  <c r="M16" i="54"/>
  <c r="M41" i="54"/>
  <c r="M37" i="54"/>
  <c r="M33" i="54"/>
  <c r="M29" i="54"/>
  <c r="M25" i="54"/>
  <c r="M21" i="54"/>
  <c r="M17" i="54"/>
  <c r="M10" i="54"/>
  <c r="P13" i="54"/>
  <c r="M14" i="54"/>
  <c r="P18" i="54"/>
  <c r="M19" i="54"/>
  <c r="P25" i="54"/>
  <c r="M30" i="54"/>
  <c r="P34" i="54"/>
  <c r="M35" i="54"/>
  <c r="P41" i="54"/>
  <c r="N17" i="54"/>
  <c r="N21" i="54"/>
  <c r="N25" i="54"/>
  <c r="N29" i="54"/>
  <c r="N33" i="54"/>
  <c r="N37" i="54"/>
  <c r="E61" i="53"/>
  <c r="N3" i="53"/>
  <c r="G61" i="53"/>
  <c r="P3" i="53"/>
  <c r="O15" i="53"/>
  <c r="M17" i="53"/>
  <c r="O19" i="53"/>
  <c r="M21" i="53"/>
  <c r="O23" i="53"/>
  <c r="M25" i="53"/>
  <c r="O27" i="53"/>
  <c r="M29" i="53"/>
  <c r="O31" i="53"/>
  <c r="M33" i="53"/>
  <c r="O35" i="53"/>
  <c r="M37" i="53"/>
  <c r="O39" i="53"/>
  <c r="M41" i="53"/>
  <c r="O43" i="53"/>
  <c r="O44" i="53"/>
  <c r="O45" i="53"/>
  <c r="O46" i="53"/>
  <c r="O47" i="53"/>
  <c r="O48" i="53"/>
  <c r="D61" i="53"/>
  <c r="M15" i="53"/>
  <c r="O17" i="53"/>
  <c r="M19" i="53"/>
  <c r="O21" i="53"/>
  <c r="M23" i="53"/>
  <c r="O25" i="53"/>
  <c r="M27" i="53"/>
  <c r="O29" i="53"/>
  <c r="M31" i="53"/>
  <c r="O33" i="53"/>
  <c r="M35" i="53"/>
  <c r="O37" i="53"/>
  <c r="M39" i="53"/>
  <c r="M43" i="53"/>
  <c r="M44" i="53"/>
  <c r="M45" i="53"/>
  <c r="M46" i="53"/>
  <c r="M47" i="53"/>
  <c r="H61" i="52"/>
  <c r="O3" i="52"/>
  <c r="E61" i="52"/>
  <c r="P3" i="52"/>
  <c r="C61" i="52"/>
  <c r="D61" i="52"/>
  <c r="M17" i="52"/>
  <c r="M25" i="52"/>
  <c r="M29" i="52"/>
  <c r="M33" i="52"/>
  <c r="M37" i="52"/>
  <c r="M16" i="52"/>
  <c r="N17" i="52"/>
  <c r="M20" i="52"/>
  <c r="N21" i="52"/>
  <c r="M24" i="52"/>
  <c r="N25" i="52"/>
  <c r="M28" i="52"/>
  <c r="N29" i="52"/>
  <c r="M32" i="52"/>
  <c r="N33" i="52"/>
  <c r="M36" i="52"/>
  <c r="N37" i="52"/>
  <c r="M40" i="52"/>
  <c r="N41" i="52"/>
  <c r="M49" i="52"/>
  <c r="M21" i="52"/>
  <c r="M41" i="52"/>
  <c r="M15" i="52"/>
  <c r="N16" i="52"/>
  <c r="M19" i="52"/>
  <c r="N20" i="52"/>
  <c r="M23" i="52"/>
  <c r="N24" i="52"/>
  <c r="M27" i="52"/>
  <c r="N28" i="52"/>
  <c r="M31" i="52"/>
  <c r="N32" i="52"/>
  <c r="M35" i="52"/>
  <c r="N36" i="52"/>
  <c r="M39" i="52"/>
  <c r="N40" i="52"/>
  <c r="M43" i="52"/>
  <c r="M44" i="52"/>
  <c r="M45" i="52"/>
  <c r="M46" i="52"/>
  <c r="M47" i="52"/>
  <c r="E61" i="51"/>
  <c r="F36" i="9"/>
  <c r="I61" i="51"/>
  <c r="J36" i="9"/>
  <c r="H61" i="51"/>
  <c r="I36" i="9"/>
  <c r="O3" i="51"/>
  <c r="C61" i="51"/>
  <c r="D36" i="9"/>
  <c r="D61" i="51"/>
  <c r="E36" i="9"/>
  <c r="M17" i="51"/>
  <c r="M29" i="51"/>
  <c r="M37" i="51"/>
  <c r="M16" i="51"/>
  <c r="N17" i="51"/>
  <c r="M20" i="51"/>
  <c r="N21" i="51"/>
  <c r="M24" i="51"/>
  <c r="N25" i="51"/>
  <c r="M28" i="51"/>
  <c r="N29" i="51"/>
  <c r="M32" i="51"/>
  <c r="N33" i="51"/>
  <c r="M36" i="51"/>
  <c r="N37" i="51"/>
  <c r="M40" i="51"/>
  <c r="N41" i="51"/>
  <c r="M49" i="51"/>
  <c r="M21" i="51"/>
  <c r="M25" i="51"/>
  <c r="M33" i="51"/>
  <c r="M41" i="51"/>
  <c r="M15" i="51"/>
  <c r="N16" i="51"/>
  <c r="M19" i="51"/>
  <c r="N20" i="51"/>
  <c r="M23" i="51"/>
  <c r="N24" i="51"/>
  <c r="M27" i="51"/>
  <c r="N28" i="51"/>
  <c r="M31" i="51"/>
  <c r="N32" i="51"/>
  <c r="M35" i="51"/>
  <c r="N36" i="51"/>
  <c r="M39" i="51"/>
  <c r="N40" i="51"/>
  <c r="M43" i="51"/>
  <c r="M44" i="51"/>
  <c r="M45" i="51"/>
  <c r="M46" i="51"/>
  <c r="M47" i="51"/>
  <c r="E61" i="50"/>
  <c r="F35" i="9"/>
  <c r="G61" i="50"/>
  <c r="H35" i="9"/>
  <c r="O29" i="50"/>
  <c r="O33" i="50"/>
  <c r="O41" i="50"/>
  <c r="O16" i="50"/>
  <c r="P17" i="50"/>
  <c r="O20" i="50"/>
  <c r="P21" i="50"/>
  <c r="O24" i="50"/>
  <c r="P25" i="50"/>
  <c r="O28" i="50"/>
  <c r="P29" i="50"/>
  <c r="O32" i="50"/>
  <c r="P33" i="50"/>
  <c r="O36" i="50"/>
  <c r="P37" i="50"/>
  <c r="O40" i="50"/>
  <c r="P41" i="50"/>
  <c r="O49" i="50"/>
  <c r="O25" i="50"/>
  <c r="O37" i="50"/>
  <c r="O15" i="50"/>
  <c r="P16" i="50"/>
  <c r="O19" i="50"/>
  <c r="P20" i="50"/>
  <c r="O23" i="50"/>
  <c r="P24" i="50"/>
  <c r="O27" i="50"/>
  <c r="P28" i="50"/>
  <c r="O31" i="50"/>
  <c r="P32" i="50"/>
  <c r="O35" i="50"/>
  <c r="P36" i="50"/>
  <c r="O39" i="50"/>
  <c r="P40" i="50"/>
  <c r="O43" i="50"/>
  <c r="O44" i="50"/>
  <c r="O45" i="50"/>
  <c r="O46" i="50"/>
  <c r="O47" i="50"/>
  <c r="D61" i="50"/>
  <c r="E35" i="9"/>
  <c r="F50" i="44"/>
  <c r="H52" i="44"/>
  <c r="N55" i="52"/>
  <c r="N55" i="54"/>
  <c r="G61" i="54"/>
  <c r="M55" i="53"/>
  <c r="O55" i="53"/>
  <c r="M55" i="52"/>
  <c r="N55" i="51"/>
  <c r="N3" i="51"/>
  <c r="M55" i="51"/>
  <c r="F61" i="51"/>
  <c r="G36" i="9"/>
  <c r="F61" i="50"/>
  <c r="G35" i="9"/>
  <c r="P55" i="50"/>
  <c r="I61" i="50"/>
  <c r="J35" i="9"/>
  <c r="O55" i="50"/>
  <c r="H61" i="50"/>
  <c r="I35" i="9"/>
  <c r="N3" i="54"/>
  <c r="E61" i="54"/>
  <c r="M55" i="54"/>
  <c r="O3" i="54"/>
  <c r="P55" i="54"/>
  <c r="H61" i="53"/>
  <c r="O3" i="53"/>
  <c r="M3" i="53"/>
  <c r="F61" i="53"/>
  <c r="F61" i="52"/>
  <c r="M3" i="52"/>
  <c r="N3" i="52"/>
  <c r="G61" i="52"/>
  <c r="O3" i="50"/>
  <c r="M3" i="51"/>
  <c r="G61" i="51"/>
  <c r="H36" i="9"/>
  <c r="P3" i="50"/>
  <c r="P3" i="54"/>
  <c r="I61" i="54"/>
  <c r="M3" i="54"/>
  <c r="F61" i="54"/>
  <c r="B55" i="43"/>
  <c r="H54" i="43"/>
  <c r="E54" i="43"/>
  <c r="H53" i="43"/>
  <c r="E53" i="43"/>
  <c r="E52" i="43"/>
  <c r="C49" i="43"/>
  <c r="H49" i="43"/>
  <c r="J51" i="43"/>
  <c r="H48" i="43"/>
  <c r="F48" i="43"/>
  <c r="H47" i="43"/>
  <c r="F47" i="43"/>
  <c r="H46" i="43"/>
  <c r="F46" i="43"/>
  <c r="H45" i="43"/>
  <c r="F45" i="43"/>
  <c r="H44" i="43"/>
  <c r="F44" i="43"/>
  <c r="H43" i="43"/>
  <c r="H42" i="43"/>
  <c r="H41" i="43"/>
  <c r="H40" i="43"/>
  <c r="H39" i="43"/>
  <c r="H38" i="43"/>
  <c r="H37" i="43"/>
  <c r="H36" i="43"/>
  <c r="H35" i="43"/>
  <c r="H34" i="43"/>
  <c r="H33" i="43"/>
  <c r="H32" i="43"/>
  <c r="H31" i="43"/>
  <c r="H30" i="43"/>
  <c r="H29" i="43"/>
  <c r="H28" i="43"/>
  <c r="H27" i="43"/>
  <c r="H26" i="43"/>
  <c r="H25" i="43"/>
  <c r="H24" i="43"/>
  <c r="H23" i="43"/>
  <c r="H22" i="43"/>
  <c r="H21" i="43"/>
  <c r="H20" i="43"/>
  <c r="H19" i="43"/>
  <c r="H18" i="43"/>
  <c r="H17" i="43"/>
  <c r="H16" i="43"/>
  <c r="H15" i="43"/>
  <c r="H14" i="43"/>
  <c r="F14" i="43"/>
  <c r="H13" i="43"/>
  <c r="F13" i="43"/>
  <c r="H12" i="43"/>
  <c r="F12" i="43"/>
  <c r="H11" i="43"/>
  <c r="F11" i="43"/>
  <c r="H10" i="43"/>
  <c r="J53" i="43"/>
  <c r="F10" i="43"/>
  <c r="G10" i="43"/>
  <c r="G11" i="43"/>
  <c r="G12" i="43"/>
  <c r="G13" i="43"/>
  <c r="G14" i="43"/>
  <c r="G15" i="43"/>
  <c r="G16" i="43"/>
  <c r="G17" i="43"/>
  <c r="G18" i="43"/>
  <c r="G19" i="43"/>
  <c r="G20" i="43"/>
  <c r="G21" i="43"/>
  <c r="G22" i="43"/>
  <c r="G23" i="43"/>
  <c r="G24" i="43"/>
  <c r="G25" i="43"/>
  <c r="G26" i="43"/>
  <c r="G27" i="43"/>
  <c r="G28" i="43"/>
  <c r="G29" i="43"/>
  <c r="G30" i="43"/>
  <c r="G31" i="43"/>
  <c r="G32" i="43"/>
  <c r="G33" i="43"/>
  <c r="G34" i="43"/>
  <c r="G35" i="43"/>
  <c r="G36" i="43"/>
  <c r="G37" i="43"/>
  <c r="G38" i="43"/>
  <c r="G39" i="43"/>
  <c r="G40" i="43"/>
  <c r="G41" i="43"/>
  <c r="G42" i="43"/>
  <c r="G43" i="43"/>
  <c r="G44" i="43"/>
  <c r="G45" i="43"/>
  <c r="G46" i="43"/>
  <c r="G47" i="43"/>
  <c r="G48" i="43"/>
  <c r="G6" i="43"/>
  <c r="E5" i="43"/>
  <c r="C50" i="43"/>
  <c r="J55" i="43"/>
  <c r="F50" i="43"/>
  <c r="H52" i="43"/>
  <c r="C25" i="9"/>
  <c r="D25" i="9"/>
  <c r="E25" i="9"/>
  <c r="F25" i="9"/>
  <c r="G25" i="9"/>
  <c r="H25" i="9"/>
  <c r="I25" i="9"/>
  <c r="J25" i="9"/>
  <c r="K25" i="9"/>
  <c r="L25" i="9"/>
  <c r="M25" i="9"/>
  <c r="N25" i="9"/>
  <c r="O25" i="9"/>
  <c r="P25" i="9"/>
  <c r="Q25" i="9"/>
  <c r="R25" i="9"/>
  <c r="C26" i="9"/>
  <c r="D26" i="9"/>
  <c r="E26" i="9"/>
  <c r="F26" i="9"/>
  <c r="G26" i="9"/>
  <c r="H26" i="9"/>
  <c r="I26" i="9"/>
  <c r="J26" i="9"/>
  <c r="K26" i="9"/>
  <c r="L26" i="9"/>
  <c r="M26" i="9"/>
  <c r="N26" i="9"/>
  <c r="O26" i="9"/>
  <c r="P26" i="9"/>
  <c r="Q26" i="9"/>
  <c r="R26" i="9"/>
  <c r="C27" i="9"/>
  <c r="D27" i="9"/>
  <c r="E27" i="9"/>
  <c r="F27" i="9"/>
  <c r="G27" i="9"/>
  <c r="H27" i="9"/>
  <c r="I27" i="9"/>
  <c r="J27" i="9"/>
  <c r="K27" i="9"/>
  <c r="L27" i="9"/>
  <c r="M27" i="9"/>
  <c r="N27" i="9"/>
  <c r="O27" i="9"/>
  <c r="P27" i="9"/>
  <c r="Q27" i="9"/>
  <c r="R27" i="9"/>
  <c r="B27" i="9"/>
  <c r="B26" i="9"/>
  <c r="B25" i="9"/>
  <c r="J55" i="42"/>
  <c r="B55" i="42"/>
  <c r="H54" i="42"/>
  <c r="E54" i="42"/>
  <c r="H53" i="42"/>
  <c r="E53" i="42"/>
  <c r="E52" i="42"/>
  <c r="C50" i="42"/>
  <c r="H49" i="42"/>
  <c r="J51" i="42"/>
  <c r="C49" i="42"/>
  <c r="H48" i="42"/>
  <c r="F48" i="42"/>
  <c r="H47" i="42"/>
  <c r="F47" i="42"/>
  <c r="H46" i="42"/>
  <c r="F46" i="42"/>
  <c r="H45" i="42"/>
  <c r="F45" i="42"/>
  <c r="H44" i="42"/>
  <c r="F44" i="42"/>
  <c r="H43" i="42"/>
  <c r="H42" i="42"/>
  <c r="H41" i="42"/>
  <c r="H40" i="42"/>
  <c r="H39" i="42"/>
  <c r="H38" i="42"/>
  <c r="H37" i="42"/>
  <c r="H36" i="42"/>
  <c r="H35" i="42"/>
  <c r="H34" i="42"/>
  <c r="H33" i="42"/>
  <c r="H32" i="42"/>
  <c r="H31" i="42"/>
  <c r="H30" i="42"/>
  <c r="H29" i="42"/>
  <c r="H28" i="42"/>
  <c r="H27" i="42"/>
  <c r="H26" i="42"/>
  <c r="H25" i="42"/>
  <c r="H24" i="42"/>
  <c r="H23" i="42"/>
  <c r="H22" i="42"/>
  <c r="H21" i="42"/>
  <c r="H20" i="42"/>
  <c r="H19" i="42"/>
  <c r="H18" i="42"/>
  <c r="H17" i="42"/>
  <c r="H16" i="42"/>
  <c r="H15" i="42"/>
  <c r="H14" i="42"/>
  <c r="F14" i="42"/>
  <c r="H13" i="42"/>
  <c r="F13" i="42"/>
  <c r="H12" i="42"/>
  <c r="F12" i="42"/>
  <c r="H11" i="42"/>
  <c r="J53" i="42"/>
  <c r="F11" i="42"/>
  <c r="H10" i="42"/>
  <c r="G10" i="42"/>
  <c r="G11" i="42"/>
  <c r="G12" i="42"/>
  <c r="G13" i="42"/>
  <c r="G14" i="42"/>
  <c r="G15" i="42"/>
  <c r="G16" i="42"/>
  <c r="G17" i="42"/>
  <c r="G18" i="42"/>
  <c r="G19" i="42"/>
  <c r="G20" i="42"/>
  <c r="G21" i="42"/>
  <c r="G22" i="42"/>
  <c r="G23" i="42"/>
  <c r="G24" i="42"/>
  <c r="G25" i="42"/>
  <c r="G26" i="42"/>
  <c r="G27" i="42"/>
  <c r="G28" i="42"/>
  <c r="G29" i="42"/>
  <c r="G30" i="42"/>
  <c r="G31" i="42"/>
  <c r="G32" i="42"/>
  <c r="G33" i="42"/>
  <c r="G34" i="42"/>
  <c r="G35" i="42"/>
  <c r="G36" i="42"/>
  <c r="G37" i="42"/>
  <c r="G38" i="42"/>
  <c r="G39" i="42"/>
  <c r="G40" i="42"/>
  <c r="G41" i="42"/>
  <c r="G42" i="42"/>
  <c r="G43" i="42"/>
  <c r="G44" i="42"/>
  <c r="G45" i="42"/>
  <c r="G46" i="42"/>
  <c r="G47" i="42"/>
  <c r="G48" i="42"/>
  <c r="F10" i="42"/>
  <c r="F50" i="42"/>
  <c r="H52" i="42"/>
  <c r="G6" i="42"/>
  <c r="E5" i="42"/>
  <c r="J55" i="41"/>
  <c r="B55" i="41"/>
  <c r="H54" i="41"/>
  <c r="E54" i="41"/>
  <c r="H53" i="41"/>
  <c r="E53" i="41"/>
  <c r="E52" i="41"/>
  <c r="C50" i="41"/>
  <c r="H49" i="41"/>
  <c r="J51" i="41"/>
  <c r="C49" i="41"/>
  <c r="H48" i="41"/>
  <c r="F48" i="41"/>
  <c r="H47" i="41"/>
  <c r="F47" i="41"/>
  <c r="H46" i="41"/>
  <c r="F46" i="41"/>
  <c r="H45" i="41"/>
  <c r="F45" i="41"/>
  <c r="H44" i="41"/>
  <c r="H43" i="41"/>
  <c r="H42" i="41"/>
  <c r="H41" i="41"/>
  <c r="H40" i="41"/>
  <c r="H39" i="41"/>
  <c r="H38" i="41"/>
  <c r="H37" i="41"/>
  <c r="H36" i="41"/>
  <c r="H35" i="41"/>
  <c r="H34" i="41"/>
  <c r="H33" i="41"/>
  <c r="H32" i="41"/>
  <c r="H31" i="41"/>
  <c r="H30" i="41"/>
  <c r="H29" i="41"/>
  <c r="H28" i="41"/>
  <c r="H27" i="41"/>
  <c r="H26" i="41"/>
  <c r="H25" i="41"/>
  <c r="H24" i="41"/>
  <c r="H23" i="41"/>
  <c r="H22" i="41"/>
  <c r="H21" i="41"/>
  <c r="H20" i="41"/>
  <c r="H19" i="41"/>
  <c r="H18" i="41"/>
  <c r="H17" i="41"/>
  <c r="H16" i="41"/>
  <c r="H15" i="41"/>
  <c r="H14" i="41"/>
  <c r="F14" i="41"/>
  <c r="H13" i="41"/>
  <c r="F13" i="41"/>
  <c r="H12" i="41"/>
  <c r="F12" i="41"/>
  <c r="H11" i="41"/>
  <c r="F11" i="41"/>
  <c r="H10" i="41"/>
  <c r="J53" i="41"/>
  <c r="F10" i="41"/>
  <c r="F50" i="41"/>
  <c r="H52" i="41"/>
  <c r="G6" i="41"/>
  <c r="E5" i="41"/>
  <c r="G10" i="41"/>
  <c r="G11" i="41"/>
  <c r="G12" i="41"/>
  <c r="G13" i="41"/>
  <c r="G14" i="41"/>
  <c r="G15" i="41"/>
  <c r="G16" i="41"/>
  <c r="G17" i="41"/>
  <c r="G18" i="41"/>
  <c r="G19" i="41"/>
  <c r="G20" i="41"/>
  <c r="G21" i="41"/>
  <c r="G22" i="41"/>
  <c r="G23" i="41"/>
  <c r="G24" i="41"/>
  <c r="G25" i="41"/>
  <c r="G26" i="41"/>
  <c r="G27" i="41"/>
  <c r="G28" i="41"/>
  <c r="G29" i="41"/>
  <c r="G30" i="41"/>
  <c r="G31" i="41"/>
  <c r="G32" i="41"/>
  <c r="G33" i="41"/>
  <c r="G34" i="41"/>
  <c r="G35" i="41"/>
  <c r="G36" i="41"/>
  <c r="G37" i="41"/>
  <c r="G38" i="41"/>
  <c r="G39" i="41"/>
  <c r="G40" i="41"/>
  <c r="G41" i="41"/>
  <c r="G42" i="41"/>
  <c r="G43" i="41"/>
  <c r="G44" i="41"/>
  <c r="G45" i="41"/>
  <c r="G46" i="41"/>
  <c r="G47" i="41"/>
  <c r="G48" i="41"/>
  <c r="B55" i="40"/>
  <c r="H54" i="40"/>
  <c r="E54" i="40"/>
  <c r="H53" i="40"/>
  <c r="E53" i="40"/>
  <c r="E52" i="40"/>
  <c r="C50" i="40"/>
  <c r="J55" i="40"/>
  <c r="H49" i="40"/>
  <c r="J51" i="40"/>
  <c r="C49" i="40"/>
  <c r="H48" i="40"/>
  <c r="F48" i="40"/>
  <c r="H47" i="40"/>
  <c r="F47" i="40"/>
  <c r="H46" i="40"/>
  <c r="F46" i="40"/>
  <c r="H45" i="40"/>
  <c r="H44" i="40"/>
  <c r="H43" i="40"/>
  <c r="H42" i="40"/>
  <c r="H41" i="40"/>
  <c r="H40" i="40"/>
  <c r="H39" i="40"/>
  <c r="H38" i="40"/>
  <c r="H37" i="40"/>
  <c r="H36" i="40"/>
  <c r="H35" i="40"/>
  <c r="H34" i="40"/>
  <c r="H33" i="40"/>
  <c r="H32" i="40"/>
  <c r="H31" i="40"/>
  <c r="H30" i="40"/>
  <c r="H29" i="40"/>
  <c r="H28" i="40"/>
  <c r="H27" i="40"/>
  <c r="H26" i="40"/>
  <c r="H25" i="40"/>
  <c r="H24" i="40"/>
  <c r="H23" i="40"/>
  <c r="H22" i="40"/>
  <c r="H21" i="40"/>
  <c r="H20" i="40"/>
  <c r="H19" i="40"/>
  <c r="H18" i="40"/>
  <c r="H17" i="40"/>
  <c r="H16" i="40"/>
  <c r="H15" i="40"/>
  <c r="H14" i="40"/>
  <c r="F14" i="40"/>
  <c r="H13" i="40"/>
  <c r="F13" i="40"/>
  <c r="H12" i="40"/>
  <c r="F12" i="40"/>
  <c r="H11" i="40"/>
  <c r="F11" i="40"/>
  <c r="H10" i="40"/>
  <c r="J53" i="40"/>
  <c r="F10" i="40"/>
  <c r="F50" i="40"/>
  <c r="H52" i="40"/>
  <c r="G6" i="40"/>
  <c r="E5" i="40"/>
  <c r="B55" i="39"/>
  <c r="H54" i="39"/>
  <c r="E54" i="39"/>
  <c r="H53" i="39"/>
  <c r="E53" i="39"/>
  <c r="E52" i="39"/>
  <c r="C49" i="39"/>
  <c r="H49" i="39"/>
  <c r="J51" i="39"/>
  <c r="H48" i="39"/>
  <c r="F48" i="39"/>
  <c r="H47" i="39"/>
  <c r="F47" i="39"/>
  <c r="H46" i="39"/>
  <c r="F46" i="39"/>
  <c r="H45" i="39"/>
  <c r="F45" i="39"/>
  <c r="H44" i="39"/>
  <c r="F44" i="39"/>
  <c r="H43" i="39"/>
  <c r="H42" i="39"/>
  <c r="H41" i="39"/>
  <c r="H40" i="39"/>
  <c r="H39" i="39"/>
  <c r="H38" i="39"/>
  <c r="H37" i="39"/>
  <c r="H36" i="39"/>
  <c r="H35" i="39"/>
  <c r="H34" i="39"/>
  <c r="H33" i="39"/>
  <c r="H32" i="39"/>
  <c r="H31" i="39"/>
  <c r="H30" i="39"/>
  <c r="H29" i="39"/>
  <c r="H28" i="39"/>
  <c r="H27" i="39"/>
  <c r="H26" i="39"/>
  <c r="H25" i="39"/>
  <c r="H24" i="39"/>
  <c r="H23" i="39"/>
  <c r="H22" i="39"/>
  <c r="H21" i="39"/>
  <c r="H20" i="39"/>
  <c r="H19" i="39"/>
  <c r="H18" i="39"/>
  <c r="H17" i="39"/>
  <c r="H16" i="39"/>
  <c r="H15" i="39"/>
  <c r="H14" i="39"/>
  <c r="F14" i="39"/>
  <c r="H13" i="39"/>
  <c r="F13" i="39"/>
  <c r="H12" i="39"/>
  <c r="F12" i="39"/>
  <c r="H11" i="39"/>
  <c r="J53" i="39"/>
  <c r="F11" i="39"/>
  <c r="H10" i="39"/>
  <c r="F10" i="39"/>
  <c r="F50" i="39"/>
  <c r="H52" i="39"/>
  <c r="G6" i="39"/>
  <c r="E5" i="39"/>
  <c r="J55" i="38"/>
  <c r="B55" i="38"/>
  <c r="H54" i="38"/>
  <c r="E54" i="38"/>
  <c r="H53" i="38"/>
  <c r="E53" i="38"/>
  <c r="E52" i="38"/>
  <c r="C50" i="38"/>
  <c r="H49" i="38"/>
  <c r="J51" i="38"/>
  <c r="C49" i="38"/>
  <c r="H48" i="38"/>
  <c r="F48" i="38"/>
  <c r="H47" i="38"/>
  <c r="F47" i="38"/>
  <c r="H46" i="38"/>
  <c r="F46" i="38"/>
  <c r="H45" i="38"/>
  <c r="F45" i="38"/>
  <c r="H44" i="38"/>
  <c r="F44" i="38"/>
  <c r="H43" i="38"/>
  <c r="H42" i="38"/>
  <c r="H41" i="38"/>
  <c r="H40" i="38"/>
  <c r="H39" i="38"/>
  <c r="H38" i="38"/>
  <c r="H37" i="38"/>
  <c r="H36" i="38"/>
  <c r="H35" i="38"/>
  <c r="H34" i="38"/>
  <c r="H33" i="38"/>
  <c r="H32" i="38"/>
  <c r="H31" i="38"/>
  <c r="H30" i="38"/>
  <c r="H29" i="38"/>
  <c r="H28" i="38"/>
  <c r="H27" i="38"/>
  <c r="H26" i="38"/>
  <c r="H25" i="38"/>
  <c r="H24" i="38"/>
  <c r="H23" i="38"/>
  <c r="H22" i="38"/>
  <c r="H21" i="38"/>
  <c r="H20" i="38"/>
  <c r="H19" i="38"/>
  <c r="H18" i="38"/>
  <c r="H17" i="38"/>
  <c r="H16" i="38"/>
  <c r="H15" i="38"/>
  <c r="H14" i="38"/>
  <c r="F14" i="38"/>
  <c r="H13" i="38"/>
  <c r="F13" i="38"/>
  <c r="H12" i="38"/>
  <c r="F12" i="38"/>
  <c r="H11" i="38"/>
  <c r="J53" i="38"/>
  <c r="F11" i="38"/>
  <c r="H10" i="38"/>
  <c r="G10" i="38"/>
  <c r="G11" i="38"/>
  <c r="G12" i="38"/>
  <c r="G13" i="38"/>
  <c r="G14" i="38"/>
  <c r="G15" i="38"/>
  <c r="G16" i="38"/>
  <c r="G17" i="38"/>
  <c r="G18" i="38"/>
  <c r="G19" i="38"/>
  <c r="G20" i="38"/>
  <c r="G21" i="38"/>
  <c r="G22" i="38"/>
  <c r="G23" i="38"/>
  <c r="G24" i="38"/>
  <c r="G25" i="38"/>
  <c r="G26" i="38"/>
  <c r="G27" i="38"/>
  <c r="G28" i="38"/>
  <c r="G29" i="38"/>
  <c r="G30" i="38"/>
  <c r="G31" i="38"/>
  <c r="G32" i="38"/>
  <c r="G33" i="38"/>
  <c r="G34" i="38"/>
  <c r="G35" i="38"/>
  <c r="G36" i="38"/>
  <c r="G37" i="38"/>
  <c r="G38" i="38"/>
  <c r="G39" i="38"/>
  <c r="G40" i="38"/>
  <c r="G41" i="38"/>
  <c r="G42" i="38"/>
  <c r="G43" i="38"/>
  <c r="G44" i="38"/>
  <c r="G45" i="38"/>
  <c r="G46" i="38"/>
  <c r="G47" i="38"/>
  <c r="G48" i="38"/>
  <c r="F10" i="38"/>
  <c r="F50" i="38"/>
  <c r="H52" i="38"/>
  <c r="G6" i="38"/>
  <c r="E5" i="38"/>
  <c r="B55" i="37"/>
  <c r="H54" i="37"/>
  <c r="E54" i="37"/>
  <c r="H53" i="37"/>
  <c r="E53" i="37"/>
  <c r="E52" i="37"/>
  <c r="C49" i="37"/>
  <c r="H49" i="37"/>
  <c r="J51" i="37"/>
  <c r="H48" i="37"/>
  <c r="F48" i="37"/>
  <c r="H47" i="37"/>
  <c r="F47" i="37"/>
  <c r="H46" i="37"/>
  <c r="F46" i="37"/>
  <c r="H45" i="37"/>
  <c r="F45" i="37"/>
  <c r="H44" i="37"/>
  <c r="F44" i="37"/>
  <c r="H43" i="37"/>
  <c r="H42" i="37"/>
  <c r="H41" i="37"/>
  <c r="H40" i="37"/>
  <c r="H39" i="37"/>
  <c r="H38" i="37"/>
  <c r="H37" i="37"/>
  <c r="H36" i="37"/>
  <c r="H35" i="37"/>
  <c r="H34" i="37"/>
  <c r="H33" i="37"/>
  <c r="H32" i="37"/>
  <c r="H31" i="37"/>
  <c r="H30" i="37"/>
  <c r="H29" i="37"/>
  <c r="H28" i="37"/>
  <c r="H27" i="37"/>
  <c r="H26" i="37"/>
  <c r="H25" i="37"/>
  <c r="H24" i="37"/>
  <c r="H23" i="37"/>
  <c r="H22" i="37"/>
  <c r="H21" i="37"/>
  <c r="H20" i="37"/>
  <c r="H19" i="37"/>
  <c r="H18" i="37"/>
  <c r="H17" i="37"/>
  <c r="H16" i="37"/>
  <c r="H15" i="37"/>
  <c r="H14" i="37"/>
  <c r="F14" i="37"/>
  <c r="H13" i="37"/>
  <c r="F13" i="37"/>
  <c r="H12" i="37"/>
  <c r="F12" i="37"/>
  <c r="H11" i="37"/>
  <c r="F11" i="37"/>
  <c r="H10" i="37"/>
  <c r="J53" i="37"/>
  <c r="F10" i="37"/>
  <c r="G10" i="37"/>
  <c r="G11" i="37"/>
  <c r="G12" i="37"/>
  <c r="G13" i="37"/>
  <c r="G14" i="37"/>
  <c r="G15" i="37"/>
  <c r="G16" i="37"/>
  <c r="G17" i="37"/>
  <c r="G18" i="37"/>
  <c r="G19" i="37"/>
  <c r="G20" i="37"/>
  <c r="G21" i="37"/>
  <c r="G22" i="37"/>
  <c r="G23" i="37"/>
  <c r="G24" i="37"/>
  <c r="G25" i="37"/>
  <c r="G26" i="37"/>
  <c r="G27" i="37"/>
  <c r="G28" i="37"/>
  <c r="G29" i="37"/>
  <c r="G30" i="37"/>
  <c r="G31" i="37"/>
  <c r="G32" i="37"/>
  <c r="G33" i="37"/>
  <c r="G34" i="37"/>
  <c r="G35" i="37"/>
  <c r="G36" i="37"/>
  <c r="G37" i="37"/>
  <c r="G38" i="37"/>
  <c r="G39" i="37"/>
  <c r="G40" i="37"/>
  <c r="G41" i="37"/>
  <c r="G42" i="37"/>
  <c r="G43" i="37"/>
  <c r="G44" i="37"/>
  <c r="G45" i="37"/>
  <c r="G46" i="37"/>
  <c r="G47" i="37"/>
  <c r="G48" i="37"/>
  <c r="G6" i="37"/>
  <c r="E5" i="37"/>
  <c r="G10" i="40"/>
  <c r="G11" i="40"/>
  <c r="G12" i="40"/>
  <c r="G13" i="40"/>
  <c r="G14" i="40"/>
  <c r="G15" i="40"/>
  <c r="G16" i="40"/>
  <c r="G17" i="40"/>
  <c r="G18" i="40"/>
  <c r="G19" i="40"/>
  <c r="G20" i="40"/>
  <c r="G21" i="40"/>
  <c r="G22" i="40"/>
  <c r="G23" i="40"/>
  <c r="G24" i="40"/>
  <c r="G25" i="40"/>
  <c r="G26" i="40"/>
  <c r="G27" i="40"/>
  <c r="G28" i="40"/>
  <c r="G29" i="40"/>
  <c r="G30" i="40"/>
  <c r="G31" i="40"/>
  <c r="G32" i="40"/>
  <c r="G33" i="40"/>
  <c r="G34" i="40"/>
  <c r="G35" i="40"/>
  <c r="G36" i="40"/>
  <c r="G37" i="40"/>
  <c r="G38" i="40"/>
  <c r="G39" i="40"/>
  <c r="G40" i="40"/>
  <c r="G41" i="40"/>
  <c r="G42" i="40"/>
  <c r="G43" i="40"/>
  <c r="G44" i="40"/>
  <c r="G45" i="40"/>
  <c r="G46" i="40"/>
  <c r="G47" i="40"/>
  <c r="G48" i="40"/>
  <c r="C50" i="39"/>
  <c r="J55" i="39"/>
  <c r="G10" i="39"/>
  <c r="G11" i="39"/>
  <c r="G12" i="39"/>
  <c r="G13" i="39"/>
  <c r="G14" i="39"/>
  <c r="G15" i="39"/>
  <c r="G16" i="39"/>
  <c r="G17" i="39"/>
  <c r="G18" i="39"/>
  <c r="G19" i="39"/>
  <c r="G20" i="39"/>
  <c r="G21" i="39"/>
  <c r="G22" i="39"/>
  <c r="G23" i="39"/>
  <c r="G24" i="39"/>
  <c r="G25" i="39"/>
  <c r="G26" i="39"/>
  <c r="G27" i="39"/>
  <c r="G28" i="39"/>
  <c r="G29" i="39"/>
  <c r="G30" i="39"/>
  <c r="G31" i="39"/>
  <c r="G32" i="39"/>
  <c r="G33" i="39"/>
  <c r="G34" i="39"/>
  <c r="G35" i="39"/>
  <c r="G36" i="39"/>
  <c r="G37" i="39"/>
  <c r="G38" i="39"/>
  <c r="G39" i="39"/>
  <c r="G40" i="39"/>
  <c r="G41" i="39"/>
  <c r="G42" i="39"/>
  <c r="G43" i="39"/>
  <c r="G44" i="39"/>
  <c r="G45" i="39"/>
  <c r="G46" i="39"/>
  <c r="G47" i="39"/>
  <c r="G48" i="39"/>
  <c r="C50" i="37"/>
  <c r="J55" i="37"/>
  <c r="F50" i="37"/>
  <c r="H52" i="37"/>
  <c r="N61" i="49"/>
  <c r="O34" i="9"/>
  <c r="L61" i="49"/>
  <c r="M34" i="9"/>
  <c r="K61" i="49"/>
  <c r="L34" i="9"/>
  <c r="J61" i="49"/>
  <c r="K34" i="9"/>
  <c r="B61" i="49"/>
  <c r="C34" i="9"/>
  <c r="A61" i="49"/>
  <c r="B34" i="9"/>
  <c r="M61" i="49"/>
  <c r="N34" i="9"/>
  <c r="P54" i="49"/>
  <c r="O54" i="49"/>
  <c r="N54" i="49"/>
  <c r="N49" i="49"/>
  <c r="M54" i="49"/>
  <c r="M48" i="49"/>
  <c r="Q61" i="49"/>
  <c r="R34" i="9"/>
  <c r="P61" i="49"/>
  <c r="Q34" i="9"/>
  <c r="O61" i="49"/>
  <c r="P34" i="9"/>
  <c r="P49" i="49"/>
  <c r="O49" i="49"/>
  <c r="L49" i="49"/>
  <c r="P48" i="49"/>
  <c r="O48" i="49"/>
  <c r="N48" i="49"/>
  <c r="L48" i="49"/>
  <c r="P47" i="49"/>
  <c r="O47" i="49"/>
  <c r="N47" i="49"/>
  <c r="L47" i="49"/>
  <c r="P46" i="49"/>
  <c r="O46" i="49"/>
  <c r="N46" i="49"/>
  <c r="L46" i="49"/>
  <c r="P45" i="49"/>
  <c r="O45" i="49"/>
  <c r="N45" i="49"/>
  <c r="L45" i="49"/>
  <c r="O44" i="49"/>
  <c r="N44" i="49"/>
  <c r="L44" i="49"/>
  <c r="P44" i="49"/>
  <c r="P43" i="49"/>
  <c r="O43" i="49"/>
  <c r="N43" i="49"/>
  <c r="L43" i="49"/>
  <c r="P42" i="49"/>
  <c r="O42" i="49"/>
  <c r="N42" i="49"/>
  <c r="M42" i="49"/>
  <c r="L42" i="49"/>
  <c r="P41" i="49"/>
  <c r="O41" i="49"/>
  <c r="L41" i="49"/>
  <c r="P40" i="49"/>
  <c r="O40" i="49"/>
  <c r="L40" i="49"/>
  <c r="P39" i="49"/>
  <c r="O39" i="49"/>
  <c r="N39" i="49"/>
  <c r="L39" i="49"/>
  <c r="P38" i="49"/>
  <c r="O38" i="49"/>
  <c r="N38" i="49"/>
  <c r="M38" i="49"/>
  <c r="L38" i="49"/>
  <c r="P37" i="49"/>
  <c r="O37" i="49"/>
  <c r="L37" i="49"/>
  <c r="P36" i="49"/>
  <c r="O36" i="49"/>
  <c r="L36" i="49"/>
  <c r="P35" i="49"/>
  <c r="O35" i="49"/>
  <c r="N35" i="49"/>
  <c r="L35" i="49"/>
  <c r="P34" i="49"/>
  <c r="O34" i="49"/>
  <c r="N34" i="49"/>
  <c r="M34" i="49"/>
  <c r="L34" i="49"/>
  <c r="P33" i="49"/>
  <c r="O33" i="49"/>
  <c r="L33" i="49"/>
  <c r="P32" i="49"/>
  <c r="O32" i="49"/>
  <c r="L32" i="49"/>
  <c r="P31" i="49"/>
  <c r="O31" i="49"/>
  <c r="N31" i="49"/>
  <c r="L31" i="49"/>
  <c r="P30" i="49"/>
  <c r="O30" i="49"/>
  <c r="N30" i="49"/>
  <c r="M30" i="49"/>
  <c r="L30" i="49"/>
  <c r="P29" i="49"/>
  <c r="O29" i="49"/>
  <c r="L29" i="49"/>
  <c r="P28" i="49"/>
  <c r="O28" i="49"/>
  <c r="L28" i="49"/>
  <c r="P27" i="49"/>
  <c r="O27" i="49"/>
  <c r="N27" i="49"/>
  <c r="L27" i="49"/>
  <c r="P26" i="49"/>
  <c r="O26" i="49"/>
  <c r="N26" i="49"/>
  <c r="M26" i="49"/>
  <c r="L26" i="49"/>
  <c r="P25" i="49"/>
  <c r="O25" i="49"/>
  <c r="L25" i="49"/>
  <c r="P24" i="49"/>
  <c r="O24" i="49"/>
  <c r="L24" i="49"/>
  <c r="P23" i="49"/>
  <c r="O23" i="49"/>
  <c r="N23" i="49"/>
  <c r="L23" i="49"/>
  <c r="P22" i="49"/>
  <c r="O22" i="49"/>
  <c r="N22" i="49"/>
  <c r="M22" i="49"/>
  <c r="L22" i="49"/>
  <c r="P21" i="49"/>
  <c r="O21" i="49"/>
  <c r="L21" i="49"/>
  <c r="P20" i="49"/>
  <c r="O20" i="49"/>
  <c r="L20" i="49"/>
  <c r="P19" i="49"/>
  <c r="O19" i="49"/>
  <c r="N19" i="49"/>
  <c r="L19" i="49"/>
  <c r="P18" i="49"/>
  <c r="O18" i="49"/>
  <c r="N18" i="49"/>
  <c r="M18" i="49"/>
  <c r="L18" i="49"/>
  <c r="P17" i="49"/>
  <c r="O17" i="49"/>
  <c r="L17" i="49"/>
  <c r="P16" i="49"/>
  <c r="O16" i="49"/>
  <c r="L16" i="49"/>
  <c r="P15" i="49"/>
  <c r="O15" i="49"/>
  <c r="N15" i="49"/>
  <c r="L15" i="49"/>
  <c r="P14" i="49"/>
  <c r="O14" i="49"/>
  <c r="N14" i="49"/>
  <c r="M14" i="49"/>
  <c r="L14" i="49"/>
  <c r="P13" i="49"/>
  <c r="O13" i="49"/>
  <c r="N13" i="49"/>
  <c r="M13" i="49"/>
  <c r="L13" i="49"/>
  <c r="P12" i="49"/>
  <c r="O12" i="49"/>
  <c r="N12" i="49"/>
  <c r="M12" i="49"/>
  <c r="L12" i="49"/>
  <c r="P11" i="49"/>
  <c r="O11" i="49"/>
  <c r="N11" i="49"/>
  <c r="M11" i="49"/>
  <c r="L11" i="49"/>
  <c r="P10" i="49"/>
  <c r="P55" i="49"/>
  <c r="O10" i="49"/>
  <c r="N10" i="49"/>
  <c r="M10" i="49"/>
  <c r="L10" i="49"/>
  <c r="L55" i="49"/>
  <c r="N61" i="48"/>
  <c r="O33" i="9"/>
  <c r="L61" i="48"/>
  <c r="M33" i="9"/>
  <c r="K61" i="48"/>
  <c r="L33" i="9"/>
  <c r="J61" i="48"/>
  <c r="K33" i="9"/>
  <c r="B61" i="48"/>
  <c r="C33" i="9"/>
  <c r="A61" i="48"/>
  <c r="B33" i="9"/>
  <c r="M61" i="48"/>
  <c r="N33" i="9"/>
  <c r="P54" i="48"/>
  <c r="O54" i="48"/>
  <c r="N54" i="48"/>
  <c r="N49" i="48"/>
  <c r="M54" i="48"/>
  <c r="M48" i="48"/>
  <c r="Q61" i="48"/>
  <c r="R33" i="9"/>
  <c r="P61" i="48"/>
  <c r="Q33" i="9"/>
  <c r="O61" i="48"/>
  <c r="P33" i="9"/>
  <c r="P49" i="48"/>
  <c r="O49" i="48"/>
  <c r="L49" i="48"/>
  <c r="P48" i="48"/>
  <c r="O48" i="48"/>
  <c r="N48" i="48"/>
  <c r="L48" i="48"/>
  <c r="P47" i="48"/>
  <c r="O47" i="48"/>
  <c r="N47" i="48"/>
  <c r="L47" i="48"/>
  <c r="P46" i="48"/>
  <c r="O46" i="48"/>
  <c r="N46" i="48"/>
  <c r="L46" i="48"/>
  <c r="P45" i="48"/>
  <c r="O45" i="48"/>
  <c r="N45" i="48"/>
  <c r="L45" i="48"/>
  <c r="P44" i="48"/>
  <c r="O44" i="48"/>
  <c r="N44" i="48"/>
  <c r="L44" i="48"/>
  <c r="P43" i="48"/>
  <c r="O43" i="48"/>
  <c r="N43" i="48"/>
  <c r="L43" i="48"/>
  <c r="P42" i="48"/>
  <c r="O42" i="48"/>
  <c r="N42" i="48"/>
  <c r="M42" i="48"/>
  <c r="L42" i="48"/>
  <c r="P41" i="48"/>
  <c r="O41" i="48"/>
  <c r="L41" i="48"/>
  <c r="P40" i="48"/>
  <c r="O40" i="48"/>
  <c r="L40" i="48"/>
  <c r="P39" i="48"/>
  <c r="O39" i="48"/>
  <c r="N39" i="48"/>
  <c r="L39" i="48"/>
  <c r="P38" i="48"/>
  <c r="O38" i="48"/>
  <c r="N38" i="48"/>
  <c r="M38" i="48"/>
  <c r="L38" i="48"/>
  <c r="P37" i="48"/>
  <c r="O37" i="48"/>
  <c r="L37" i="48"/>
  <c r="P36" i="48"/>
  <c r="O36" i="48"/>
  <c r="L36" i="48"/>
  <c r="P35" i="48"/>
  <c r="O35" i="48"/>
  <c r="N35" i="48"/>
  <c r="L35" i="48"/>
  <c r="P34" i="48"/>
  <c r="O34" i="48"/>
  <c r="N34" i="48"/>
  <c r="M34" i="48"/>
  <c r="L34" i="48"/>
  <c r="P33" i="48"/>
  <c r="O33" i="48"/>
  <c r="L33" i="48"/>
  <c r="P32" i="48"/>
  <c r="O32" i="48"/>
  <c r="L32" i="48"/>
  <c r="P31" i="48"/>
  <c r="O31" i="48"/>
  <c r="N31" i="48"/>
  <c r="L31" i="48"/>
  <c r="P30" i="48"/>
  <c r="O30" i="48"/>
  <c r="N30" i="48"/>
  <c r="M30" i="48"/>
  <c r="L30" i="48"/>
  <c r="P29" i="48"/>
  <c r="O29" i="48"/>
  <c r="L29" i="48"/>
  <c r="P28" i="48"/>
  <c r="O28" i="48"/>
  <c r="L28" i="48"/>
  <c r="P27" i="48"/>
  <c r="O27" i="48"/>
  <c r="N27" i="48"/>
  <c r="L27" i="48"/>
  <c r="P26" i="48"/>
  <c r="O26" i="48"/>
  <c r="N26" i="48"/>
  <c r="M26" i="48"/>
  <c r="L26" i="48"/>
  <c r="P25" i="48"/>
  <c r="O25" i="48"/>
  <c r="L25" i="48"/>
  <c r="P24" i="48"/>
  <c r="O24" i="48"/>
  <c r="L24" i="48"/>
  <c r="P23" i="48"/>
  <c r="O23" i="48"/>
  <c r="N23" i="48"/>
  <c r="L23" i="48"/>
  <c r="P22" i="48"/>
  <c r="O22" i="48"/>
  <c r="N22" i="48"/>
  <c r="M22" i="48"/>
  <c r="L22" i="48"/>
  <c r="P21" i="48"/>
  <c r="O21" i="48"/>
  <c r="L21" i="48"/>
  <c r="P20" i="48"/>
  <c r="O20" i="48"/>
  <c r="L20" i="48"/>
  <c r="P19" i="48"/>
  <c r="O19" i="48"/>
  <c r="N19" i="48"/>
  <c r="L19" i="48"/>
  <c r="P18" i="48"/>
  <c r="O18" i="48"/>
  <c r="N18" i="48"/>
  <c r="M18" i="48"/>
  <c r="L18" i="48"/>
  <c r="P17" i="48"/>
  <c r="O17" i="48"/>
  <c r="L17" i="48"/>
  <c r="P16" i="48"/>
  <c r="O16" i="48"/>
  <c r="L16" i="48"/>
  <c r="P15" i="48"/>
  <c r="O15" i="48"/>
  <c r="O55" i="48"/>
  <c r="N15" i="48"/>
  <c r="L15" i="48"/>
  <c r="P14" i="48"/>
  <c r="O14" i="48"/>
  <c r="N14" i="48"/>
  <c r="M14" i="48"/>
  <c r="L14" i="48"/>
  <c r="P13" i="48"/>
  <c r="O13" i="48"/>
  <c r="N13" i="48"/>
  <c r="M13" i="48"/>
  <c r="L13" i="48"/>
  <c r="P12" i="48"/>
  <c r="O12" i="48"/>
  <c r="N12" i="48"/>
  <c r="M12" i="48"/>
  <c r="L12" i="48"/>
  <c r="P11" i="48"/>
  <c r="O11" i="48"/>
  <c r="N11" i="48"/>
  <c r="M11" i="48"/>
  <c r="L11" i="48"/>
  <c r="P10" i="48"/>
  <c r="O10" i="48"/>
  <c r="N10" i="48"/>
  <c r="M10" i="48"/>
  <c r="L10" i="48"/>
  <c r="N61" i="47"/>
  <c r="O32" i="9"/>
  <c r="L61" i="47"/>
  <c r="M32" i="9"/>
  <c r="K61" i="47"/>
  <c r="L32" i="9"/>
  <c r="J61" i="47"/>
  <c r="K32" i="9"/>
  <c r="B61" i="47"/>
  <c r="C32" i="9"/>
  <c r="A61" i="47"/>
  <c r="B32" i="9"/>
  <c r="M61" i="47"/>
  <c r="N32" i="9"/>
  <c r="P54" i="47"/>
  <c r="O54" i="47"/>
  <c r="N54" i="47"/>
  <c r="M54" i="47"/>
  <c r="M48" i="47"/>
  <c r="Q61" i="47"/>
  <c r="R32" i="9"/>
  <c r="P61" i="47"/>
  <c r="Q32" i="9"/>
  <c r="O61" i="47"/>
  <c r="P32" i="9"/>
  <c r="P49" i="47"/>
  <c r="O49" i="47"/>
  <c r="N49" i="47"/>
  <c r="L49" i="47"/>
  <c r="N48" i="47"/>
  <c r="L48" i="47"/>
  <c r="P48" i="47"/>
  <c r="N47" i="47"/>
  <c r="L47" i="47"/>
  <c r="P47" i="47"/>
  <c r="N46" i="47"/>
  <c r="L46" i="47"/>
  <c r="P46" i="47"/>
  <c r="N45" i="47"/>
  <c r="L45" i="47"/>
  <c r="P45" i="47"/>
  <c r="N44" i="47"/>
  <c r="L44" i="47"/>
  <c r="P44" i="47"/>
  <c r="P43" i="47"/>
  <c r="O43" i="47"/>
  <c r="N43" i="47"/>
  <c r="L43" i="47"/>
  <c r="P42" i="47"/>
  <c r="O42" i="47"/>
  <c r="N42" i="47"/>
  <c r="M42" i="47"/>
  <c r="L42" i="47"/>
  <c r="P41" i="47"/>
  <c r="O41" i="47"/>
  <c r="N41" i="47"/>
  <c r="L41" i="47"/>
  <c r="P40" i="47"/>
  <c r="O40" i="47"/>
  <c r="N40" i="47"/>
  <c r="L40" i="47"/>
  <c r="P39" i="47"/>
  <c r="O39" i="47"/>
  <c r="N39" i="47"/>
  <c r="L39" i="47"/>
  <c r="P38" i="47"/>
  <c r="O38" i="47"/>
  <c r="N38" i="47"/>
  <c r="M38" i="47"/>
  <c r="L38" i="47"/>
  <c r="P37" i="47"/>
  <c r="O37" i="47"/>
  <c r="N37" i="47"/>
  <c r="L37" i="47"/>
  <c r="P36" i="47"/>
  <c r="O36" i="47"/>
  <c r="N36" i="47"/>
  <c r="L36" i="47"/>
  <c r="P35" i="47"/>
  <c r="O35" i="47"/>
  <c r="N35" i="47"/>
  <c r="L35" i="47"/>
  <c r="P34" i="47"/>
  <c r="O34" i="47"/>
  <c r="N34" i="47"/>
  <c r="M34" i="47"/>
  <c r="L34" i="47"/>
  <c r="P33" i="47"/>
  <c r="O33" i="47"/>
  <c r="N33" i="47"/>
  <c r="L33" i="47"/>
  <c r="P32" i="47"/>
  <c r="O32" i="47"/>
  <c r="N32" i="47"/>
  <c r="L32" i="47"/>
  <c r="P31" i="47"/>
  <c r="O31" i="47"/>
  <c r="N31" i="47"/>
  <c r="L31" i="47"/>
  <c r="P30" i="47"/>
  <c r="O30" i="47"/>
  <c r="N30" i="47"/>
  <c r="M30" i="47"/>
  <c r="L30" i="47"/>
  <c r="P29" i="47"/>
  <c r="O29" i="47"/>
  <c r="N29" i="47"/>
  <c r="L29" i="47"/>
  <c r="P28" i="47"/>
  <c r="O28" i="47"/>
  <c r="N28" i="47"/>
  <c r="L28" i="47"/>
  <c r="P27" i="47"/>
  <c r="O27" i="47"/>
  <c r="N27" i="47"/>
  <c r="L27" i="47"/>
  <c r="P26" i="47"/>
  <c r="O26" i="47"/>
  <c r="N26" i="47"/>
  <c r="M26" i="47"/>
  <c r="L26" i="47"/>
  <c r="P25" i="47"/>
  <c r="O25" i="47"/>
  <c r="N25" i="47"/>
  <c r="L25" i="47"/>
  <c r="P24" i="47"/>
  <c r="O24" i="47"/>
  <c r="N24" i="47"/>
  <c r="L24" i="47"/>
  <c r="P23" i="47"/>
  <c r="O23" i="47"/>
  <c r="N23" i="47"/>
  <c r="L23" i="47"/>
  <c r="P22" i="47"/>
  <c r="O22" i="47"/>
  <c r="N22" i="47"/>
  <c r="M22" i="47"/>
  <c r="L22" i="47"/>
  <c r="P21" i="47"/>
  <c r="O21" i="47"/>
  <c r="N21" i="47"/>
  <c r="L21" i="47"/>
  <c r="P20" i="47"/>
  <c r="O20" i="47"/>
  <c r="N20" i="47"/>
  <c r="L20" i="47"/>
  <c r="P19" i="47"/>
  <c r="O19" i="47"/>
  <c r="N19" i="47"/>
  <c r="L19" i="47"/>
  <c r="P18" i="47"/>
  <c r="O18" i="47"/>
  <c r="N18" i="47"/>
  <c r="M18" i="47"/>
  <c r="L18" i="47"/>
  <c r="P17" i="47"/>
  <c r="O17" i="47"/>
  <c r="N17" i="47"/>
  <c r="L17" i="47"/>
  <c r="P16" i="47"/>
  <c r="O16" i="47"/>
  <c r="N16" i="47"/>
  <c r="L16" i="47"/>
  <c r="P15" i="47"/>
  <c r="O15" i="47"/>
  <c r="N15" i="47"/>
  <c r="L15" i="47"/>
  <c r="P14" i="47"/>
  <c r="O14" i="47"/>
  <c r="N14" i="47"/>
  <c r="M14" i="47"/>
  <c r="L14" i="47"/>
  <c r="P13" i="47"/>
  <c r="O13" i="47"/>
  <c r="N13" i="47"/>
  <c r="M13" i="47"/>
  <c r="L13" i="47"/>
  <c r="P12" i="47"/>
  <c r="O12" i="47"/>
  <c r="N12" i="47"/>
  <c r="M12" i="47"/>
  <c r="L12" i="47"/>
  <c r="P11" i="47"/>
  <c r="O11" i="47"/>
  <c r="N11" i="47"/>
  <c r="M11" i="47"/>
  <c r="L11" i="47"/>
  <c r="P10" i="47"/>
  <c r="O10" i="47"/>
  <c r="N10" i="47"/>
  <c r="M10" i="47"/>
  <c r="L10" i="47"/>
  <c r="N61" i="46"/>
  <c r="L61" i="46"/>
  <c r="K61" i="46"/>
  <c r="J61" i="46"/>
  <c r="B61" i="46"/>
  <c r="A61" i="46"/>
  <c r="M61" i="46"/>
  <c r="P54" i="46"/>
  <c r="O54" i="46"/>
  <c r="N54" i="46"/>
  <c r="N49" i="46"/>
  <c r="M54" i="46"/>
  <c r="M48" i="46"/>
  <c r="Q61" i="46"/>
  <c r="P61" i="46"/>
  <c r="O61" i="46"/>
  <c r="P49" i="46"/>
  <c r="O49" i="46"/>
  <c r="L49" i="46"/>
  <c r="P48" i="46"/>
  <c r="O48" i="46"/>
  <c r="N48" i="46"/>
  <c r="L48" i="46"/>
  <c r="P47" i="46"/>
  <c r="O47" i="46"/>
  <c r="N47" i="46"/>
  <c r="L47" i="46"/>
  <c r="P46" i="46"/>
  <c r="O46" i="46"/>
  <c r="N46" i="46"/>
  <c r="L46" i="46"/>
  <c r="P45" i="46"/>
  <c r="O45" i="46"/>
  <c r="N45" i="46"/>
  <c r="L45" i="46"/>
  <c r="O44" i="46"/>
  <c r="N44" i="46"/>
  <c r="L44" i="46"/>
  <c r="P44" i="46"/>
  <c r="P43" i="46"/>
  <c r="O43" i="46"/>
  <c r="N43" i="46"/>
  <c r="L43" i="46"/>
  <c r="P42" i="46"/>
  <c r="O42" i="46"/>
  <c r="N42" i="46"/>
  <c r="M42" i="46"/>
  <c r="L42" i="46"/>
  <c r="P41" i="46"/>
  <c r="O41" i="46"/>
  <c r="L41" i="46"/>
  <c r="P40" i="46"/>
  <c r="O40" i="46"/>
  <c r="L40" i="46"/>
  <c r="P39" i="46"/>
  <c r="O39" i="46"/>
  <c r="N39" i="46"/>
  <c r="L39" i="46"/>
  <c r="P38" i="46"/>
  <c r="O38" i="46"/>
  <c r="N38" i="46"/>
  <c r="M38" i="46"/>
  <c r="L38" i="46"/>
  <c r="P37" i="46"/>
  <c r="O37" i="46"/>
  <c r="L37" i="46"/>
  <c r="P36" i="46"/>
  <c r="O36" i="46"/>
  <c r="L36" i="46"/>
  <c r="P35" i="46"/>
  <c r="O35" i="46"/>
  <c r="N35" i="46"/>
  <c r="L35" i="46"/>
  <c r="P34" i="46"/>
  <c r="O34" i="46"/>
  <c r="N34" i="46"/>
  <c r="M34" i="46"/>
  <c r="L34" i="46"/>
  <c r="P33" i="46"/>
  <c r="O33" i="46"/>
  <c r="L33" i="46"/>
  <c r="P32" i="46"/>
  <c r="O32" i="46"/>
  <c r="L32" i="46"/>
  <c r="P31" i="46"/>
  <c r="O31" i="46"/>
  <c r="N31" i="46"/>
  <c r="L31" i="46"/>
  <c r="P30" i="46"/>
  <c r="O30" i="46"/>
  <c r="N30" i="46"/>
  <c r="M30" i="46"/>
  <c r="L30" i="46"/>
  <c r="P29" i="46"/>
  <c r="O29" i="46"/>
  <c r="L29" i="46"/>
  <c r="P28" i="46"/>
  <c r="O28" i="46"/>
  <c r="L28" i="46"/>
  <c r="P27" i="46"/>
  <c r="O27" i="46"/>
  <c r="N27" i="46"/>
  <c r="L27" i="46"/>
  <c r="P26" i="46"/>
  <c r="O26" i="46"/>
  <c r="N26" i="46"/>
  <c r="M26" i="46"/>
  <c r="L26" i="46"/>
  <c r="P25" i="46"/>
  <c r="O25" i="46"/>
  <c r="L25" i="46"/>
  <c r="P24" i="46"/>
  <c r="O24" i="46"/>
  <c r="L24" i="46"/>
  <c r="P23" i="46"/>
  <c r="O23" i="46"/>
  <c r="N23" i="46"/>
  <c r="L23" i="46"/>
  <c r="P22" i="46"/>
  <c r="O22" i="46"/>
  <c r="N22" i="46"/>
  <c r="M22" i="46"/>
  <c r="L22" i="46"/>
  <c r="P21" i="46"/>
  <c r="O21" i="46"/>
  <c r="L21" i="46"/>
  <c r="P20" i="46"/>
  <c r="O20" i="46"/>
  <c r="L20" i="46"/>
  <c r="P19" i="46"/>
  <c r="O19" i="46"/>
  <c r="N19" i="46"/>
  <c r="L19" i="46"/>
  <c r="P18" i="46"/>
  <c r="O18" i="46"/>
  <c r="N18" i="46"/>
  <c r="M18" i="46"/>
  <c r="L18" i="46"/>
  <c r="P17" i="46"/>
  <c r="O17" i="46"/>
  <c r="L17" i="46"/>
  <c r="P16" i="46"/>
  <c r="O16" i="46"/>
  <c r="L16" i="46"/>
  <c r="P15" i="46"/>
  <c r="O15" i="46"/>
  <c r="N15" i="46"/>
  <c r="L15" i="46"/>
  <c r="P14" i="46"/>
  <c r="O14" i="46"/>
  <c r="N14" i="46"/>
  <c r="M14" i="46"/>
  <c r="L14" i="46"/>
  <c r="P13" i="46"/>
  <c r="O13" i="46"/>
  <c r="N13" i="46"/>
  <c r="M13" i="46"/>
  <c r="L13" i="46"/>
  <c r="P12" i="46"/>
  <c r="O12" i="46"/>
  <c r="N12" i="46"/>
  <c r="M12" i="46"/>
  <c r="L12" i="46"/>
  <c r="P11" i="46"/>
  <c r="O11" i="46"/>
  <c r="N11" i="46"/>
  <c r="M11" i="46"/>
  <c r="L11" i="46"/>
  <c r="P10" i="46"/>
  <c r="O10" i="46"/>
  <c r="N10" i="46"/>
  <c r="M10" i="46"/>
  <c r="L10" i="46"/>
  <c r="O61" i="45"/>
  <c r="L61" i="45"/>
  <c r="K61" i="45"/>
  <c r="J61" i="45"/>
  <c r="C61" i="45"/>
  <c r="B61" i="45"/>
  <c r="A61" i="45"/>
  <c r="D61" i="45"/>
  <c r="M61" i="45"/>
  <c r="P54" i="45"/>
  <c r="O54" i="45"/>
  <c r="O41" i="45"/>
  <c r="N54" i="45"/>
  <c r="N49" i="45"/>
  <c r="M54" i="45"/>
  <c r="Q61" i="45"/>
  <c r="P61" i="45"/>
  <c r="N61" i="45"/>
  <c r="P49" i="45"/>
  <c r="M49" i="45"/>
  <c r="L49" i="45"/>
  <c r="P48" i="45"/>
  <c r="O48" i="45"/>
  <c r="M48" i="45"/>
  <c r="L48" i="45"/>
  <c r="P47" i="45"/>
  <c r="O47" i="45"/>
  <c r="M47" i="45"/>
  <c r="L47" i="45"/>
  <c r="P46" i="45"/>
  <c r="O46" i="45"/>
  <c r="M46" i="45"/>
  <c r="L46" i="45"/>
  <c r="P45" i="45"/>
  <c r="O45" i="45"/>
  <c r="M45" i="45"/>
  <c r="L45" i="45"/>
  <c r="P44" i="45"/>
  <c r="O44" i="45"/>
  <c r="M44" i="45"/>
  <c r="L44" i="45"/>
  <c r="P43" i="45"/>
  <c r="O43" i="45"/>
  <c r="M43" i="45"/>
  <c r="L43" i="45"/>
  <c r="P42" i="45"/>
  <c r="O42" i="45"/>
  <c r="N42" i="45"/>
  <c r="M42" i="45"/>
  <c r="L42" i="45"/>
  <c r="P41" i="45"/>
  <c r="M41" i="45"/>
  <c r="L41" i="45"/>
  <c r="P40" i="45"/>
  <c r="M40" i="45"/>
  <c r="L40" i="45"/>
  <c r="P39" i="45"/>
  <c r="O39" i="45"/>
  <c r="M39" i="45"/>
  <c r="L39" i="45"/>
  <c r="P38" i="45"/>
  <c r="O38" i="45"/>
  <c r="N38" i="45"/>
  <c r="M38" i="45"/>
  <c r="L38" i="45"/>
  <c r="P37" i="45"/>
  <c r="M37" i="45"/>
  <c r="L37" i="45"/>
  <c r="P36" i="45"/>
  <c r="M36" i="45"/>
  <c r="L36" i="45"/>
  <c r="P35" i="45"/>
  <c r="O35" i="45"/>
  <c r="M35" i="45"/>
  <c r="L35" i="45"/>
  <c r="P34" i="45"/>
  <c r="O34" i="45"/>
  <c r="N34" i="45"/>
  <c r="M34" i="45"/>
  <c r="L34" i="45"/>
  <c r="P33" i="45"/>
  <c r="M33" i="45"/>
  <c r="L33" i="45"/>
  <c r="P32" i="45"/>
  <c r="M32" i="45"/>
  <c r="L32" i="45"/>
  <c r="P31" i="45"/>
  <c r="O31" i="45"/>
  <c r="M31" i="45"/>
  <c r="L31" i="45"/>
  <c r="P30" i="45"/>
  <c r="O30" i="45"/>
  <c r="N30" i="45"/>
  <c r="M30" i="45"/>
  <c r="L30" i="45"/>
  <c r="P29" i="45"/>
  <c r="M29" i="45"/>
  <c r="L29" i="45"/>
  <c r="P28" i="45"/>
  <c r="M28" i="45"/>
  <c r="L28" i="45"/>
  <c r="P27" i="45"/>
  <c r="O27" i="45"/>
  <c r="M27" i="45"/>
  <c r="L27" i="45"/>
  <c r="P26" i="45"/>
  <c r="O26" i="45"/>
  <c r="N26" i="45"/>
  <c r="M26" i="45"/>
  <c r="L26" i="45"/>
  <c r="P25" i="45"/>
  <c r="M25" i="45"/>
  <c r="L25" i="45"/>
  <c r="P24" i="45"/>
  <c r="M24" i="45"/>
  <c r="L24" i="45"/>
  <c r="P23" i="45"/>
  <c r="O23" i="45"/>
  <c r="M23" i="45"/>
  <c r="L23" i="45"/>
  <c r="P22" i="45"/>
  <c r="O22" i="45"/>
  <c r="N22" i="45"/>
  <c r="M22" i="45"/>
  <c r="L22" i="45"/>
  <c r="P21" i="45"/>
  <c r="M21" i="45"/>
  <c r="L21" i="45"/>
  <c r="P20" i="45"/>
  <c r="M20" i="45"/>
  <c r="L20" i="45"/>
  <c r="P19" i="45"/>
  <c r="O19" i="45"/>
  <c r="M19" i="45"/>
  <c r="L19" i="45"/>
  <c r="P18" i="45"/>
  <c r="O18" i="45"/>
  <c r="N18" i="45"/>
  <c r="M18" i="45"/>
  <c r="L18" i="45"/>
  <c r="P17" i="45"/>
  <c r="M17" i="45"/>
  <c r="L17" i="45"/>
  <c r="P16" i="45"/>
  <c r="M16" i="45"/>
  <c r="L16" i="45"/>
  <c r="P15" i="45"/>
  <c r="O15" i="45"/>
  <c r="M15" i="45"/>
  <c r="L15" i="45"/>
  <c r="P14" i="45"/>
  <c r="O14" i="45"/>
  <c r="N14" i="45"/>
  <c r="M14" i="45"/>
  <c r="L14" i="45"/>
  <c r="P13" i="45"/>
  <c r="O13" i="45"/>
  <c r="N13" i="45"/>
  <c r="M13" i="45"/>
  <c r="L13" i="45"/>
  <c r="P12" i="45"/>
  <c r="O12" i="45"/>
  <c r="N12" i="45"/>
  <c r="M12" i="45"/>
  <c r="L12" i="45"/>
  <c r="P11" i="45"/>
  <c r="O11" i="45"/>
  <c r="N11" i="45"/>
  <c r="M11" i="45"/>
  <c r="L11" i="45"/>
  <c r="P10" i="45"/>
  <c r="O10" i="45"/>
  <c r="N10" i="45"/>
  <c r="M10" i="45"/>
  <c r="L10" i="45"/>
  <c r="O61" i="44"/>
  <c r="P29" i="9"/>
  <c r="L61" i="44"/>
  <c r="M29" i="9"/>
  <c r="K61" i="44"/>
  <c r="L29" i="9"/>
  <c r="J61" i="44"/>
  <c r="K29" i="9"/>
  <c r="C61" i="44"/>
  <c r="D29" i="9"/>
  <c r="B61" i="44"/>
  <c r="C29" i="9"/>
  <c r="A61" i="44"/>
  <c r="B29" i="9"/>
  <c r="D61" i="44"/>
  <c r="E29" i="9"/>
  <c r="M61" i="44"/>
  <c r="N29" i="9"/>
  <c r="P54" i="44"/>
  <c r="O54" i="44"/>
  <c r="O41" i="44"/>
  <c r="N54" i="44"/>
  <c r="N49" i="44"/>
  <c r="M54" i="44"/>
  <c r="Q61" i="44"/>
  <c r="R29" i="9"/>
  <c r="P61" i="44"/>
  <c r="Q29" i="9"/>
  <c r="N61" i="44"/>
  <c r="O29" i="9"/>
  <c r="P49" i="44"/>
  <c r="M49" i="44"/>
  <c r="L49" i="44"/>
  <c r="P48" i="44"/>
  <c r="O48" i="44"/>
  <c r="M48" i="44"/>
  <c r="L48" i="44"/>
  <c r="P47" i="44"/>
  <c r="O47" i="44"/>
  <c r="M47" i="44"/>
  <c r="L47" i="44"/>
  <c r="P46" i="44"/>
  <c r="O46" i="44"/>
  <c r="M46" i="44"/>
  <c r="L46" i="44"/>
  <c r="P45" i="44"/>
  <c r="O45" i="44"/>
  <c r="M45" i="44"/>
  <c r="L45" i="44"/>
  <c r="P44" i="44"/>
  <c r="O44" i="44"/>
  <c r="M44" i="44"/>
  <c r="L44" i="44"/>
  <c r="P43" i="44"/>
  <c r="O43" i="44"/>
  <c r="M43" i="44"/>
  <c r="L43" i="44"/>
  <c r="P42" i="44"/>
  <c r="O42" i="44"/>
  <c r="N42" i="44"/>
  <c r="M42" i="44"/>
  <c r="L42" i="44"/>
  <c r="P41" i="44"/>
  <c r="M41" i="44"/>
  <c r="L41" i="44"/>
  <c r="P40" i="44"/>
  <c r="M40" i="44"/>
  <c r="L40" i="44"/>
  <c r="P39" i="44"/>
  <c r="O39" i="44"/>
  <c r="M39" i="44"/>
  <c r="L39" i="44"/>
  <c r="P38" i="44"/>
  <c r="O38" i="44"/>
  <c r="N38" i="44"/>
  <c r="M38" i="44"/>
  <c r="L38" i="44"/>
  <c r="P37" i="44"/>
  <c r="M37" i="44"/>
  <c r="L37" i="44"/>
  <c r="P36" i="44"/>
  <c r="M36" i="44"/>
  <c r="L36" i="44"/>
  <c r="P35" i="44"/>
  <c r="O35" i="44"/>
  <c r="M35" i="44"/>
  <c r="L35" i="44"/>
  <c r="P34" i="44"/>
  <c r="O34" i="44"/>
  <c r="N34" i="44"/>
  <c r="M34" i="44"/>
  <c r="L34" i="44"/>
  <c r="P33" i="44"/>
  <c r="M33" i="44"/>
  <c r="L33" i="44"/>
  <c r="P32" i="44"/>
  <c r="M32" i="44"/>
  <c r="L32" i="44"/>
  <c r="P31" i="44"/>
  <c r="O31" i="44"/>
  <c r="M31" i="44"/>
  <c r="L31" i="44"/>
  <c r="P30" i="44"/>
  <c r="O30" i="44"/>
  <c r="N30" i="44"/>
  <c r="M30" i="44"/>
  <c r="L30" i="44"/>
  <c r="P29" i="44"/>
  <c r="M29" i="44"/>
  <c r="L29" i="44"/>
  <c r="P28" i="44"/>
  <c r="M28" i="44"/>
  <c r="L28" i="44"/>
  <c r="P27" i="44"/>
  <c r="O27" i="44"/>
  <c r="M27" i="44"/>
  <c r="L27" i="44"/>
  <c r="P26" i="44"/>
  <c r="O26" i="44"/>
  <c r="N26" i="44"/>
  <c r="M26" i="44"/>
  <c r="L26" i="44"/>
  <c r="P25" i="44"/>
  <c r="M25" i="44"/>
  <c r="L25" i="44"/>
  <c r="P24" i="44"/>
  <c r="M24" i="44"/>
  <c r="L24" i="44"/>
  <c r="P23" i="44"/>
  <c r="O23" i="44"/>
  <c r="M23" i="44"/>
  <c r="L23" i="44"/>
  <c r="P22" i="44"/>
  <c r="O22" i="44"/>
  <c r="N22" i="44"/>
  <c r="M22" i="44"/>
  <c r="L22" i="44"/>
  <c r="P21" i="44"/>
  <c r="M21" i="44"/>
  <c r="L21" i="44"/>
  <c r="P20" i="44"/>
  <c r="M20" i="44"/>
  <c r="L20" i="44"/>
  <c r="P19" i="44"/>
  <c r="O19" i="44"/>
  <c r="M19" i="44"/>
  <c r="L19" i="44"/>
  <c r="P18" i="44"/>
  <c r="O18" i="44"/>
  <c r="N18" i="44"/>
  <c r="M18" i="44"/>
  <c r="L18" i="44"/>
  <c r="P17" i="44"/>
  <c r="M17" i="44"/>
  <c r="L17" i="44"/>
  <c r="P16" i="44"/>
  <c r="M16" i="44"/>
  <c r="L16" i="44"/>
  <c r="P15" i="44"/>
  <c r="O15" i="44"/>
  <c r="M15" i="44"/>
  <c r="L15" i="44"/>
  <c r="P14" i="44"/>
  <c r="O14" i="44"/>
  <c r="N14" i="44"/>
  <c r="M14" i="44"/>
  <c r="L14" i="44"/>
  <c r="P13" i="44"/>
  <c r="O13" i="44"/>
  <c r="N13" i="44"/>
  <c r="M13" i="44"/>
  <c r="L13" i="44"/>
  <c r="P12" i="44"/>
  <c r="O12" i="44"/>
  <c r="N12" i="44"/>
  <c r="M12" i="44"/>
  <c r="L12" i="44"/>
  <c r="P11" i="44"/>
  <c r="O11" i="44"/>
  <c r="N11" i="44"/>
  <c r="M11" i="44"/>
  <c r="L11" i="44"/>
  <c r="P10" i="44"/>
  <c r="O10" i="44"/>
  <c r="N10" i="44"/>
  <c r="M10" i="44"/>
  <c r="M55" i="44"/>
  <c r="L10" i="44"/>
  <c r="N61" i="43"/>
  <c r="O28" i="9"/>
  <c r="L61" i="43"/>
  <c r="M28" i="9"/>
  <c r="K61" i="43"/>
  <c r="L28" i="9"/>
  <c r="J61" i="43"/>
  <c r="K28" i="9"/>
  <c r="B61" i="43"/>
  <c r="C28" i="9"/>
  <c r="A61" i="43"/>
  <c r="B28" i="9"/>
  <c r="M61" i="43"/>
  <c r="N28" i="9"/>
  <c r="P54" i="43"/>
  <c r="O54" i="43"/>
  <c r="N54" i="43"/>
  <c r="N49" i="43"/>
  <c r="M54" i="43"/>
  <c r="M48" i="43"/>
  <c r="Q61" i="43"/>
  <c r="R28" i="9"/>
  <c r="P61" i="43"/>
  <c r="Q28" i="9"/>
  <c r="O61" i="43"/>
  <c r="P28" i="9"/>
  <c r="P49" i="43"/>
  <c r="O49" i="43"/>
  <c r="L49" i="43"/>
  <c r="P48" i="43"/>
  <c r="O48" i="43"/>
  <c r="N48" i="43"/>
  <c r="L48" i="43"/>
  <c r="P47" i="43"/>
  <c r="O47" i="43"/>
  <c r="N47" i="43"/>
  <c r="L47" i="43"/>
  <c r="P46" i="43"/>
  <c r="O46" i="43"/>
  <c r="N46" i="43"/>
  <c r="L46" i="43"/>
  <c r="P45" i="43"/>
  <c r="O45" i="43"/>
  <c r="N45" i="43"/>
  <c r="L45" i="43"/>
  <c r="O44" i="43"/>
  <c r="N44" i="43"/>
  <c r="L44" i="43"/>
  <c r="P44" i="43"/>
  <c r="P43" i="43"/>
  <c r="O43" i="43"/>
  <c r="N43" i="43"/>
  <c r="L43" i="43"/>
  <c r="P42" i="43"/>
  <c r="O42" i="43"/>
  <c r="N42" i="43"/>
  <c r="M42" i="43"/>
  <c r="L42" i="43"/>
  <c r="P41" i="43"/>
  <c r="O41" i="43"/>
  <c r="L41" i="43"/>
  <c r="P40" i="43"/>
  <c r="O40" i="43"/>
  <c r="L40" i="43"/>
  <c r="P39" i="43"/>
  <c r="O39" i="43"/>
  <c r="N39" i="43"/>
  <c r="L39" i="43"/>
  <c r="P38" i="43"/>
  <c r="O38" i="43"/>
  <c r="N38" i="43"/>
  <c r="M38" i="43"/>
  <c r="L38" i="43"/>
  <c r="P37" i="43"/>
  <c r="O37" i="43"/>
  <c r="L37" i="43"/>
  <c r="P36" i="43"/>
  <c r="O36" i="43"/>
  <c r="L36" i="43"/>
  <c r="P35" i="43"/>
  <c r="O35" i="43"/>
  <c r="N35" i="43"/>
  <c r="L35" i="43"/>
  <c r="P34" i="43"/>
  <c r="O34" i="43"/>
  <c r="N34" i="43"/>
  <c r="M34" i="43"/>
  <c r="L34" i="43"/>
  <c r="P33" i="43"/>
  <c r="O33" i="43"/>
  <c r="L33" i="43"/>
  <c r="P32" i="43"/>
  <c r="O32" i="43"/>
  <c r="L32" i="43"/>
  <c r="P31" i="43"/>
  <c r="O31" i="43"/>
  <c r="N31" i="43"/>
  <c r="L31" i="43"/>
  <c r="P30" i="43"/>
  <c r="O30" i="43"/>
  <c r="N30" i="43"/>
  <c r="M30" i="43"/>
  <c r="L30" i="43"/>
  <c r="P29" i="43"/>
  <c r="O29" i="43"/>
  <c r="L29" i="43"/>
  <c r="P28" i="43"/>
  <c r="O28" i="43"/>
  <c r="L28" i="43"/>
  <c r="P27" i="43"/>
  <c r="O27" i="43"/>
  <c r="N27" i="43"/>
  <c r="L27" i="43"/>
  <c r="P26" i="43"/>
  <c r="O26" i="43"/>
  <c r="N26" i="43"/>
  <c r="M26" i="43"/>
  <c r="L26" i="43"/>
  <c r="P25" i="43"/>
  <c r="O25" i="43"/>
  <c r="L25" i="43"/>
  <c r="P24" i="43"/>
  <c r="O24" i="43"/>
  <c r="L24" i="43"/>
  <c r="P23" i="43"/>
  <c r="O23" i="43"/>
  <c r="N23" i="43"/>
  <c r="L23" i="43"/>
  <c r="P22" i="43"/>
  <c r="O22" i="43"/>
  <c r="N22" i="43"/>
  <c r="M22" i="43"/>
  <c r="L22" i="43"/>
  <c r="P21" i="43"/>
  <c r="O21" i="43"/>
  <c r="L21" i="43"/>
  <c r="P20" i="43"/>
  <c r="O20" i="43"/>
  <c r="L20" i="43"/>
  <c r="P19" i="43"/>
  <c r="O19" i="43"/>
  <c r="N19" i="43"/>
  <c r="L19" i="43"/>
  <c r="P18" i="43"/>
  <c r="O18" i="43"/>
  <c r="N18" i="43"/>
  <c r="M18" i="43"/>
  <c r="L18" i="43"/>
  <c r="P17" i="43"/>
  <c r="O17" i="43"/>
  <c r="L17" i="43"/>
  <c r="P16" i="43"/>
  <c r="O16" i="43"/>
  <c r="L16" i="43"/>
  <c r="P15" i="43"/>
  <c r="O15" i="43"/>
  <c r="N15" i="43"/>
  <c r="L15" i="43"/>
  <c r="P14" i="43"/>
  <c r="O14" i="43"/>
  <c r="N14" i="43"/>
  <c r="M14" i="43"/>
  <c r="L14" i="43"/>
  <c r="P13" i="43"/>
  <c r="O13" i="43"/>
  <c r="N13" i="43"/>
  <c r="M13" i="43"/>
  <c r="L13" i="43"/>
  <c r="P12" i="43"/>
  <c r="O12" i="43"/>
  <c r="N12" i="43"/>
  <c r="M12" i="43"/>
  <c r="L12" i="43"/>
  <c r="P11" i="43"/>
  <c r="O11" i="43"/>
  <c r="N11" i="43"/>
  <c r="M11" i="43"/>
  <c r="L11" i="43"/>
  <c r="P10" i="43"/>
  <c r="P55" i="43"/>
  <c r="O10" i="43"/>
  <c r="N10" i="43"/>
  <c r="M10" i="43"/>
  <c r="L10" i="43"/>
  <c r="L55" i="43"/>
  <c r="N61" i="42"/>
  <c r="L61" i="42"/>
  <c r="K61" i="42"/>
  <c r="J61" i="42"/>
  <c r="B61" i="42"/>
  <c r="A61" i="42"/>
  <c r="M61" i="42"/>
  <c r="P54" i="42"/>
  <c r="O54" i="42"/>
  <c r="N54" i="42"/>
  <c r="M54" i="42"/>
  <c r="M48" i="42"/>
  <c r="Q61" i="42"/>
  <c r="P61" i="42"/>
  <c r="O61" i="42"/>
  <c r="P49" i="42"/>
  <c r="O49" i="42"/>
  <c r="N49" i="42"/>
  <c r="L49" i="42"/>
  <c r="N48" i="42"/>
  <c r="L48" i="42"/>
  <c r="P48" i="42"/>
  <c r="N47" i="42"/>
  <c r="L47" i="42"/>
  <c r="P47" i="42"/>
  <c r="N46" i="42"/>
  <c r="L46" i="42"/>
  <c r="P46" i="42"/>
  <c r="N45" i="42"/>
  <c r="L45" i="42"/>
  <c r="P45" i="42"/>
  <c r="N44" i="42"/>
  <c r="L44" i="42"/>
  <c r="P44" i="42"/>
  <c r="P43" i="42"/>
  <c r="O43" i="42"/>
  <c r="N43" i="42"/>
  <c r="L43" i="42"/>
  <c r="P42" i="42"/>
  <c r="O42" i="42"/>
  <c r="N42" i="42"/>
  <c r="M42" i="42"/>
  <c r="L42" i="42"/>
  <c r="P41" i="42"/>
  <c r="O41" i="42"/>
  <c r="N41" i="42"/>
  <c r="L41" i="42"/>
  <c r="P40" i="42"/>
  <c r="O40" i="42"/>
  <c r="N40" i="42"/>
  <c r="L40" i="42"/>
  <c r="P39" i="42"/>
  <c r="O39" i="42"/>
  <c r="N39" i="42"/>
  <c r="L39" i="42"/>
  <c r="P38" i="42"/>
  <c r="O38" i="42"/>
  <c r="N38" i="42"/>
  <c r="M38" i="42"/>
  <c r="L38" i="42"/>
  <c r="P37" i="42"/>
  <c r="O37" i="42"/>
  <c r="N37" i="42"/>
  <c r="L37" i="42"/>
  <c r="P36" i="42"/>
  <c r="O36" i="42"/>
  <c r="N36" i="42"/>
  <c r="L36" i="42"/>
  <c r="P35" i="42"/>
  <c r="O35" i="42"/>
  <c r="N35" i="42"/>
  <c r="L35" i="42"/>
  <c r="P34" i="42"/>
  <c r="O34" i="42"/>
  <c r="N34" i="42"/>
  <c r="M34" i="42"/>
  <c r="L34" i="42"/>
  <c r="P33" i="42"/>
  <c r="O33" i="42"/>
  <c r="N33" i="42"/>
  <c r="L33" i="42"/>
  <c r="P32" i="42"/>
  <c r="O32" i="42"/>
  <c r="N32" i="42"/>
  <c r="L32" i="42"/>
  <c r="P31" i="42"/>
  <c r="O31" i="42"/>
  <c r="N31" i="42"/>
  <c r="L31" i="42"/>
  <c r="P30" i="42"/>
  <c r="O30" i="42"/>
  <c r="N30" i="42"/>
  <c r="M30" i="42"/>
  <c r="L30" i="42"/>
  <c r="P29" i="42"/>
  <c r="O29" i="42"/>
  <c r="N29" i="42"/>
  <c r="L29" i="42"/>
  <c r="P28" i="42"/>
  <c r="O28" i="42"/>
  <c r="N28" i="42"/>
  <c r="L28" i="42"/>
  <c r="P27" i="42"/>
  <c r="O27" i="42"/>
  <c r="N27" i="42"/>
  <c r="L27" i="42"/>
  <c r="P26" i="42"/>
  <c r="O26" i="42"/>
  <c r="N26" i="42"/>
  <c r="M26" i="42"/>
  <c r="L26" i="42"/>
  <c r="P25" i="42"/>
  <c r="O25" i="42"/>
  <c r="N25" i="42"/>
  <c r="L25" i="42"/>
  <c r="P24" i="42"/>
  <c r="O24" i="42"/>
  <c r="N24" i="42"/>
  <c r="L24" i="42"/>
  <c r="P23" i="42"/>
  <c r="O23" i="42"/>
  <c r="N23" i="42"/>
  <c r="L23" i="42"/>
  <c r="P22" i="42"/>
  <c r="O22" i="42"/>
  <c r="N22" i="42"/>
  <c r="M22" i="42"/>
  <c r="L22" i="42"/>
  <c r="P21" i="42"/>
  <c r="O21" i="42"/>
  <c r="N21" i="42"/>
  <c r="L21" i="42"/>
  <c r="P20" i="42"/>
  <c r="O20" i="42"/>
  <c r="N20" i="42"/>
  <c r="L20" i="42"/>
  <c r="P19" i="42"/>
  <c r="O19" i="42"/>
  <c r="N19" i="42"/>
  <c r="L19" i="42"/>
  <c r="P18" i="42"/>
  <c r="O18" i="42"/>
  <c r="N18" i="42"/>
  <c r="M18" i="42"/>
  <c r="L18" i="42"/>
  <c r="P17" i="42"/>
  <c r="O17" i="42"/>
  <c r="N17" i="42"/>
  <c r="L17" i="42"/>
  <c r="P16" i="42"/>
  <c r="O16" i="42"/>
  <c r="N16" i="42"/>
  <c r="L16" i="42"/>
  <c r="P15" i="42"/>
  <c r="O15" i="42"/>
  <c r="N15" i="42"/>
  <c r="L15" i="42"/>
  <c r="P14" i="42"/>
  <c r="O14" i="42"/>
  <c r="N14" i="42"/>
  <c r="M14" i="42"/>
  <c r="L14" i="42"/>
  <c r="P13" i="42"/>
  <c r="O13" i="42"/>
  <c r="N13" i="42"/>
  <c r="M13" i="42"/>
  <c r="L13" i="42"/>
  <c r="P12" i="42"/>
  <c r="O12" i="42"/>
  <c r="N12" i="42"/>
  <c r="M12" i="42"/>
  <c r="L12" i="42"/>
  <c r="P11" i="42"/>
  <c r="O11" i="42"/>
  <c r="N11" i="42"/>
  <c r="M11" i="42"/>
  <c r="L11" i="42"/>
  <c r="P10" i="42"/>
  <c r="O10" i="42"/>
  <c r="N10" i="42"/>
  <c r="M10" i="42"/>
  <c r="L10" i="42"/>
  <c r="N61" i="41"/>
  <c r="L61" i="41"/>
  <c r="K61" i="41"/>
  <c r="J61" i="41"/>
  <c r="B61" i="41"/>
  <c r="A61" i="41"/>
  <c r="M61" i="41"/>
  <c r="P54" i="41"/>
  <c r="O54" i="41"/>
  <c r="N54" i="41"/>
  <c r="N49" i="41"/>
  <c r="M54" i="41"/>
  <c r="M48" i="41"/>
  <c r="Q61" i="41"/>
  <c r="P61" i="41"/>
  <c r="O61" i="41"/>
  <c r="P49" i="41"/>
  <c r="O49" i="41"/>
  <c r="L49" i="41"/>
  <c r="P48" i="41"/>
  <c r="O48" i="41"/>
  <c r="N48" i="41"/>
  <c r="L48" i="41"/>
  <c r="P47" i="41"/>
  <c r="O47" i="41"/>
  <c r="N47" i="41"/>
  <c r="L47" i="41"/>
  <c r="P46" i="41"/>
  <c r="O46" i="41"/>
  <c r="N46" i="41"/>
  <c r="L46" i="41"/>
  <c r="P45" i="41"/>
  <c r="O45" i="41"/>
  <c r="N45" i="41"/>
  <c r="L45" i="41"/>
  <c r="P44" i="41"/>
  <c r="O44" i="41"/>
  <c r="N44" i="41"/>
  <c r="L44" i="41"/>
  <c r="P43" i="41"/>
  <c r="O43" i="41"/>
  <c r="N43" i="41"/>
  <c r="L43" i="41"/>
  <c r="P42" i="41"/>
  <c r="O42" i="41"/>
  <c r="N42" i="41"/>
  <c r="M42" i="41"/>
  <c r="L42" i="41"/>
  <c r="P41" i="41"/>
  <c r="O41" i="41"/>
  <c r="L41" i="41"/>
  <c r="P40" i="41"/>
  <c r="O40" i="41"/>
  <c r="L40" i="41"/>
  <c r="P39" i="41"/>
  <c r="O39" i="41"/>
  <c r="N39" i="41"/>
  <c r="L39" i="41"/>
  <c r="P38" i="41"/>
  <c r="O38" i="41"/>
  <c r="N38" i="41"/>
  <c r="M38" i="41"/>
  <c r="L38" i="41"/>
  <c r="P37" i="41"/>
  <c r="O37" i="41"/>
  <c r="L37" i="41"/>
  <c r="P36" i="41"/>
  <c r="O36" i="41"/>
  <c r="L36" i="41"/>
  <c r="P35" i="41"/>
  <c r="O35" i="41"/>
  <c r="N35" i="41"/>
  <c r="L35" i="41"/>
  <c r="P34" i="41"/>
  <c r="O34" i="41"/>
  <c r="N34" i="41"/>
  <c r="M34" i="41"/>
  <c r="L34" i="41"/>
  <c r="P33" i="41"/>
  <c r="O33" i="41"/>
  <c r="L33" i="41"/>
  <c r="P32" i="41"/>
  <c r="O32" i="41"/>
  <c r="L32" i="41"/>
  <c r="P31" i="41"/>
  <c r="O31" i="41"/>
  <c r="N31" i="41"/>
  <c r="L31" i="41"/>
  <c r="P30" i="41"/>
  <c r="O30" i="41"/>
  <c r="N30" i="41"/>
  <c r="M30" i="41"/>
  <c r="L30" i="41"/>
  <c r="P29" i="41"/>
  <c r="O29" i="41"/>
  <c r="L29" i="41"/>
  <c r="P28" i="41"/>
  <c r="O28" i="41"/>
  <c r="L28" i="41"/>
  <c r="P27" i="41"/>
  <c r="O27" i="41"/>
  <c r="N27" i="41"/>
  <c r="L27" i="41"/>
  <c r="P26" i="41"/>
  <c r="O26" i="41"/>
  <c r="N26" i="41"/>
  <c r="M26" i="41"/>
  <c r="L26" i="41"/>
  <c r="P25" i="41"/>
  <c r="O25" i="41"/>
  <c r="L25" i="41"/>
  <c r="P24" i="41"/>
  <c r="O24" i="41"/>
  <c r="L24" i="41"/>
  <c r="P23" i="41"/>
  <c r="O23" i="41"/>
  <c r="N23" i="41"/>
  <c r="L23" i="41"/>
  <c r="P22" i="41"/>
  <c r="O22" i="41"/>
  <c r="N22" i="41"/>
  <c r="M22" i="41"/>
  <c r="L22" i="41"/>
  <c r="P21" i="41"/>
  <c r="O21" i="41"/>
  <c r="L21" i="41"/>
  <c r="P20" i="41"/>
  <c r="O20" i="41"/>
  <c r="L20" i="41"/>
  <c r="P19" i="41"/>
  <c r="O19" i="41"/>
  <c r="N19" i="41"/>
  <c r="L19" i="41"/>
  <c r="P18" i="41"/>
  <c r="O18" i="41"/>
  <c r="N18" i="41"/>
  <c r="M18" i="41"/>
  <c r="L18" i="41"/>
  <c r="P17" i="41"/>
  <c r="O17" i="41"/>
  <c r="L17" i="41"/>
  <c r="P16" i="41"/>
  <c r="O16" i="41"/>
  <c r="L16" i="41"/>
  <c r="P15" i="41"/>
  <c r="O15" i="41"/>
  <c r="N15" i="41"/>
  <c r="L15" i="41"/>
  <c r="P14" i="41"/>
  <c r="O14" i="41"/>
  <c r="N14" i="41"/>
  <c r="M14" i="41"/>
  <c r="L14" i="41"/>
  <c r="P13" i="41"/>
  <c r="O13" i="41"/>
  <c r="N13" i="41"/>
  <c r="M13" i="41"/>
  <c r="L13" i="41"/>
  <c r="P12" i="41"/>
  <c r="O12" i="41"/>
  <c r="N12" i="41"/>
  <c r="M12" i="41"/>
  <c r="L12" i="41"/>
  <c r="P11" i="41"/>
  <c r="O11" i="41"/>
  <c r="N11" i="41"/>
  <c r="M11" i="41"/>
  <c r="L11" i="41"/>
  <c r="P10" i="41"/>
  <c r="P55" i="41"/>
  <c r="O10" i="41"/>
  <c r="N10" i="41"/>
  <c r="M10" i="41"/>
  <c r="L10" i="41"/>
  <c r="L55" i="41"/>
  <c r="O61" i="40"/>
  <c r="L61" i="40"/>
  <c r="K61" i="40"/>
  <c r="J61" i="40"/>
  <c r="C61" i="40"/>
  <c r="B61" i="40"/>
  <c r="A61" i="40"/>
  <c r="D61" i="40"/>
  <c r="M61" i="40"/>
  <c r="P54" i="40"/>
  <c r="O54" i="40"/>
  <c r="O41" i="40"/>
  <c r="N54" i="40"/>
  <c r="N49" i="40"/>
  <c r="M54" i="40"/>
  <c r="M48" i="40"/>
  <c r="Q61" i="40"/>
  <c r="P61" i="40"/>
  <c r="N61" i="40"/>
  <c r="P49" i="40"/>
  <c r="M49" i="40"/>
  <c r="L49" i="40"/>
  <c r="P48" i="40"/>
  <c r="O48" i="40"/>
  <c r="L48" i="40"/>
  <c r="P47" i="40"/>
  <c r="O47" i="40"/>
  <c r="L47" i="40"/>
  <c r="P46" i="40"/>
  <c r="O46" i="40"/>
  <c r="L46" i="40"/>
  <c r="P45" i="40"/>
  <c r="O45" i="40"/>
  <c r="L45" i="40"/>
  <c r="P44" i="40"/>
  <c r="O44" i="40"/>
  <c r="L44" i="40"/>
  <c r="P43" i="40"/>
  <c r="O43" i="40"/>
  <c r="M43" i="40"/>
  <c r="L43" i="40"/>
  <c r="P42" i="40"/>
  <c r="O42" i="40"/>
  <c r="N42" i="40"/>
  <c r="M42" i="40"/>
  <c r="L42" i="40"/>
  <c r="P41" i="40"/>
  <c r="M41" i="40"/>
  <c r="L41" i="40"/>
  <c r="P40" i="40"/>
  <c r="M40" i="40"/>
  <c r="L40" i="40"/>
  <c r="P39" i="40"/>
  <c r="O39" i="40"/>
  <c r="M39" i="40"/>
  <c r="L39" i="40"/>
  <c r="P38" i="40"/>
  <c r="O38" i="40"/>
  <c r="N38" i="40"/>
  <c r="M38" i="40"/>
  <c r="L38" i="40"/>
  <c r="P37" i="40"/>
  <c r="M37" i="40"/>
  <c r="L37" i="40"/>
  <c r="P36" i="40"/>
  <c r="M36" i="40"/>
  <c r="L36" i="40"/>
  <c r="P35" i="40"/>
  <c r="O35" i="40"/>
  <c r="M35" i="40"/>
  <c r="L35" i="40"/>
  <c r="P34" i="40"/>
  <c r="O34" i="40"/>
  <c r="N34" i="40"/>
  <c r="M34" i="40"/>
  <c r="L34" i="40"/>
  <c r="P33" i="40"/>
  <c r="M33" i="40"/>
  <c r="L33" i="40"/>
  <c r="P32" i="40"/>
  <c r="M32" i="40"/>
  <c r="L32" i="40"/>
  <c r="P31" i="40"/>
  <c r="O31" i="40"/>
  <c r="M31" i="40"/>
  <c r="L31" i="40"/>
  <c r="P30" i="40"/>
  <c r="O30" i="40"/>
  <c r="N30" i="40"/>
  <c r="M30" i="40"/>
  <c r="L30" i="40"/>
  <c r="P29" i="40"/>
  <c r="M29" i="40"/>
  <c r="L29" i="40"/>
  <c r="P28" i="40"/>
  <c r="M28" i="40"/>
  <c r="L28" i="40"/>
  <c r="P27" i="40"/>
  <c r="O27" i="40"/>
  <c r="M27" i="40"/>
  <c r="L27" i="40"/>
  <c r="P26" i="40"/>
  <c r="O26" i="40"/>
  <c r="N26" i="40"/>
  <c r="M26" i="40"/>
  <c r="L26" i="40"/>
  <c r="P25" i="40"/>
  <c r="M25" i="40"/>
  <c r="L25" i="40"/>
  <c r="P24" i="40"/>
  <c r="M24" i="40"/>
  <c r="L24" i="40"/>
  <c r="P23" i="40"/>
  <c r="O23" i="40"/>
  <c r="M23" i="40"/>
  <c r="L23" i="40"/>
  <c r="P22" i="40"/>
  <c r="O22" i="40"/>
  <c r="N22" i="40"/>
  <c r="M22" i="40"/>
  <c r="L22" i="40"/>
  <c r="P21" i="40"/>
  <c r="M21" i="40"/>
  <c r="L21" i="40"/>
  <c r="P20" i="40"/>
  <c r="M20" i="40"/>
  <c r="L20" i="40"/>
  <c r="P19" i="40"/>
  <c r="O19" i="40"/>
  <c r="M19" i="40"/>
  <c r="L19" i="40"/>
  <c r="P18" i="40"/>
  <c r="O18" i="40"/>
  <c r="N18" i="40"/>
  <c r="M18" i="40"/>
  <c r="L18" i="40"/>
  <c r="P17" i="40"/>
  <c r="M17" i="40"/>
  <c r="L17" i="40"/>
  <c r="P16" i="40"/>
  <c r="M16" i="40"/>
  <c r="L16" i="40"/>
  <c r="P15" i="40"/>
  <c r="O15" i="40"/>
  <c r="M15" i="40"/>
  <c r="L15" i="40"/>
  <c r="P14" i="40"/>
  <c r="O14" i="40"/>
  <c r="N14" i="40"/>
  <c r="M14" i="40"/>
  <c r="L14" i="40"/>
  <c r="P13" i="40"/>
  <c r="O13" i="40"/>
  <c r="N13" i="40"/>
  <c r="M13" i="40"/>
  <c r="L13" i="40"/>
  <c r="P12" i="40"/>
  <c r="O12" i="40"/>
  <c r="N12" i="40"/>
  <c r="M12" i="40"/>
  <c r="L12" i="40"/>
  <c r="P11" i="40"/>
  <c r="O11" i="40"/>
  <c r="N11" i="40"/>
  <c r="M11" i="40"/>
  <c r="L11" i="40"/>
  <c r="P10" i="40"/>
  <c r="O10" i="40"/>
  <c r="N10" i="40"/>
  <c r="M10" i="40"/>
  <c r="L10" i="40"/>
  <c r="B55" i="36"/>
  <c r="H54" i="36"/>
  <c r="E54" i="36"/>
  <c r="H53" i="36"/>
  <c r="E53" i="36"/>
  <c r="E52" i="36"/>
  <c r="C50" i="36"/>
  <c r="J55" i="36"/>
  <c r="H49" i="36"/>
  <c r="J51" i="36"/>
  <c r="H48" i="36"/>
  <c r="F48" i="36"/>
  <c r="H47" i="36"/>
  <c r="F47" i="36"/>
  <c r="H46" i="36"/>
  <c r="F46" i="36"/>
  <c r="H45" i="36"/>
  <c r="F45" i="36"/>
  <c r="H44" i="36"/>
  <c r="F44" i="36"/>
  <c r="H43" i="36"/>
  <c r="H42" i="36"/>
  <c r="H41" i="36"/>
  <c r="H40" i="36"/>
  <c r="H39" i="36"/>
  <c r="H38" i="36"/>
  <c r="H37" i="36"/>
  <c r="H36" i="36"/>
  <c r="H35" i="36"/>
  <c r="H34" i="36"/>
  <c r="H33" i="36"/>
  <c r="H32" i="36"/>
  <c r="H31" i="36"/>
  <c r="H30" i="36"/>
  <c r="H29" i="36"/>
  <c r="H28" i="36"/>
  <c r="H27" i="36"/>
  <c r="H26" i="36"/>
  <c r="H25" i="36"/>
  <c r="H24" i="36"/>
  <c r="H23" i="36"/>
  <c r="H22" i="36"/>
  <c r="H21" i="36"/>
  <c r="H20" i="36"/>
  <c r="H19" i="36"/>
  <c r="H18" i="36"/>
  <c r="H17" i="36"/>
  <c r="H16" i="36"/>
  <c r="H15" i="36"/>
  <c r="H14" i="36"/>
  <c r="F14" i="36"/>
  <c r="H13" i="36"/>
  <c r="F13" i="36"/>
  <c r="H12" i="36"/>
  <c r="F12" i="36"/>
  <c r="H11" i="36"/>
  <c r="F11" i="36"/>
  <c r="H10" i="36"/>
  <c r="J53" i="36"/>
  <c r="G10" i="36"/>
  <c r="G11" i="36"/>
  <c r="G12" i="36"/>
  <c r="G13" i="36"/>
  <c r="G14" i="36"/>
  <c r="G15" i="36"/>
  <c r="G16" i="36"/>
  <c r="G17" i="36"/>
  <c r="G18" i="36"/>
  <c r="G19" i="36"/>
  <c r="G20" i="36"/>
  <c r="G21" i="36"/>
  <c r="G22" i="36"/>
  <c r="G23" i="36"/>
  <c r="G24" i="36"/>
  <c r="G25" i="36"/>
  <c r="G26" i="36"/>
  <c r="G27" i="36"/>
  <c r="G28" i="36"/>
  <c r="G29" i="36"/>
  <c r="G30" i="36"/>
  <c r="G31" i="36"/>
  <c r="G32" i="36"/>
  <c r="G33" i="36"/>
  <c r="G34" i="36"/>
  <c r="G35" i="36"/>
  <c r="G36" i="36"/>
  <c r="G37" i="36"/>
  <c r="G38" i="36"/>
  <c r="G39" i="36"/>
  <c r="G40" i="36"/>
  <c r="G41" i="36"/>
  <c r="G42" i="36"/>
  <c r="G43" i="36"/>
  <c r="G44" i="36"/>
  <c r="G45" i="36"/>
  <c r="G46" i="36"/>
  <c r="G47" i="36"/>
  <c r="G48" i="36"/>
  <c r="F10" i="36"/>
  <c r="F50" i="36"/>
  <c r="H52" i="36"/>
  <c r="G6" i="36"/>
  <c r="E5" i="36"/>
  <c r="B55" i="35"/>
  <c r="H54" i="35"/>
  <c r="E54" i="35"/>
  <c r="H53" i="35"/>
  <c r="E53" i="35"/>
  <c r="E52" i="35"/>
  <c r="C50" i="35"/>
  <c r="J55" i="35"/>
  <c r="H49" i="35"/>
  <c r="J51" i="35"/>
  <c r="C49" i="35"/>
  <c r="H48" i="35"/>
  <c r="F48" i="35"/>
  <c r="H47" i="35"/>
  <c r="F47" i="35"/>
  <c r="H46" i="35"/>
  <c r="F46" i="35"/>
  <c r="H45" i="35"/>
  <c r="H44" i="35"/>
  <c r="H43" i="35"/>
  <c r="H42" i="35"/>
  <c r="H41" i="35"/>
  <c r="H40" i="35"/>
  <c r="H39" i="35"/>
  <c r="H38" i="35"/>
  <c r="H37" i="35"/>
  <c r="H36" i="35"/>
  <c r="H35" i="35"/>
  <c r="H34" i="35"/>
  <c r="H33" i="35"/>
  <c r="H32" i="35"/>
  <c r="H31" i="35"/>
  <c r="H30" i="35"/>
  <c r="H29" i="35"/>
  <c r="H28" i="35"/>
  <c r="H27" i="35"/>
  <c r="H26" i="35"/>
  <c r="H25" i="35"/>
  <c r="H24" i="35"/>
  <c r="H23" i="35"/>
  <c r="H22" i="35"/>
  <c r="H21" i="35"/>
  <c r="H20" i="35"/>
  <c r="H19" i="35"/>
  <c r="H18" i="35"/>
  <c r="H17" i="35"/>
  <c r="H16" i="35"/>
  <c r="H15" i="35"/>
  <c r="H14" i="35"/>
  <c r="F14" i="35"/>
  <c r="H13" i="35"/>
  <c r="F13" i="35"/>
  <c r="H12" i="35"/>
  <c r="F12" i="35"/>
  <c r="H11" i="35"/>
  <c r="F11" i="35"/>
  <c r="H10" i="35"/>
  <c r="J53" i="35"/>
  <c r="F10" i="35"/>
  <c r="F50" i="35"/>
  <c r="H52" i="35"/>
  <c r="G6" i="35"/>
  <c r="E5" i="35"/>
  <c r="B55" i="34"/>
  <c r="H54" i="34"/>
  <c r="E54" i="34"/>
  <c r="H53" i="34"/>
  <c r="E53" i="34"/>
  <c r="E52" i="34"/>
  <c r="C49" i="34"/>
  <c r="H49" i="34"/>
  <c r="J51" i="34"/>
  <c r="H48" i="34"/>
  <c r="F48" i="34"/>
  <c r="H47" i="34"/>
  <c r="F47" i="34"/>
  <c r="H46" i="34"/>
  <c r="F46" i="34"/>
  <c r="H45" i="34"/>
  <c r="F45" i="34"/>
  <c r="H44" i="34"/>
  <c r="F44" i="34"/>
  <c r="H43" i="34"/>
  <c r="H42" i="34"/>
  <c r="H41" i="34"/>
  <c r="H40" i="34"/>
  <c r="H39" i="34"/>
  <c r="H38" i="34"/>
  <c r="H37" i="34"/>
  <c r="H36" i="34"/>
  <c r="H35" i="34"/>
  <c r="H34" i="34"/>
  <c r="H33" i="34"/>
  <c r="H32" i="34"/>
  <c r="H31" i="34"/>
  <c r="H30" i="34"/>
  <c r="H29" i="34"/>
  <c r="H28" i="34"/>
  <c r="H27" i="34"/>
  <c r="H26" i="34"/>
  <c r="H25" i="34"/>
  <c r="H24" i="34"/>
  <c r="H23" i="34"/>
  <c r="H22" i="34"/>
  <c r="H21" i="34"/>
  <c r="H20" i="34"/>
  <c r="H19" i="34"/>
  <c r="H18" i="34"/>
  <c r="H17" i="34"/>
  <c r="H16" i="34"/>
  <c r="H15" i="34"/>
  <c r="H14" i="34"/>
  <c r="F14" i="34"/>
  <c r="H13" i="34"/>
  <c r="F13" i="34"/>
  <c r="H12" i="34"/>
  <c r="F12" i="34"/>
  <c r="H11" i="34"/>
  <c r="F11" i="34"/>
  <c r="H10" i="34"/>
  <c r="J53" i="34"/>
  <c r="F10" i="34"/>
  <c r="G10" i="34"/>
  <c r="G11" i="34"/>
  <c r="G12" i="34"/>
  <c r="G13" i="34"/>
  <c r="G14" i="34"/>
  <c r="G15" i="34"/>
  <c r="G16" i="34"/>
  <c r="G17" i="34"/>
  <c r="G18" i="34"/>
  <c r="G19" i="34"/>
  <c r="G20" i="34"/>
  <c r="G21" i="34"/>
  <c r="G22" i="34"/>
  <c r="G23" i="34"/>
  <c r="G24" i="34"/>
  <c r="G25" i="34"/>
  <c r="G26" i="34"/>
  <c r="G27" i="34"/>
  <c r="G28" i="34"/>
  <c r="G29" i="34"/>
  <c r="G30" i="34"/>
  <c r="G31" i="34"/>
  <c r="G32" i="34"/>
  <c r="G33" i="34"/>
  <c r="G34" i="34"/>
  <c r="G35" i="34"/>
  <c r="G36" i="34"/>
  <c r="G37" i="34"/>
  <c r="G38" i="34"/>
  <c r="G39" i="34"/>
  <c r="G40" i="34"/>
  <c r="G41" i="34"/>
  <c r="G42" i="34"/>
  <c r="G43" i="34"/>
  <c r="G44" i="34"/>
  <c r="G45" i="34"/>
  <c r="G46" i="34"/>
  <c r="G47" i="34"/>
  <c r="G48" i="34"/>
  <c r="G6" i="34"/>
  <c r="E5" i="34"/>
  <c r="B55" i="33"/>
  <c r="H54" i="33"/>
  <c r="E54" i="33"/>
  <c r="H53" i="33"/>
  <c r="E53" i="33"/>
  <c r="E52" i="33"/>
  <c r="C50" i="33"/>
  <c r="J55" i="33"/>
  <c r="H49" i="33"/>
  <c r="J51" i="33"/>
  <c r="C49" i="33"/>
  <c r="H48" i="33"/>
  <c r="F48" i="33"/>
  <c r="H47" i="33"/>
  <c r="F47" i="33"/>
  <c r="H46" i="33"/>
  <c r="F46" i="33"/>
  <c r="H45" i="33"/>
  <c r="F45" i="33"/>
  <c r="H44" i="33"/>
  <c r="F44" i="33"/>
  <c r="H43" i="33"/>
  <c r="H42" i="33"/>
  <c r="H41" i="33"/>
  <c r="H40" i="33"/>
  <c r="H39" i="33"/>
  <c r="H38" i="33"/>
  <c r="H37" i="33"/>
  <c r="H36" i="33"/>
  <c r="H35" i="33"/>
  <c r="H34" i="33"/>
  <c r="H33" i="33"/>
  <c r="H32" i="33"/>
  <c r="H31" i="33"/>
  <c r="H30" i="33"/>
  <c r="H29" i="33"/>
  <c r="H28" i="33"/>
  <c r="H27" i="33"/>
  <c r="H26" i="33"/>
  <c r="H25" i="33"/>
  <c r="H24" i="33"/>
  <c r="H23" i="33"/>
  <c r="H22" i="33"/>
  <c r="H21" i="33"/>
  <c r="H20" i="33"/>
  <c r="H19" i="33"/>
  <c r="H18" i="33"/>
  <c r="H17" i="33"/>
  <c r="H16" i="33"/>
  <c r="H15" i="33"/>
  <c r="H14" i="33"/>
  <c r="F14" i="33"/>
  <c r="H13" i="33"/>
  <c r="F13" i="33"/>
  <c r="H12" i="33"/>
  <c r="F12" i="33"/>
  <c r="H11" i="33"/>
  <c r="F11" i="33"/>
  <c r="F50" i="33"/>
  <c r="H52" i="33"/>
  <c r="H10" i="33"/>
  <c r="J53" i="33"/>
  <c r="F10" i="33"/>
  <c r="G10" i="33"/>
  <c r="G11" i="33"/>
  <c r="G12" i="33"/>
  <c r="G13" i="33"/>
  <c r="G14" i="33"/>
  <c r="G15" i="33"/>
  <c r="G16" i="33"/>
  <c r="G17" i="33"/>
  <c r="G18" i="33"/>
  <c r="G19" i="33"/>
  <c r="G20" i="33"/>
  <c r="G21" i="33"/>
  <c r="G22" i="33"/>
  <c r="G23" i="33"/>
  <c r="G24" i="33"/>
  <c r="G25" i="33"/>
  <c r="G26" i="33"/>
  <c r="G27" i="33"/>
  <c r="G28" i="33"/>
  <c r="G29" i="33"/>
  <c r="G30" i="33"/>
  <c r="G31" i="33"/>
  <c r="G32" i="33"/>
  <c r="G33" i="33"/>
  <c r="G34" i="33"/>
  <c r="G35" i="33"/>
  <c r="G36" i="33"/>
  <c r="G37" i="33"/>
  <c r="G38" i="33"/>
  <c r="G39" i="33"/>
  <c r="G40" i="33"/>
  <c r="G41" i="33"/>
  <c r="G42" i="33"/>
  <c r="G43" i="33"/>
  <c r="G44" i="33"/>
  <c r="G45" i="33"/>
  <c r="G46" i="33"/>
  <c r="G47" i="33"/>
  <c r="G48" i="33"/>
  <c r="G6" i="33"/>
  <c r="E5" i="33"/>
  <c r="O55" i="49"/>
  <c r="L55" i="48"/>
  <c r="P55" i="48"/>
  <c r="L55" i="47"/>
  <c r="P55" i="47"/>
  <c r="N55" i="47"/>
  <c r="O55" i="46"/>
  <c r="L55" i="46"/>
  <c r="P55" i="46"/>
  <c r="I61" i="46"/>
  <c r="M55" i="45"/>
  <c r="F61" i="45"/>
  <c r="P55" i="45"/>
  <c r="L55" i="45"/>
  <c r="L55" i="44"/>
  <c r="P55" i="44"/>
  <c r="O55" i="43"/>
  <c r="L55" i="42"/>
  <c r="N55" i="42"/>
  <c r="G61" i="42"/>
  <c r="O55" i="41"/>
  <c r="P55" i="40"/>
  <c r="L55" i="40"/>
  <c r="E61" i="49"/>
  <c r="F34" i="9"/>
  <c r="I61" i="49"/>
  <c r="J34" i="9"/>
  <c r="P3" i="49"/>
  <c r="H61" i="49"/>
  <c r="I34" i="9"/>
  <c r="O3" i="49"/>
  <c r="C61" i="49"/>
  <c r="D34" i="9"/>
  <c r="D61" i="49"/>
  <c r="E34" i="9"/>
  <c r="M21" i="49"/>
  <c r="M41" i="49"/>
  <c r="M16" i="49"/>
  <c r="N17" i="49"/>
  <c r="M20" i="49"/>
  <c r="N21" i="49"/>
  <c r="M24" i="49"/>
  <c r="N25" i="49"/>
  <c r="M28" i="49"/>
  <c r="N29" i="49"/>
  <c r="M32" i="49"/>
  <c r="N33" i="49"/>
  <c r="M36" i="49"/>
  <c r="N37" i="49"/>
  <c r="M40" i="49"/>
  <c r="N41" i="49"/>
  <c r="M49" i="49"/>
  <c r="M17" i="49"/>
  <c r="M25" i="49"/>
  <c r="M29" i="49"/>
  <c r="M33" i="49"/>
  <c r="M37" i="49"/>
  <c r="M15" i="49"/>
  <c r="N16" i="49"/>
  <c r="N55" i="49"/>
  <c r="M19" i="49"/>
  <c r="N20" i="49"/>
  <c r="M23" i="49"/>
  <c r="N24" i="49"/>
  <c r="M27" i="49"/>
  <c r="N28" i="49"/>
  <c r="M31" i="49"/>
  <c r="N32" i="49"/>
  <c r="M35" i="49"/>
  <c r="N36" i="49"/>
  <c r="M39" i="49"/>
  <c r="N40" i="49"/>
  <c r="M43" i="49"/>
  <c r="M44" i="49"/>
  <c r="M45" i="49"/>
  <c r="M46" i="49"/>
  <c r="M47" i="49"/>
  <c r="E61" i="48"/>
  <c r="F33" i="9"/>
  <c r="I61" i="48"/>
  <c r="J33" i="9"/>
  <c r="P3" i="48"/>
  <c r="O3" i="48"/>
  <c r="H61" i="48"/>
  <c r="I33" i="9"/>
  <c r="C61" i="48"/>
  <c r="D33" i="9"/>
  <c r="D61" i="48"/>
  <c r="E33" i="9"/>
  <c r="M21" i="48"/>
  <c r="M29" i="48"/>
  <c r="M37" i="48"/>
  <c r="M41" i="48"/>
  <c r="M16" i="48"/>
  <c r="N17" i="48"/>
  <c r="M20" i="48"/>
  <c r="N21" i="48"/>
  <c r="M24" i="48"/>
  <c r="N25" i="48"/>
  <c r="M28" i="48"/>
  <c r="N29" i="48"/>
  <c r="M32" i="48"/>
  <c r="N33" i="48"/>
  <c r="M36" i="48"/>
  <c r="N37" i="48"/>
  <c r="M40" i="48"/>
  <c r="N41" i="48"/>
  <c r="M49" i="48"/>
  <c r="M17" i="48"/>
  <c r="M25" i="48"/>
  <c r="M33" i="48"/>
  <c r="M15" i="48"/>
  <c r="N16" i="48"/>
  <c r="M19" i="48"/>
  <c r="N20" i="48"/>
  <c r="M23" i="48"/>
  <c r="N24" i="48"/>
  <c r="M27" i="48"/>
  <c r="N28" i="48"/>
  <c r="M31" i="48"/>
  <c r="N32" i="48"/>
  <c r="M35" i="48"/>
  <c r="N36" i="48"/>
  <c r="M39" i="48"/>
  <c r="N40" i="48"/>
  <c r="M43" i="48"/>
  <c r="M44" i="48"/>
  <c r="M45" i="48"/>
  <c r="M46" i="48"/>
  <c r="M47" i="48"/>
  <c r="N3" i="47"/>
  <c r="G61" i="47"/>
  <c r="H32" i="9"/>
  <c r="I61" i="47"/>
  <c r="J32" i="9"/>
  <c r="P3" i="47"/>
  <c r="C61" i="47"/>
  <c r="D32" i="9"/>
  <c r="D61" i="47"/>
  <c r="E32" i="9"/>
  <c r="E61" i="47"/>
  <c r="F32" i="9"/>
  <c r="M17" i="47"/>
  <c r="M21" i="47"/>
  <c r="M25" i="47"/>
  <c r="M29" i="47"/>
  <c r="M33" i="47"/>
  <c r="M37" i="47"/>
  <c r="M41" i="47"/>
  <c r="O44" i="47"/>
  <c r="O55" i="47"/>
  <c r="O45" i="47"/>
  <c r="O46" i="47"/>
  <c r="O47" i="47"/>
  <c r="O48" i="47"/>
  <c r="M16" i="47"/>
  <c r="M20" i="47"/>
  <c r="M24" i="47"/>
  <c r="M28" i="47"/>
  <c r="M32" i="47"/>
  <c r="M36" i="47"/>
  <c r="M40" i="47"/>
  <c r="M49" i="47"/>
  <c r="M15" i="47"/>
  <c r="M19" i="47"/>
  <c r="M23" i="47"/>
  <c r="M27" i="47"/>
  <c r="M31" i="47"/>
  <c r="M35" i="47"/>
  <c r="M39" i="47"/>
  <c r="M43" i="47"/>
  <c r="M44" i="47"/>
  <c r="M45" i="47"/>
  <c r="M46" i="47"/>
  <c r="M47" i="47"/>
  <c r="E61" i="46"/>
  <c r="P3" i="46"/>
  <c r="H61" i="46"/>
  <c r="O3" i="46"/>
  <c r="C61" i="46"/>
  <c r="D61" i="46"/>
  <c r="M21" i="46"/>
  <c r="M25" i="46"/>
  <c r="M29" i="46"/>
  <c r="M37" i="46"/>
  <c r="M16" i="46"/>
  <c r="N17" i="46"/>
  <c r="M20" i="46"/>
  <c r="N21" i="46"/>
  <c r="M24" i="46"/>
  <c r="N25" i="46"/>
  <c r="M28" i="46"/>
  <c r="N29" i="46"/>
  <c r="M32" i="46"/>
  <c r="N33" i="46"/>
  <c r="M36" i="46"/>
  <c r="N37" i="46"/>
  <c r="M40" i="46"/>
  <c r="N41" i="46"/>
  <c r="M49" i="46"/>
  <c r="M17" i="46"/>
  <c r="M33" i="46"/>
  <c r="M41" i="46"/>
  <c r="M15" i="46"/>
  <c r="N16" i="46"/>
  <c r="M19" i="46"/>
  <c r="N20" i="46"/>
  <c r="M23" i="46"/>
  <c r="N24" i="46"/>
  <c r="M27" i="46"/>
  <c r="N28" i="46"/>
  <c r="M31" i="46"/>
  <c r="N32" i="46"/>
  <c r="M35" i="46"/>
  <c r="N36" i="46"/>
  <c r="M39" i="46"/>
  <c r="N40" i="46"/>
  <c r="M43" i="46"/>
  <c r="M44" i="46"/>
  <c r="M45" i="46"/>
  <c r="M46" i="46"/>
  <c r="M47" i="46"/>
  <c r="E61" i="45"/>
  <c r="M3" i="45"/>
  <c r="I61" i="45"/>
  <c r="P3" i="45"/>
  <c r="N21" i="45"/>
  <c r="N25" i="45"/>
  <c r="N29" i="45"/>
  <c r="N33" i="45"/>
  <c r="N37" i="45"/>
  <c r="N15" i="45"/>
  <c r="O16" i="45"/>
  <c r="N19" i="45"/>
  <c r="O20" i="45"/>
  <c r="N23" i="45"/>
  <c r="O24" i="45"/>
  <c r="N27" i="45"/>
  <c r="O28" i="45"/>
  <c r="N31" i="45"/>
  <c r="O32" i="45"/>
  <c r="N35" i="45"/>
  <c r="O36" i="45"/>
  <c r="N39" i="45"/>
  <c r="O40" i="45"/>
  <c r="N43" i="45"/>
  <c r="N44" i="45"/>
  <c r="N45" i="45"/>
  <c r="N46" i="45"/>
  <c r="N47" i="45"/>
  <c r="N48" i="45"/>
  <c r="O49" i="45"/>
  <c r="N17" i="45"/>
  <c r="N41" i="45"/>
  <c r="N16" i="45"/>
  <c r="O17" i="45"/>
  <c r="N20" i="45"/>
  <c r="O21" i="45"/>
  <c r="N24" i="45"/>
  <c r="O25" i="45"/>
  <c r="N28" i="45"/>
  <c r="O29" i="45"/>
  <c r="N32" i="45"/>
  <c r="O33" i="45"/>
  <c r="N36" i="45"/>
  <c r="O37" i="45"/>
  <c r="N40" i="45"/>
  <c r="F61" i="44"/>
  <c r="G29" i="9"/>
  <c r="M3" i="44"/>
  <c r="I61" i="44"/>
  <c r="J29" i="9"/>
  <c r="P3" i="44"/>
  <c r="E61" i="44"/>
  <c r="F29" i="9"/>
  <c r="N33" i="44"/>
  <c r="N41" i="44"/>
  <c r="N15" i="44"/>
  <c r="O16" i="44"/>
  <c r="N19" i="44"/>
  <c r="O20" i="44"/>
  <c r="N23" i="44"/>
  <c r="O24" i="44"/>
  <c r="N27" i="44"/>
  <c r="O28" i="44"/>
  <c r="N31" i="44"/>
  <c r="O32" i="44"/>
  <c r="N35" i="44"/>
  <c r="O36" i="44"/>
  <c r="N39" i="44"/>
  <c r="O40" i="44"/>
  <c r="N43" i="44"/>
  <c r="N44" i="44"/>
  <c r="N45" i="44"/>
  <c r="N46" i="44"/>
  <c r="N47" i="44"/>
  <c r="N48" i="44"/>
  <c r="O49" i="44"/>
  <c r="N17" i="44"/>
  <c r="N21" i="44"/>
  <c r="N25" i="44"/>
  <c r="N29" i="44"/>
  <c r="N37" i="44"/>
  <c r="N16" i="44"/>
  <c r="O17" i="44"/>
  <c r="N20" i="44"/>
  <c r="O21" i="44"/>
  <c r="N24" i="44"/>
  <c r="O25" i="44"/>
  <c r="N28" i="44"/>
  <c r="O29" i="44"/>
  <c r="N32" i="44"/>
  <c r="O33" i="44"/>
  <c r="N36" i="44"/>
  <c r="O37" i="44"/>
  <c r="N40" i="44"/>
  <c r="E61" i="43"/>
  <c r="F28" i="9"/>
  <c r="I61" i="43"/>
  <c r="J28" i="9"/>
  <c r="P3" i="43"/>
  <c r="O3" i="43"/>
  <c r="H61" i="43"/>
  <c r="I28" i="9"/>
  <c r="C61" i="43"/>
  <c r="D28" i="9"/>
  <c r="D61" i="43"/>
  <c r="E28" i="9"/>
  <c r="M21" i="43"/>
  <c r="M25" i="43"/>
  <c r="M37" i="43"/>
  <c r="M41" i="43"/>
  <c r="M16" i="43"/>
  <c r="N17" i="43"/>
  <c r="M20" i="43"/>
  <c r="N21" i="43"/>
  <c r="M24" i="43"/>
  <c r="N25" i="43"/>
  <c r="M28" i="43"/>
  <c r="N29" i="43"/>
  <c r="M32" i="43"/>
  <c r="N33" i="43"/>
  <c r="M36" i="43"/>
  <c r="N37" i="43"/>
  <c r="M40" i="43"/>
  <c r="N41" i="43"/>
  <c r="M49" i="43"/>
  <c r="M17" i="43"/>
  <c r="M29" i="43"/>
  <c r="M33" i="43"/>
  <c r="M15" i="43"/>
  <c r="N16" i="43"/>
  <c r="M19" i="43"/>
  <c r="N20" i="43"/>
  <c r="M23" i="43"/>
  <c r="N24" i="43"/>
  <c r="M27" i="43"/>
  <c r="N28" i="43"/>
  <c r="M31" i="43"/>
  <c r="N32" i="43"/>
  <c r="M35" i="43"/>
  <c r="N36" i="43"/>
  <c r="M39" i="43"/>
  <c r="N40" i="43"/>
  <c r="M43" i="43"/>
  <c r="M44" i="43"/>
  <c r="M45" i="43"/>
  <c r="M46" i="43"/>
  <c r="M47" i="43"/>
  <c r="N3" i="42"/>
  <c r="P55" i="42"/>
  <c r="C61" i="42"/>
  <c r="D61" i="42"/>
  <c r="E61" i="42"/>
  <c r="M17" i="42"/>
  <c r="M21" i="42"/>
  <c r="M25" i="42"/>
  <c r="M29" i="42"/>
  <c r="M33" i="42"/>
  <c r="M37" i="42"/>
  <c r="M41" i="42"/>
  <c r="O44" i="42"/>
  <c r="O45" i="42"/>
  <c r="O46" i="42"/>
  <c r="O47" i="42"/>
  <c r="O48" i="42"/>
  <c r="M16" i="42"/>
  <c r="M20" i="42"/>
  <c r="M24" i="42"/>
  <c r="M28" i="42"/>
  <c r="M32" i="42"/>
  <c r="M36" i="42"/>
  <c r="M40" i="42"/>
  <c r="M49" i="42"/>
  <c r="M15" i="42"/>
  <c r="M19" i="42"/>
  <c r="M23" i="42"/>
  <c r="M27" i="42"/>
  <c r="M31" i="42"/>
  <c r="M35" i="42"/>
  <c r="M39" i="42"/>
  <c r="M43" i="42"/>
  <c r="M44" i="42"/>
  <c r="M45" i="42"/>
  <c r="M46" i="42"/>
  <c r="M47" i="42"/>
  <c r="E61" i="41"/>
  <c r="I61" i="41"/>
  <c r="P3" i="41"/>
  <c r="H61" i="41"/>
  <c r="O3" i="41"/>
  <c r="C61" i="41"/>
  <c r="D61" i="41"/>
  <c r="M17" i="41"/>
  <c r="M21" i="41"/>
  <c r="M29" i="41"/>
  <c r="M33" i="41"/>
  <c r="M37" i="41"/>
  <c r="M41" i="41"/>
  <c r="M16" i="41"/>
  <c r="N17" i="41"/>
  <c r="M20" i="41"/>
  <c r="N21" i="41"/>
  <c r="M24" i="41"/>
  <c r="N25" i="41"/>
  <c r="M28" i="41"/>
  <c r="N29" i="41"/>
  <c r="M32" i="41"/>
  <c r="N33" i="41"/>
  <c r="M36" i="41"/>
  <c r="N37" i="41"/>
  <c r="M40" i="41"/>
  <c r="N41" i="41"/>
  <c r="M49" i="41"/>
  <c r="M25" i="41"/>
  <c r="M15" i="41"/>
  <c r="N16" i="41"/>
  <c r="M19" i="41"/>
  <c r="N20" i="41"/>
  <c r="M23" i="41"/>
  <c r="N24" i="41"/>
  <c r="M27" i="41"/>
  <c r="N28" i="41"/>
  <c r="M31" i="41"/>
  <c r="N32" i="41"/>
  <c r="M35" i="41"/>
  <c r="N36" i="41"/>
  <c r="M39" i="41"/>
  <c r="N40" i="41"/>
  <c r="M43" i="41"/>
  <c r="M44" i="41"/>
  <c r="M45" i="41"/>
  <c r="M46" i="41"/>
  <c r="M47" i="41"/>
  <c r="E61" i="40"/>
  <c r="I61" i="40"/>
  <c r="P3" i="40"/>
  <c r="N17" i="40"/>
  <c r="N21" i="40"/>
  <c r="N25" i="40"/>
  <c r="N41" i="40"/>
  <c r="N15" i="40"/>
  <c r="O16" i="40"/>
  <c r="N19" i="40"/>
  <c r="O20" i="40"/>
  <c r="N23" i="40"/>
  <c r="O24" i="40"/>
  <c r="N27" i="40"/>
  <c r="O28" i="40"/>
  <c r="N31" i="40"/>
  <c r="O32" i="40"/>
  <c r="N35" i="40"/>
  <c r="O36" i="40"/>
  <c r="N39" i="40"/>
  <c r="O40" i="40"/>
  <c r="N43" i="40"/>
  <c r="N44" i="40"/>
  <c r="N45" i="40"/>
  <c r="N46" i="40"/>
  <c r="N47" i="40"/>
  <c r="N48" i="40"/>
  <c r="O49" i="40"/>
  <c r="N29" i="40"/>
  <c r="N33" i="40"/>
  <c r="N37" i="40"/>
  <c r="N16" i="40"/>
  <c r="O17" i="40"/>
  <c r="N20" i="40"/>
  <c r="O21" i="40"/>
  <c r="N24" i="40"/>
  <c r="O25" i="40"/>
  <c r="N28" i="40"/>
  <c r="O29" i="40"/>
  <c r="N32" i="40"/>
  <c r="O33" i="40"/>
  <c r="N36" i="40"/>
  <c r="O37" i="40"/>
  <c r="N40" i="40"/>
  <c r="M44" i="40"/>
  <c r="M45" i="40"/>
  <c r="M46" i="40"/>
  <c r="M47" i="40"/>
  <c r="G10" i="35"/>
  <c r="G11" i="35"/>
  <c r="G12" i="35"/>
  <c r="G13" i="35"/>
  <c r="G14" i="35"/>
  <c r="G15" i="35"/>
  <c r="G16" i="35"/>
  <c r="G17" i="35"/>
  <c r="G18" i="35"/>
  <c r="G19" i="35"/>
  <c r="G20" i="35"/>
  <c r="G21" i="35"/>
  <c r="G22" i="35"/>
  <c r="G23" i="35"/>
  <c r="G24" i="35"/>
  <c r="G25" i="35"/>
  <c r="G26" i="35"/>
  <c r="G27" i="35"/>
  <c r="G28" i="35"/>
  <c r="G29" i="35"/>
  <c r="G30" i="35"/>
  <c r="G31" i="35"/>
  <c r="G32" i="35"/>
  <c r="G33" i="35"/>
  <c r="G34" i="35"/>
  <c r="G35" i="35"/>
  <c r="G36" i="35"/>
  <c r="G37" i="35"/>
  <c r="G38" i="35"/>
  <c r="G39" i="35"/>
  <c r="G40" i="35"/>
  <c r="G41" i="35"/>
  <c r="G42" i="35"/>
  <c r="G43" i="35"/>
  <c r="G44" i="35"/>
  <c r="G45" i="35"/>
  <c r="G46" i="35"/>
  <c r="G47" i="35"/>
  <c r="G48" i="35"/>
  <c r="C50" i="34"/>
  <c r="J55" i="34"/>
  <c r="F50" i="34"/>
  <c r="H52" i="34"/>
  <c r="M55" i="49"/>
  <c r="M55" i="48"/>
  <c r="N55" i="48"/>
  <c r="N3" i="48"/>
  <c r="M55" i="47"/>
  <c r="N55" i="46"/>
  <c r="N3" i="46"/>
  <c r="M55" i="46"/>
  <c r="N55" i="45"/>
  <c r="N3" i="45"/>
  <c r="O55" i="45"/>
  <c r="N55" i="44"/>
  <c r="O55" i="44"/>
  <c r="M55" i="43"/>
  <c r="N55" i="43"/>
  <c r="G61" i="43"/>
  <c r="H28" i="9"/>
  <c r="M55" i="42"/>
  <c r="O55" i="42"/>
  <c r="O3" i="42"/>
  <c r="M55" i="41"/>
  <c r="F61" i="41"/>
  <c r="N55" i="41"/>
  <c r="G61" i="41"/>
  <c r="N55" i="40"/>
  <c r="M55" i="40"/>
  <c r="O55" i="40"/>
  <c r="O3" i="40"/>
  <c r="F61" i="49"/>
  <c r="G34" i="9"/>
  <c r="M3" i="49"/>
  <c r="N3" i="49"/>
  <c r="G61" i="49"/>
  <c r="H34" i="9"/>
  <c r="F61" i="48"/>
  <c r="G33" i="9"/>
  <c r="M3" i="48"/>
  <c r="G61" i="48"/>
  <c r="H33" i="9"/>
  <c r="M3" i="47"/>
  <c r="F61" i="47"/>
  <c r="G32" i="9"/>
  <c r="O3" i="47"/>
  <c r="H61" i="47"/>
  <c r="I32" i="9"/>
  <c r="F61" i="46"/>
  <c r="M3" i="46"/>
  <c r="O3" i="45"/>
  <c r="H61" i="45"/>
  <c r="N3" i="44"/>
  <c r="G61" i="44"/>
  <c r="H29" i="9"/>
  <c r="H61" i="44"/>
  <c r="I29" i="9"/>
  <c r="O3" i="44"/>
  <c r="F61" i="43"/>
  <c r="G28" i="9"/>
  <c r="M3" i="43"/>
  <c r="M3" i="42"/>
  <c r="F61" i="42"/>
  <c r="I61" i="42"/>
  <c r="P3" i="42"/>
  <c r="M3" i="41"/>
  <c r="N3" i="41"/>
  <c r="M3" i="40"/>
  <c r="F61" i="40"/>
  <c r="H61" i="40"/>
  <c r="N3" i="40"/>
  <c r="G61" i="40"/>
  <c r="G61" i="46"/>
  <c r="G61" i="45"/>
  <c r="N3" i="43"/>
  <c r="H61" i="42"/>
  <c r="B55" i="32"/>
  <c r="H54" i="32"/>
  <c r="E54" i="32"/>
  <c r="H53" i="32"/>
  <c r="E53" i="32"/>
  <c r="E52" i="32"/>
  <c r="C49" i="32"/>
  <c r="H49" i="32"/>
  <c r="J51" i="32"/>
  <c r="H48" i="32"/>
  <c r="F48" i="32"/>
  <c r="H47" i="32"/>
  <c r="F47" i="32"/>
  <c r="H46" i="32"/>
  <c r="F46" i="32"/>
  <c r="H45" i="32"/>
  <c r="F45" i="32"/>
  <c r="H44" i="32"/>
  <c r="F44" i="32"/>
  <c r="H43" i="32"/>
  <c r="H42" i="32"/>
  <c r="H41" i="32"/>
  <c r="H40" i="32"/>
  <c r="H39" i="32"/>
  <c r="H38" i="32"/>
  <c r="H37" i="32"/>
  <c r="H36" i="32"/>
  <c r="H35" i="32"/>
  <c r="H34" i="32"/>
  <c r="H33" i="32"/>
  <c r="H32" i="32"/>
  <c r="H31" i="32"/>
  <c r="H30" i="32"/>
  <c r="H29" i="32"/>
  <c r="H28" i="32"/>
  <c r="H27" i="32"/>
  <c r="H26" i="32"/>
  <c r="H25" i="32"/>
  <c r="H24" i="32"/>
  <c r="H23" i="32"/>
  <c r="H22" i="32"/>
  <c r="H21" i="32"/>
  <c r="H20" i="32"/>
  <c r="H19" i="32"/>
  <c r="H18" i="32"/>
  <c r="H17" i="32"/>
  <c r="H16" i="32"/>
  <c r="H15" i="32"/>
  <c r="H14" i="32"/>
  <c r="F14" i="32"/>
  <c r="H13" i="32"/>
  <c r="F13" i="32"/>
  <c r="H12" i="32"/>
  <c r="F12" i="32"/>
  <c r="H11" i="32"/>
  <c r="F11" i="32"/>
  <c r="F50" i="32"/>
  <c r="H52" i="32"/>
  <c r="H10" i="32"/>
  <c r="J53" i="32"/>
  <c r="F10" i="32"/>
  <c r="G10" i="32"/>
  <c r="G11" i="32"/>
  <c r="G12" i="32"/>
  <c r="G13" i="32"/>
  <c r="G14" i="32"/>
  <c r="G15" i="32"/>
  <c r="G16" i="32"/>
  <c r="G17" i="32"/>
  <c r="G18" i="32"/>
  <c r="G19" i="32"/>
  <c r="G20" i="32"/>
  <c r="G21" i="32"/>
  <c r="G22" i="32"/>
  <c r="G23" i="32"/>
  <c r="G24" i="32"/>
  <c r="G25" i="32"/>
  <c r="G26" i="32"/>
  <c r="G27" i="32"/>
  <c r="G28" i="32"/>
  <c r="G29" i="32"/>
  <c r="G30" i="32"/>
  <c r="G31" i="32"/>
  <c r="G32" i="32"/>
  <c r="G33" i="32"/>
  <c r="G34" i="32"/>
  <c r="G35" i="32"/>
  <c r="G36" i="32"/>
  <c r="G37" i="32"/>
  <c r="G38" i="32"/>
  <c r="G39" i="32"/>
  <c r="G40" i="32"/>
  <c r="G41" i="32"/>
  <c r="G42" i="32"/>
  <c r="G43" i="32"/>
  <c r="G44" i="32"/>
  <c r="G45" i="32"/>
  <c r="G46" i="32"/>
  <c r="G47" i="32"/>
  <c r="G48" i="32"/>
  <c r="G6" i="32"/>
  <c r="E5" i="32"/>
  <c r="C50" i="32"/>
  <c r="J55" i="32"/>
  <c r="J55" i="31"/>
  <c r="B55" i="31"/>
  <c r="H54" i="31"/>
  <c r="Q61" i="31"/>
  <c r="R16" i="9"/>
  <c r="E54" i="31"/>
  <c r="H53" i="31"/>
  <c r="E53" i="31"/>
  <c r="N61" i="31"/>
  <c r="O16" i="9"/>
  <c r="E52" i="31"/>
  <c r="C50" i="31"/>
  <c r="H49" i="31"/>
  <c r="J51" i="31"/>
  <c r="C49" i="31"/>
  <c r="H48" i="31"/>
  <c r="F48" i="31"/>
  <c r="O48" i="31"/>
  <c r="H47" i="31"/>
  <c r="F47" i="31"/>
  <c r="H46" i="31"/>
  <c r="F46" i="31"/>
  <c r="O46" i="31"/>
  <c r="H45" i="31"/>
  <c r="F45" i="31"/>
  <c r="H44" i="31"/>
  <c r="F44" i="31"/>
  <c r="O44" i="31"/>
  <c r="H43" i="31"/>
  <c r="H42" i="31"/>
  <c r="H41" i="31"/>
  <c r="H40" i="31"/>
  <c r="H39" i="31"/>
  <c r="H38" i="31"/>
  <c r="H37" i="31"/>
  <c r="H36" i="31"/>
  <c r="H35" i="31"/>
  <c r="H34" i="31"/>
  <c r="H33" i="31"/>
  <c r="H32" i="31"/>
  <c r="H31" i="31"/>
  <c r="H30" i="31"/>
  <c r="H29" i="31"/>
  <c r="H28" i="31"/>
  <c r="H27" i="31"/>
  <c r="H26" i="31"/>
  <c r="H25" i="31"/>
  <c r="H24" i="31"/>
  <c r="H23" i="31"/>
  <c r="H22" i="31"/>
  <c r="H21" i="31"/>
  <c r="H20" i="31"/>
  <c r="H19" i="31"/>
  <c r="H18" i="31"/>
  <c r="H17" i="31"/>
  <c r="H16" i="31"/>
  <c r="H15" i="31"/>
  <c r="H14" i="31"/>
  <c r="F14" i="31"/>
  <c r="H13" i="31"/>
  <c r="F13" i="31"/>
  <c r="H12" i="31"/>
  <c r="F12" i="31"/>
  <c r="H11" i="31"/>
  <c r="J53" i="31"/>
  <c r="F11" i="31"/>
  <c r="F50" i="31"/>
  <c r="H52" i="31"/>
  <c r="H10" i="31"/>
  <c r="G10" i="31"/>
  <c r="G11" i="31"/>
  <c r="G12" i="31"/>
  <c r="G13" i="31"/>
  <c r="G14" i="31"/>
  <c r="G15" i="31"/>
  <c r="G16" i="31"/>
  <c r="G17" i="31"/>
  <c r="G18" i="31"/>
  <c r="G19" i="31"/>
  <c r="G20" i="31"/>
  <c r="G21" i="31"/>
  <c r="G22" i="31"/>
  <c r="G23" i="31"/>
  <c r="G24" i="31"/>
  <c r="G25" i="31"/>
  <c r="G26" i="31"/>
  <c r="G27" i="31"/>
  <c r="G28" i="31"/>
  <c r="G29" i="31"/>
  <c r="G30" i="31"/>
  <c r="G31" i="31"/>
  <c r="G32" i="31"/>
  <c r="G33" i="31"/>
  <c r="G34" i="31"/>
  <c r="G35" i="31"/>
  <c r="G36" i="31"/>
  <c r="G37" i="31"/>
  <c r="G38" i="31"/>
  <c r="G39" i="31"/>
  <c r="G40" i="31"/>
  <c r="G41" i="31"/>
  <c r="G42" i="31"/>
  <c r="G43" i="31"/>
  <c r="G44" i="31"/>
  <c r="G45" i="31"/>
  <c r="G46" i="31"/>
  <c r="G47" i="31"/>
  <c r="G48" i="31"/>
  <c r="F10" i="31"/>
  <c r="G6" i="31"/>
  <c r="E5" i="31"/>
  <c r="J55" i="30"/>
  <c r="B55" i="30"/>
  <c r="H54" i="30"/>
  <c r="Q61" i="30"/>
  <c r="R15" i="9"/>
  <c r="E54" i="30"/>
  <c r="H53" i="30"/>
  <c r="E53" i="30"/>
  <c r="N61" i="30"/>
  <c r="O15" i="9"/>
  <c r="E52" i="30"/>
  <c r="C50" i="30"/>
  <c r="H49" i="30"/>
  <c r="J51" i="30"/>
  <c r="C49" i="30"/>
  <c r="H48" i="30"/>
  <c r="F48" i="30"/>
  <c r="O48" i="30"/>
  <c r="H47" i="30"/>
  <c r="F47" i="30"/>
  <c r="H46" i="30"/>
  <c r="F46" i="30"/>
  <c r="O46" i="30"/>
  <c r="H45" i="30"/>
  <c r="F45" i="30"/>
  <c r="H44" i="30"/>
  <c r="F44" i="30"/>
  <c r="O44" i="30"/>
  <c r="H43" i="30"/>
  <c r="H42" i="30"/>
  <c r="H41" i="30"/>
  <c r="H40" i="30"/>
  <c r="H39" i="30"/>
  <c r="H38" i="30"/>
  <c r="H37" i="30"/>
  <c r="H36" i="30"/>
  <c r="H35" i="30"/>
  <c r="H34" i="30"/>
  <c r="H33" i="30"/>
  <c r="H32" i="30"/>
  <c r="H31" i="30"/>
  <c r="H30" i="30"/>
  <c r="H29" i="30"/>
  <c r="H28" i="30"/>
  <c r="H27" i="30"/>
  <c r="H26" i="30"/>
  <c r="H25" i="30"/>
  <c r="H24" i="30"/>
  <c r="H23" i="30"/>
  <c r="H22" i="30"/>
  <c r="H21" i="30"/>
  <c r="H20" i="30"/>
  <c r="H19" i="30"/>
  <c r="H18" i="30"/>
  <c r="H17" i="30"/>
  <c r="H16" i="30"/>
  <c r="H15" i="30"/>
  <c r="H14" i="30"/>
  <c r="F14" i="30"/>
  <c r="H13" i="30"/>
  <c r="F13" i="30"/>
  <c r="H12" i="30"/>
  <c r="F12" i="30"/>
  <c r="H11" i="30"/>
  <c r="J53" i="30"/>
  <c r="F11" i="30"/>
  <c r="F50" i="30"/>
  <c r="H52" i="30"/>
  <c r="H10" i="30"/>
  <c r="G10" i="30"/>
  <c r="G11" i="30"/>
  <c r="G12" i="30"/>
  <c r="G13" i="30"/>
  <c r="G14" i="30"/>
  <c r="G15" i="30"/>
  <c r="G16" i="30"/>
  <c r="G17" i="30"/>
  <c r="G18" i="30"/>
  <c r="G19" i="30"/>
  <c r="G20" i="30"/>
  <c r="G21" i="30"/>
  <c r="G22" i="30"/>
  <c r="G23" i="30"/>
  <c r="G24" i="30"/>
  <c r="G25" i="30"/>
  <c r="G26" i="30"/>
  <c r="G27" i="30"/>
  <c r="G28" i="30"/>
  <c r="G29" i="30"/>
  <c r="G30" i="30"/>
  <c r="G31" i="30"/>
  <c r="G32" i="30"/>
  <c r="G33" i="30"/>
  <c r="G34" i="30"/>
  <c r="G35" i="30"/>
  <c r="G36" i="30"/>
  <c r="G37" i="30"/>
  <c r="G38" i="30"/>
  <c r="G39" i="30"/>
  <c r="G40" i="30"/>
  <c r="G41" i="30"/>
  <c r="G42" i="30"/>
  <c r="G43" i="30"/>
  <c r="G44" i="30"/>
  <c r="G45" i="30"/>
  <c r="G46" i="30"/>
  <c r="G47" i="30"/>
  <c r="G48" i="30"/>
  <c r="F10" i="30"/>
  <c r="G6" i="30"/>
  <c r="E5" i="30"/>
  <c r="B55" i="29"/>
  <c r="H54" i="29"/>
  <c r="E54" i="29"/>
  <c r="H53" i="29"/>
  <c r="E53" i="29"/>
  <c r="E52" i="29"/>
  <c r="C49" i="29"/>
  <c r="C50" i="29"/>
  <c r="J55" i="29"/>
  <c r="H48" i="29"/>
  <c r="F48" i="29"/>
  <c r="H47" i="29"/>
  <c r="F47" i="29"/>
  <c r="H46" i="29"/>
  <c r="F46" i="29"/>
  <c r="H45" i="29"/>
  <c r="F45" i="29"/>
  <c r="H44" i="29"/>
  <c r="F44" i="29"/>
  <c r="H43" i="29"/>
  <c r="H42" i="29"/>
  <c r="H41" i="29"/>
  <c r="H40" i="29"/>
  <c r="H39" i="29"/>
  <c r="H38" i="29"/>
  <c r="H37" i="29"/>
  <c r="H36" i="29"/>
  <c r="H35" i="29"/>
  <c r="H34" i="29"/>
  <c r="H33" i="29"/>
  <c r="H32" i="29"/>
  <c r="H31" i="29"/>
  <c r="H30" i="29"/>
  <c r="H29" i="29"/>
  <c r="H28" i="29"/>
  <c r="H27" i="29"/>
  <c r="H26" i="29"/>
  <c r="H25" i="29"/>
  <c r="H24" i="29"/>
  <c r="H23" i="29"/>
  <c r="H22" i="29"/>
  <c r="H21" i="29"/>
  <c r="H20" i="29"/>
  <c r="H19" i="29"/>
  <c r="H18" i="29"/>
  <c r="H17" i="29"/>
  <c r="H16" i="29"/>
  <c r="H15" i="29"/>
  <c r="H14" i="29"/>
  <c r="F14" i="29"/>
  <c r="H13" i="29"/>
  <c r="F13" i="29"/>
  <c r="H12" i="29"/>
  <c r="F12" i="29"/>
  <c r="H11" i="29"/>
  <c r="F11" i="29"/>
  <c r="H10" i="29"/>
  <c r="G10" i="29"/>
  <c r="G11" i="29"/>
  <c r="G12" i="29"/>
  <c r="G13" i="29"/>
  <c r="G14" i="29"/>
  <c r="G15" i="29"/>
  <c r="G16" i="29"/>
  <c r="G17" i="29"/>
  <c r="G18" i="29"/>
  <c r="G19" i="29"/>
  <c r="G20" i="29"/>
  <c r="G21" i="29"/>
  <c r="G22" i="29"/>
  <c r="G23" i="29"/>
  <c r="G24" i="29"/>
  <c r="G25" i="29"/>
  <c r="G26" i="29"/>
  <c r="G27" i="29"/>
  <c r="G28" i="29"/>
  <c r="G29" i="29"/>
  <c r="G30" i="29"/>
  <c r="G31" i="29"/>
  <c r="G32" i="29"/>
  <c r="G33" i="29"/>
  <c r="G34" i="29"/>
  <c r="G35" i="29"/>
  <c r="G36" i="29"/>
  <c r="G37" i="29"/>
  <c r="G38" i="29"/>
  <c r="G39" i="29"/>
  <c r="G40" i="29"/>
  <c r="G41" i="29"/>
  <c r="G42" i="29"/>
  <c r="G43" i="29"/>
  <c r="G44" i="29"/>
  <c r="G45" i="29"/>
  <c r="G46" i="29"/>
  <c r="G47" i="29"/>
  <c r="G48" i="29"/>
  <c r="F10" i="29"/>
  <c r="F50" i="29"/>
  <c r="H52" i="29"/>
  <c r="G6" i="29"/>
  <c r="E5" i="29"/>
  <c r="L15" i="9"/>
  <c r="N15" i="9"/>
  <c r="K17" i="9"/>
  <c r="L17" i="9"/>
  <c r="P17" i="9"/>
  <c r="R17" i="9"/>
  <c r="M18" i="9"/>
  <c r="Q18" i="9"/>
  <c r="M19" i="9"/>
  <c r="Q19" i="9"/>
  <c r="C20" i="9"/>
  <c r="L20" i="9"/>
  <c r="O20" i="9"/>
  <c r="M21" i="9"/>
  <c r="Q21" i="9"/>
  <c r="K22" i="9"/>
  <c r="M22" i="9"/>
  <c r="P22" i="9"/>
  <c r="Q22" i="9"/>
  <c r="C23" i="9"/>
  <c r="K23" i="9"/>
  <c r="N23" i="9"/>
  <c r="O23" i="9"/>
  <c r="K24" i="9"/>
  <c r="M24" i="9"/>
  <c r="O24" i="9"/>
  <c r="Q24" i="9"/>
  <c r="B24" i="9"/>
  <c r="B22" i="9"/>
  <c r="B20" i="9"/>
  <c r="B18" i="9"/>
  <c r="M61" i="39"/>
  <c r="N24" i="9"/>
  <c r="L61" i="39"/>
  <c r="K61" i="39"/>
  <c r="L24" i="9"/>
  <c r="J61" i="39"/>
  <c r="B61" i="39"/>
  <c r="C24" i="9"/>
  <c r="A61" i="39"/>
  <c r="P54" i="39"/>
  <c r="P48" i="39"/>
  <c r="O54" i="39"/>
  <c r="N54" i="39"/>
  <c r="M54" i="39"/>
  <c r="M49" i="39"/>
  <c r="Q61" i="39"/>
  <c r="R24" i="9"/>
  <c r="P61" i="39"/>
  <c r="O61" i="39"/>
  <c r="P24" i="9"/>
  <c r="N61" i="39"/>
  <c r="O49" i="39"/>
  <c r="N49" i="39"/>
  <c r="L49" i="39"/>
  <c r="N48" i="39"/>
  <c r="M48" i="39"/>
  <c r="L48" i="39"/>
  <c r="O48" i="39"/>
  <c r="N47" i="39"/>
  <c r="M47" i="39"/>
  <c r="L47" i="39"/>
  <c r="O47" i="39"/>
  <c r="N46" i="39"/>
  <c r="M46" i="39"/>
  <c r="L46" i="39"/>
  <c r="O46" i="39"/>
  <c r="N45" i="39"/>
  <c r="M45" i="39"/>
  <c r="L45" i="39"/>
  <c r="O45" i="39"/>
  <c r="N44" i="39"/>
  <c r="M44" i="39"/>
  <c r="L44" i="39"/>
  <c r="O44" i="39"/>
  <c r="O43" i="39"/>
  <c r="N43" i="39"/>
  <c r="M43" i="39"/>
  <c r="L43" i="39"/>
  <c r="P42" i="39"/>
  <c r="O42" i="39"/>
  <c r="N42" i="39"/>
  <c r="M42" i="39"/>
  <c r="L42" i="39"/>
  <c r="O41" i="39"/>
  <c r="N41" i="39"/>
  <c r="L41" i="39"/>
  <c r="O40" i="39"/>
  <c r="N40" i="39"/>
  <c r="L40" i="39"/>
  <c r="O39" i="39"/>
  <c r="N39" i="39"/>
  <c r="M39" i="39"/>
  <c r="L39" i="39"/>
  <c r="P38" i="39"/>
  <c r="O38" i="39"/>
  <c r="N38" i="39"/>
  <c r="M38" i="39"/>
  <c r="L38" i="39"/>
  <c r="O37" i="39"/>
  <c r="N37" i="39"/>
  <c r="L37" i="39"/>
  <c r="O36" i="39"/>
  <c r="N36" i="39"/>
  <c r="L36" i="39"/>
  <c r="O35" i="39"/>
  <c r="N35" i="39"/>
  <c r="M35" i="39"/>
  <c r="L35" i="39"/>
  <c r="P34" i="39"/>
  <c r="O34" i="39"/>
  <c r="N34" i="39"/>
  <c r="M34" i="39"/>
  <c r="L34" i="39"/>
  <c r="O33" i="39"/>
  <c r="N33" i="39"/>
  <c r="L33" i="39"/>
  <c r="O32" i="39"/>
  <c r="N32" i="39"/>
  <c r="L32" i="39"/>
  <c r="O31" i="39"/>
  <c r="N31" i="39"/>
  <c r="M31" i="39"/>
  <c r="L31" i="39"/>
  <c r="P30" i="39"/>
  <c r="O30" i="39"/>
  <c r="N30" i="39"/>
  <c r="M30" i="39"/>
  <c r="L30" i="39"/>
  <c r="O29" i="39"/>
  <c r="N29" i="39"/>
  <c r="L29" i="39"/>
  <c r="O28" i="39"/>
  <c r="N28" i="39"/>
  <c r="L28" i="39"/>
  <c r="O27" i="39"/>
  <c r="N27" i="39"/>
  <c r="M27" i="39"/>
  <c r="L27" i="39"/>
  <c r="P26" i="39"/>
  <c r="O26" i="39"/>
  <c r="N26" i="39"/>
  <c r="M26" i="39"/>
  <c r="L26" i="39"/>
  <c r="O25" i="39"/>
  <c r="N25" i="39"/>
  <c r="L25" i="39"/>
  <c r="O24" i="39"/>
  <c r="N24" i="39"/>
  <c r="L24" i="39"/>
  <c r="O23" i="39"/>
  <c r="N23" i="39"/>
  <c r="M23" i="39"/>
  <c r="L23" i="39"/>
  <c r="P22" i="39"/>
  <c r="O22" i="39"/>
  <c r="N22" i="39"/>
  <c r="M22" i="39"/>
  <c r="L22" i="39"/>
  <c r="O21" i="39"/>
  <c r="N21" i="39"/>
  <c r="L21" i="39"/>
  <c r="O20" i="39"/>
  <c r="N20" i="39"/>
  <c r="L20" i="39"/>
  <c r="O19" i="39"/>
  <c r="N19" i="39"/>
  <c r="M19" i="39"/>
  <c r="L19" i="39"/>
  <c r="P18" i="39"/>
  <c r="O18" i="39"/>
  <c r="N18" i="39"/>
  <c r="M18" i="39"/>
  <c r="L18" i="39"/>
  <c r="O17" i="39"/>
  <c r="N17" i="39"/>
  <c r="L17" i="39"/>
  <c r="O16" i="39"/>
  <c r="N16" i="39"/>
  <c r="L16" i="39"/>
  <c r="O15" i="39"/>
  <c r="N15" i="39"/>
  <c r="M15" i="39"/>
  <c r="L15" i="39"/>
  <c r="P14" i="39"/>
  <c r="O14" i="39"/>
  <c r="N14" i="39"/>
  <c r="M14" i="39"/>
  <c r="L14" i="39"/>
  <c r="P13" i="39"/>
  <c r="O13" i="39"/>
  <c r="N13" i="39"/>
  <c r="M13" i="39"/>
  <c r="L13" i="39"/>
  <c r="P12" i="39"/>
  <c r="O12" i="39"/>
  <c r="N12" i="39"/>
  <c r="M12" i="39"/>
  <c r="L12" i="39"/>
  <c r="P11" i="39"/>
  <c r="O11" i="39"/>
  <c r="N11" i="39"/>
  <c r="M11" i="39"/>
  <c r="L11" i="39"/>
  <c r="P10" i="39"/>
  <c r="O10" i="39"/>
  <c r="N10" i="39"/>
  <c r="M10" i="39"/>
  <c r="L10" i="39"/>
  <c r="O61" i="38"/>
  <c r="P23" i="9"/>
  <c r="M61" i="38"/>
  <c r="L61" i="38"/>
  <c r="M23" i="9"/>
  <c r="K61" i="38"/>
  <c r="L23" i="9"/>
  <c r="J61" i="38"/>
  <c r="B61" i="38"/>
  <c r="A61" i="38"/>
  <c r="B23" i="9"/>
  <c r="P54" i="38"/>
  <c r="P48" i="38"/>
  <c r="O54" i="38"/>
  <c r="N54" i="38"/>
  <c r="N41" i="38"/>
  <c r="M54" i="38"/>
  <c r="Q61" i="38"/>
  <c r="R23" i="9"/>
  <c r="P61" i="38"/>
  <c r="Q23" i="9"/>
  <c r="N61" i="38"/>
  <c r="P49" i="38"/>
  <c r="O49" i="38"/>
  <c r="N49" i="38"/>
  <c r="M49" i="38"/>
  <c r="L49" i="38"/>
  <c r="O48" i="38"/>
  <c r="M48" i="38"/>
  <c r="L48" i="38"/>
  <c r="O47" i="38"/>
  <c r="M47" i="38"/>
  <c r="L47" i="38"/>
  <c r="O46" i="38"/>
  <c r="M46" i="38"/>
  <c r="L46" i="38"/>
  <c r="O45" i="38"/>
  <c r="M45" i="38"/>
  <c r="L45" i="38"/>
  <c r="O44" i="38"/>
  <c r="M44" i="38"/>
  <c r="L44" i="38"/>
  <c r="O43" i="38"/>
  <c r="M43" i="38"/>
  <c r="L43" i="38"/>
  <c r="P42" i="38"/>
  <c r="O42" i="38"/>
  <c r="N42" i="38"/>
  <c r="M42" i="38"/>
  <c r="L42" i="38"/>
  <c r="O41" i="38"/>
  <c r="M41" i="38"/>
  <c r="L41" i="38"/>
  <c r="P40" i="38"/>
  <c r="O40" i="38"/>
  <c r="N40" i="38"/>
  <c r="M40" i="38"/>
  <c r="L40" i="38"/>
  <c r="O39" i="38"/>
  <c r="M39" i="38"/>
  <c r="L39" i="38"/>
  <c r="P38" i="38"/>
  <c r="O38" i="38"/>
  <c r="N38" i="38"/>
  <c r="M38" i="38"/>
  <c r="L38" i="38"/>
  <c r="O37" i="38"/>
  <c r="M37" i="38"/>
  <c r="L37" i="38"/>
  <c r="P36" i="38"/>
  <c r="O36" i="38"/>
  <c r="N36" i="38"/>
  <c r="M36" i="38"/>
  <c r="L36" i="38"/>
  <c r="O35" i="38"/>
  <c r="M35" i="38"/>
  <c r="L35" i="38"/>
  <c r="P34" i="38"/>
  <c r="O34" i="38"/>
  <c r="N34" i="38"/>
  <c r="M34" i="38"/>
  <c r="L34" i="38"/>
  <c r="O33" i="38"/>
  <c r="M33" i="38"/>
  <c r="L33" i="38"/>
  <c r="P32" i="38"/>
  <c r="O32" i="38"/>
  <c r="N32" i="38"/>
  <c r="M32" i="38"/>
  <c r="L32" i="38"/>
  <c r="O31" i="38"/>
  <c r="M31" i="38"/>
  <c r="L31" i="38"/>
  <c r="P30" i="38"/>
  <c r="O30" i="38"/>
  <c r="N30" i="38"/>
  <c r="M30" i="38"/>
  <c r="L30" i="38"/>
  <c r="O29" i="38"/>
  <c r="M29" i="38"/>
  <c r="L29" i="38"/>
  <c r="P28" i="38"/>
  <c r="O28" i="38"/>
  <c r="N28" i="38"/>
  <c r="M28" i="38"/>
  <c r="L28" i="38"/>
  <c r="O27" i="38"/>
  <c r="M27" i="38"/>
  <c r="L27" i="38"/>
  <c r="P26" i="38"/>
  <c r="O26" i="38"/>
  <c r="N26" i="38"/>
  <c r="M26" i="38"/>
  <c r="L26" i="38"/>
  <c r="O25" i="38"/>
  <c r="M25" i="38"/>
  <c r="L25" i="38"/>
  <c r="P24" i="38"/>
  <c r="O24" i="38"/>
  <c r="N24" i="38"/>
  <c r="M24" i="38"/>
  <c r="L24" i="38"/>
  <c r="O23" i="38"/>
  <c r="M23" i="38"/>
  <c r="L23" i="38"/>
  <c r="P22" i="38"/>
  <c r="O22" i="38"/>
  <c r="N22" i="38"/>
  <c r="M22" i="38"/>
  <c r="L22" i="38"/>
  <c r="O21" i="38"/>
  <c r="M21" i="38"/>
  <c r="L21" i="38"/>
  <c r="P20" i="38"/>
  <c r="O20" i="38"/>
  <c r="N20" i="38"/>
  <c r="M20" i="38"/>
  <c r="L20" i="38"/>
  <c r="O19" i="38"/>
  <c r="M19" i="38"/>
  <c r="L19" i="38"/>
  <c r="P18" i="38"/>
  <c r="O18" i="38"/>
  <c r="N18" i="38"/>
  <c r="M18" i="38"/>
  <c r="L18" i="38"/>
  <c r="O17" i="38"/>
  <c r="M17" i="38"/>
  <c r="L17" i="38"/>
  <c r="P16" i="38"/>
  <c r="O16" i="38"/>
  <c r="N16" i="38"/>
  <c r="M16" i="38"/>
  <c r="L16" i="38"/>
  <c r="O15" i="38"/>
  <c r="M15" i="38"/>
  <c r="L15" i="38"/>
  <c r="P14" i="38"/>
  <c r="O14" i="38"/>
  <c r="N14" i="38"/>
  <c r="M14" i="38"/>
  <c r="L14" i="38"/>
  <c r="P13" i="38"/>
  <c r="O13" i="38"/>
  <c r="N13" i="38"/>
  <c r="M13" i="38"/>
  <c r="L13" i="38"/>
  <c r="P12" i="38"/>
  <c r="O12" i="38"/>
  <c r="N12" i="38"/>
  <c r="M12" i="38"/>
  <c r="L12" i="38"/>
  <c r="P11" i="38"/>
  <c r="O11" i="38"/>
  <c r="N11" i="38"/>
  <c r="M11" i="38"/>
  <c r="L11" i="38"/>
  <c r="P10" i="38"/>
  <c r="O10" i="38"/>
  <c r="N10" i="38"/>
  <c r="M10" i="38"/>
  <c r="L10" i="38"/>
  <c r="O61" i="37"/>
  <c r="M61" i="37"/>
  <c r="N22" i="9"/>
  <c r="L61" i="37"/>
  <c r="K61" i="37"/>
  <c r="L22" i="9"/>
  <c r="J61" i="37"/>
  <c r="B61" i="37"/>
  <c r="C22" i="9"/>
  <c r="A61" i="37"/>
  <c r="P54" i="37"/>
  <c r="P48" i="37"/>
  <c r="O54" i="37"/>
  <c r="N54" i="37"/>
  <c r="N41" i="37"/>
  <c r="M54" i="37"/>
  <c r="Q61" i="37"/>
  <c r="R22" i="9"/>
  <c r="P61" i="37"/>
  <c r="N61" i="37"/>
  <c r="O22" i="9"/>
  <c r="P49" i="37"/>
  <c r="O49" i="37"/>
  <c r="N49" i="37"/>
  <c r="M49" i="37"/>
  <c r="L49" i="37"/>
  <c r="M48" i="37"/>
  <c r="L48" i="37"/>
  <c r="O48" i="37"/>
  <c r="M47" i="37"/>
  <c r="L47" i="37"/>
  <c r="O47" i="37"/>
  <c r="M46" i="37"/>
  <c r="L46" i="37"/>
  <c r="O46" i="37"/>
  <c r="O45" i="37"/>
  <c r="M45" i="37"/>
  <c r="L45" i="37"/>
  <c r="O44" i="37"/>
  <c r="M44" i="37"/>
  <c r="L44" i="37"/>
  <c r="O43" i="37"/>
  <c r="M43" i="37"/>
  <c r="L43" i="37"/>
  <c r="P42" i="37"/>
  <c r="O42" i="37"/>
  <c r="N42" i="37"/>
  <c r="M42" i="37"/>
  <c r="L42" i="37"/>
  <c r="O41" i="37"/>
  <c r="M41" i="37"/>
  <c r="L41" i="37"/>
  <c r="P40" i="37"/>
  <c r="O40" i="37"/>
  <c r="N40" i="37"/>
  <c r="M40" i="37"/>
  <c r="L40" i="37"/>
  <c r="O39" i="37"/>
  <c r="M39" i="37"/>
  <c r="L39" i="37"/>
  <c r="P38" i="37"/>
  <c r="O38" i="37"/>
  <c r="N38" i="37"/>
  <c r="M38" i="37"/>
  <c r="L38" i="37"/>
  <c r="O37" i="37"/>
  <c r="M37" i="37"/>
  <c r="L37" i="37"/>
  <c r="P36" i="37"/>
  <c r="O36" i="37"/>
  <c r="N36" i="37"/>
  <c r="M36" i="37"/>
  <c r="L36" i="37"/>
  <c r="O35" i="37"/>
  <c r="M35" i="37"/>
  <c r="L35" i="37"/>
  <c r="P34" i="37"/>
  <c r="O34" i="37"/>
  <c r="N34" i="37"/>
  <c r="M34" i="37"/>
  <c r="L34" i="37"/>
  <c r="O33" i="37"/>
  <c r="M33" i="37"/>
  <c r="L33" i="37"/>
  <c r="P32" i="37"/>
  <c r="O32" i="37"/>
  <c r="N32" i="37"/>
  <c r="M32" i="37"/>
  <c r="L32" i="37"/>
  <c r="O31" i="37"/>
  <c r="M31" i="37"/>
  <c r="L31" i="37"/>
  <c r="P30" i="37"/>
  <c r="O30" i="37"/>
  <c r="N30" i="37"/>
  <c r="M30" i="37"/>
  <c r="L30" i="37"/>
  <c r="O29" i="37"/>
  <c r="M29" i="37"/>
  <c r="L29" i="37"/>
  <c r="P28" i="37"/>
  <c r="O28" i="37"/>
  <c r="N28" i="37"/>
  <c r="M28" i="37"/>
  <c r="L28" i="37"/>
  <c r="O27" i="37"/>
  <c r="M27" i="37"/>
  <c r="L27" i="37"/>
  <c r="P26" i="37"/>
  <c r="O26" i="37"/>
  <c r="N26" i="37"/>
  <c r="M26" i="37"/>
  <c r="L26" i="37"/>
  <c r="O25" i="37"/>
  <c r="M25" i="37"/>
  <c r="L25" i="37"/>
  <c r="P24" i="37"/>
  <c r="O24" i="37"/>
  <c r="N24" i="37"/>
  <c r="M24" i="37"/>
  <c r="L24" i="37"/>
  <c r="O23" i="37"/>
  <c r="M23" i="37"/>
  <c r="L23" i="37"/>
  <c r="P22" i="37"/>
  <c r="O22" i="37"/>
  <c r="N22" i="37"/>
  <c r="M22" i="37"/>
  <c r="L22" i="37"/>
  <c r="O21" i="37"/>
  <c r="M21" i="37"/>
  <c r="L21" i="37"/>
  <c r="P20" i="37"/>
  <c r="O20" i="37"/>
  <c r="N20" i="37"/>
  <c r="M20" i="37"/>
  <c r="L20" i="37"/>
  <c r="O19" i="37"/>
  <c r="M19" i="37"/>
  <c r="L19" i="37"/>
  <c r="P18" i="37"/>
  <c r="O18" i="37"/>
  <c r="N18" i="37"/>
  <c r="M18" i="37"/>
  <c r="L18" i="37"/>
  <c r="O17" i="37"/>
  <c r="M17" i="37"/>
  <c r="L17" i="37"/>
  <c r="P16" i="37"/>
  <c r="O16" i="37"/>
  <c r="N16" i="37"/>
  <c r="M16" i="37"/>
  <c r="L16" i="37"/>
  <c r="O15" i="37"/>
  <c r="M15" i="37"/>
  <c r="L15" i="37"/>
  <c r="P14" i="37"/>
  <c r="O14" i="37"/>
  <c r="N14" i="37"/>
  <c r="M14" i="37"/>
  <c r="L14" i="37"/>
  <c r="P13" i="37"/>
  <c r="O13" i="37"/>
  <c r="N13" i="37"/>
  <c r="M13" i="37"/>
  <c r="L13" i="37"/>
  <c r="P12" i="37"/>
  <c r="O12" i="37"/>
  <c r="N12" i="37"/>
  <c r="M12" i="37"/>
  <c r="L12" i="37"/>
  <c r="P11" i="37"/>
  <c r="O11" i="37"/>
  <c r="N11" i="37"/>
  <c r="M11" i="37"/>
  <c r="L11" i="37"/>
  <c r="P10" i="37"/>
  <c r="O10" i="37"/>
  <c r="N10" i="37"/>
  <c r="M10" i="37"/>
  <c r="L10" i="37"/>
  <c r="O61" i="36"/>
  <c r="P21" i="9"/>
  <c r="M61" i="36"/>
  <c r="N21" i="9"/>
  <c r="L61" i="36"/>
  <c r="K61" i="36"/>
  <c r="L21" i="9"/>
  <c r="J61" i="36"/>
  <c r="K21" i="9"/>
  <c r="B61" i="36"/>
  <c r="C21" i="9"/>
  <c r="A61" i="36"/>
  <c r="B21" i="9"/>
  <c r="P54" i="36"/>
  <c r="P48" i="36"/>
  <c r="O54" i="36"/>
  <c r="N54" i="36"/>
  <c r="N41" i="36"/>
  <c r="M54" i="36"/>
  <c r="Q61" i="36"/>
  <c r="R21" i="9"/>
  <c r="P61" i="36"/>
  <c r="N61" i="36"/>
  <c r="O21" i="9"/>
  <c r="P49" i="36"/>
  <c r="O49" i="36"/>
  <c r="N49" i="36"/>
  <c r="M49" i="36"/>
  <c r="L49" i="36"/>
  <c r="O48" i="36"/>
  <c r="M48" i="36"/>
  <c r="L48" i="36"/>
  <c r="O47" i="36"/>
  <c r="M47" i="36"/>
  <c r="L47" i="36"/>
  <c r="O46" i="36"/>
  <c r="M46" i="36"/>
  <c r="L46" i="36"/>
  <c r="O45" i="36"/>
  <c r="M45" i="36"/>
  <c r="L45" i="36"/>
  <c r="O44" i="36"/>
  <c r="M44" i="36"/>
  <c r="L44" i="36"/>
  <c r="O43" i="36"/>
  <c r="M43" i="36"/>
  <c r="L43" i="36"/>
  <c r="P42" i="36"/>
  <c r="O42" i="36"/>
  <c r="N42" i="36"/>
  <c r="M42" i="36"/>
  <c r="L42" i="36"/>
  <c r="O41" i="36"/>
  <c r="M41" i="36"/>
  <c r="L41" i="36"/>
  <c r="P40" i="36"/>
  <c r="O40" i="36"/>
  <c r="N40" i="36"/>
  <c r="M40" i="36"/>
  <c r="L40" i="36"/>
  <c r="O39" i="36"/>
  <c r="M39" i="36"/>
  <c r="L39" i="36"/>
  <c r="P38" i="36"/>
  <c r="O38" i="36"/>
  <c r="N38" i="36"/>
  <c r="M38" i="36"/>
  <c r="L38" i="36"/>
  <c r="O37" i="36"/>
  <c r="M37" i="36"/>
  <c r="L37" i="36"/>
  <c r="P36" i="36"/>
  <c r="O36" i="36"/>
  <c r="N36" i="36"/>
  <c r="M36" i="36"/>
  <c r="L36" i="36"/>
  <c r="O35" i="36"/>
  <c r="M35" i="36"/>
  <c r="L35" i="36"/>
  <c r="P34" i="36"/>
  <c r="O34" i="36"/>
  <c r="N34" i="36"/>
  <c r="M34" i="36"/>
  <c r="L34" i="36"/>
  <c r="O33" i="36"/>
  <c r="M33" i="36"/>
  <c r="L33" i="36"/>
  <c r="P32" i="36"/>
  <c r="O32" i="36"/>
  <c r="N32" i="36"/>
  <c r="M32" i="36"/>
  <c r="L32" i="36"/>
  <c r="O31" i="36"/>
  <c r="M31" i="36"/>
  <c r="L31" i="36"/>
  <c r="P30" i="36"/>
  <c r="O30" i="36"/>
  <c r="N30" i="36"/>
  <c r="M30" i="36"/>
  <c r="L30" i="36"/>
  <c r="O29" i="36"/>
  <c r="M29" i="36"/>
  <c r="L29" i="36"/>
  <c r="P28" i="36"/>
  <c r="O28" i="36"/>
  <c r="N28" i="36"/>
  <c r="M28" i="36"/>
  <c r="L28" i="36"/>
  <c r="O27" i="36"/>
  <c r="M27" i="36"/>
  <c r="L27" i="36"/>
  <c r="P26" i="36"/>
  <c r="O26" i="36"/>
  <c r="N26" i="36"/>
  <c r="M26" i="36"/>
  <c r="L26" i="36"/>
  <c r="O25" i="36"/>
  <c r="M25" i="36"/>
  <c r="L25" i="36"/>
  <c r="P24" i="36"/>
  <c r="O24" i="36"/>
  <c r="N24" i="36"/>
  <c r="M24" i="36"/>
  <c r="L24" i="36"/>
  <c r="O23" i="36"/>
  <c r="M23" i="36"/>
  <c r="L23" i="36"/>
  <c r="P22" i="36"/>
  <c r="O22" i="36"/>
  <c r="N22" i="36"/>
  <c r="M22" i="36"/>
  <c r="L22" i="36"/>
  <c r="O21" i="36"/>
  <c r="M21" i="36"/>
  <c r="L21" i="36"/>
  <c r="P20" i="36"/>
  <c r="O20" i="36"/>
  <c r="N20" i="36"/>
  <c r="M20" i="36"/>
  <c r="L20" i="36"/>
  <c r="O19" i="36"/>
  <c r="M19" i="36"/>
  <c r="L19" i="36"/>
  <c r="P18" i="36"/>
  <c r="O18" i="36"/>
  <c r="N18" i="36"/>
  <c r="M18" i="36"/>
  <c r="L18" i="36"/>
  <c r="O17" i="36"/>
  <c r="M17" i="36"/>
  <c r="L17" i="36"/>
  <c r="P16" i="36"/>
  <c r="O16" i="36"/>
  <c r="N16" i="36"/>
  <c r="M16" i="36"/>
  <c r="L16" i="36"/>
  <c r="O15" i="36"/>
  <c r="M15" i="36"/>
  <c r="L15" i="36"/>
  <c r="P14" i="36"/>
  <c r="O14" i="36"/>
  <c r="N14" i="36"/>
  <c r="M14" i="36"/>
  <c r="L14" i="36"/>
  <c r="P13" i="36"/>
  <c r="O13" i="36"/>
  <c r="N13" i="36"/>
  <c r="M13" i="36"/>
  <c r="L13" i="36"/>
  <c r="P12" i="36"/>
  <c r="O12" i="36"/>
  <c r="N12" i="36"/>
  <c r="M12" i="36"/>
  <c r="L12" i="36"/>
  <c r="P11" i="36"/>
  <c r="O11" i="36"/>
  <c r="N11" i="36"/>
  <c r="M11" i="36"/>
  <c r="L11" i="36"/>
  <c r="P10" i="36"/>
  <c r="O10" i="36"/>
  <c r="N10" i="36"/>
  <c r="M10" i="36"/>
  <c r="L10" i="36"/>
  <c r="O61" i="35"/>
  <c r="P20" i="9"/>
  <c r="M61" i="35"/>
  <c r="N20" i="9"/>
  <c r="L61" i="35"/>
  <c r="M20" i="9"/>
  <c r="K61" i="35"/>
  <c r="J61" i="35"/>
  <c r="K20" i="9"/>
  <c r="B61" i="35"/>
  <c r="A61" i="35"/>
  <c r="P54" i="35"/>
  <c r="P48" i="35"/>
  <c r="O54" i="35"/>
  <c r="N54" i="35"/>
  <c r="N41" i="35"/>
  <c r="M54" i="35"/>
  <c r="Q61" i="35"/>
  <c r="R20" i="9"/>
  <c r="P61" i="35"/>
  <c r="Q20" i="9"/>
  <c r="N61" i="35"/>
  <c r="P49" i="35"/>
  <c r="O49" i="35"/>
  <c r="N49" i="35"/>
  <c r="M49" i="35"/>
  <c r="L49" i="35"/>
  <c r="M48" i="35"/>
  <c r="L48" i="35"/>
  <c r="O48" i="35"/>
  <c r="M47" i="35"/>
  <c r="L47" i="35"/>
  <c r="O47" i="35"/>
  <c r="M46" i="35"/>
  <c r="L46" i="35"/>
  <c r="O46" i="35"/>
  <c r="M45" i="35"/>
  <c r="L45" i="35"/>
  <c r="O45" i="35"/>
  <c r="M44" i="35"/>
  <c r="L44" i="35"/>
  <c r="O44" i="35"/>
  <c r="O43" i="35"/>
  <c r="M43" i="35"/>
  <c r="L43" i="35"/>
  <c r="P42" i="35"/>
  <c r="O42" i="35"/>
  <c r="N42" i="35"/>
  <c r="M42" i="35"/>
  <c r="L42" i="35"/>
  <c r="O41" i="35"/>
  <c r="M41" i="35"/>
  <c r="L41" i="35"/>
  <c r="P40" i="35"/>
  <c r="O40" i="35"/>
  <c r="N40" i="35"/>
  <c r="M40" i="35"/>
  <c r="L40" i="35"/>
  <c r="O39" i="35"/>
  <c r="M39" i="35"/>
  <c r="L39" i="35"/>
  <c r="P38" i="35"/>
  <c r="O38" i="35"/>
  <c r="N38" i="35"/>
  <c r="M38" i="35"/>
  <c r="L38" i="35"/>
  <c r="O37" i="35"/>
  <c r="M37" i="35"/>
  <c r="L37" i="35"/>
  <c r="P36" i="35"/>
  <c r="O36" i="35"/>
  <c r="N36" i="35"/>
  <c r="M36" i="35"/>
  <c r="L36" i="35"/>
  <c r="O35" i="35"/>
  <c r="M35" i="35"/>
  <c r="L35" i="35"/>
  <c r="P34" i="35"/>
  <c r="O34" i="35"/>
  <c r="N34" i="35"/>
  <c r="M34" i="35"/>
  <c r="L34" i="35"/>
  <c r="O33" i="35"/>
  <c r="M33" i="35"/>
  <c r="L33" i="35"/>
  <c r="P32" i="35"/>
  <c r="O32" i="35"/>
  <c r="N32" i="35"/>
  <c r="M32" i="35"/>
  <c r="L32" i="35"/>
  <c r="O31" i="35"/>
  <c r="M31" i="35"/>
  <c r="L31" i="35"/>
  <c r="P30" i="35"/>
  <c r="O30" i="35"/>
  <c r="N30" i="35"/>
  <c r="M30" i="35"/>
  <c r="L30" i="35"/>
  <c r="O29" i="35"/>
  <c r="M29" i="35"/>
  <c r="L29" i="35"/>
  <c r="P28" i="35"/>
  <c r="O28" i="35"/>
  <c r="N28" i="35"/>
  <c r="M28" i="35"/>
  <c r="L28" i="35"/>
  <c r="O27" i="35"/>
  <c r="M27" i="35"/>
  <c r="L27" i="35"/>
  <c r="P26" i="35"/>
  <c r="O26" i="35"/>
  <c r="N26" i="35"/>
  <c r="M26" i="35"/>
  <c r="L26" i="35"/>
  <c r="O25" i="35"/>
  <c r="M25" i="35"/>
  <c r="L25" i="35"/>
  <c r="P24" i="35"/>
  <c r="O24" i="35"/>
  <c r="N24" i="35"/>
  <c r="M24" i="35"/>
  <c r="L24" i="35"/>
  <c r="O23" i="35"/>
  <c r="M23" i="35"/>
  <c r="L23" i="35"/>
  <c r="P22" i="35"/>
  <c r="O22" i="35"/>
  <c r="N22" i="35"/>
  <c r="M22" i="35"/>
  <c r="L22" i="35"/>
  <c r="O21" i="35"/>
  <c r="M21" i="35"/>
  <c r="L21" i="35"/>
  <c r="P20" i="35"/>
  <c r="O20" i="35"/>
  <c r="N20" i="35"/>
  <c r="M20" i="35"/>
  <c r="L20" i="35"/>
  <c r="O19" i="35"/>
  <c r="M19" i="35"/>
  <c r="L19" i="35"/>
  <c r="P18" i="35"/>
  <c r="O18" i="35"/>
  <c r="N18" i="35"/>
  <c r="M18" i="35"/>
  <c r="L18" i="35"/>
  <c r="O17" i="35"/>
  <c r="M17" i="35"/>
  <c r="L17" i="35"/>
  <c r="P16" i="35"/>
  <c r="O16" i="35"/>
  <c r="N16" i="35"/>
  <c r="M16" i="35"/>
  <c r="L16" i="35"/>
  <c r="O15" i="35"/>
  <c r="M15" i="35"/>
  <c r="L15" i="35"/>
  <c r="P14" i="35"/>
  <c r="O14" i="35"/>
  <c r="N14" i="35"/>
  <c r="M14" i="35"/>
  <c r="L14" i="35"/>
  <c r="P13" i="35"/>
  <c r="O13" i="35"/>
  <c r="N13" i="35"/>
  <c r="M13" i="35"/>
  <c r="L13" i="35"/>
  <c r="P12" i="35"/>
  <c r="O12" i="35"/>
  <c r="N12" i="35"/>
  <c r="M12" i="35"/>
  <c r="L12" i="35"/>
  <c r="P11" i="35"/>
  <c r="O11" i="35"/>
  <c r="N11" i="35"/>
  <c r="M11" i="35"/>
  <c r="L11" i="35"/>
  <c r="P10" i="35"/>
  <c r="O10" i="35"/>
  <c r="N10" i="35"/>
  <c r="M10" i="35"/>
  <c r="L10" i="35"/>
  <c r="O61" i="34"/>
  <c r="P19" i="9"/>
  <c r="L61" i="34"/>
  <c r="K61" i="34"/>
  <c r="L19" i="9"/>
  <c r="J61" i="34"/>
  <c r="K19" i="9"/>
  <c r="B61" i="34"/>
  <c r="C19" i="9"/>
  <c r="A61" i="34"/>
  <c r="B19" i="9"/>
  <c r="M61" i="34"/>
  <c r="N19" i="9"/>
  <c r="P54" i="34"/>
  <c r="P41" i="34"/>
  <c r="O54" i="34"/>
  <c r="O49" i="34"/>
  <c r="N54" i="34"/>
  <c r="M54" i="34"/>
  <c r="Q61" i="34"/>
  <c r="R19" i="9"/>
  <c r="P61" i="34"/>
  <c r="N61" i="34"/>
  <c r="O19" i="9"/>
  <c r="P49" i="34"/>
  <c r="M49" i="34"/>
  <c r="L49" i="34"/>
  <c r="P48" i="34"/>
  <c r="O48" i="34"/>
  <c r="M48" i="34"/>
  <c r="L48" i="34"/>
  <c r="P47" i="34"/>
  <c r="O47" i="34"/>
  <c r="M47" i="34"/>
  <c r="L47" i="34"/>
  <c r="P46" i="34"/>
  <c r="O46" i="34"/>
  <c r="M46" i="34"/>
  <c r="L46" i="34"/>
  <c r="P45" i="34"/>
  <c r="O45" i="34"/>
  <c r="M45" i="34"/>
  <c r="L45" i="34"/>
  <c r="P44" i="34"/>
  <c r="O44" i="34"/>
  <c r="M44" i="34"/>
  <c r="L44" i="34"/>
  <c r="P43" i="34"/>
  <c r="O43" i="34"/>
  <c r="M43" i="34"/>
  <c r="L43" i="34"/>
  <c r="P42" i="34"/>
  <c r="O42" i="34"/>
  <c r="M42" i="34"/>
  <c r="L42" i="34"/>
  <c r="M41" i="34"/>
  <c r="L41" i="34"/>
  <c r="P40" i="34"/>
  <c r="M40" i="34"/>
  <c r="L40" i="34"/>
  <c r="P39" i="34"/>
  <c r="O39" i="34"/>
  <c r="M39" i="34"/>
  <c r="L39" i="34"/>
  <c r="P38" i="34"/>
  <c r="O38" i="34"/>
  <c r="M38" i="34"/>
  <c r="L38" i="34"/>
  <c r="M37" i="34"/>
  <c r="L37" i="34"/>
  <c r="P36" i="34"/>
  <c r="M36" i="34"/>
  <c r="L36" i="34"/>
  <c r="P35" i="34"/>
  <c r="O35" i="34"/>
  <c r="M35" i="34"/>
  <c r="L35" i="34"/>
  <c r="P34" i="34"/>
  <c r="O34" i="34"/>
  <c r="N34" i="34"/>
  <c r="M34" i="34"/>
  <c r="L34" i="34"/>
  <c r="M33" i="34"/>
  <c r="L33" i="34"/>
  <c r="P32" i="34"/>
  <c r="M32" i="34"/>
  <c r="L32" i="34"/>
  <c r="P31" i="34"/>
  <c r="O31" i="34"/>
  <c r="M31" i="34"/>
  <c r="L31" i="34"/>
  <c r="P30" i="34"/>
  <c r="O30" i="34"/>
  <c r="M30" i="34"/>
  <c r="L30" i="34"/>
  <c r="M29" i="34"/>
  <c r="L29" i="34"/>
  <c r="P28" i="34"/>
  <c r="M28" i="34"/>
  <c r="L28" i="34"/>
  <c r="P27" i="34"/>
  <c r="O27" i="34"/>
  <c r="M27" i="34"/>
  <c r="L27" i="34"/>
  <c r="P26" i="34"/>
  <c r="O26" i="34"/>
  <c r="M26" i="34"/>
  <c r="L26" i="34"/>
  <c r="M25" i="34"/>
  <c r="L25" i="34"/>
  <c r="P24" i="34"/>
  <c r="M24" i="34"/>
  <c r="L24" i="34"/>
  <c r="P23" i="34"/>
  <c r="O23" i="34"/>
  <c r="M23" i="34"/>
  <c r="L23" i="34"/>
  <c r="P22" i="34"/>
  <c r="O22" i="34"/>
  <c r="M22" i="34"/>
  <c r="L22" i="34"/>
  <c r="N21" i="34"/>
  <c r="M21" i="34"/>
  <c r="L21" i="34"/>
  <c r="P20" i="34"/>
  <c r="M20" i="34"/>
  <c r="L20" i="34"/>
  <c r="P19" i="34"/>
  <c r="O19" i="34"/>
  <c r="M19" i="34"/>
  <c r="L19" i="34"/>
  <c r="P18" i="34"/>
  <c r="O18" i="34"/>
  <c r="N18" i="34"/>
  <c r="M18" i="34"/>
  <c r="L18" i="34"/>
  <c r="M17" i="34"/>
  <c r="L17" i="34"/>
  <c r="P16" i="34"/>
  <c r="M16" i="34"/>
  <c r="L16" i="34"/>
  <c r="P15" i="34"/>
  <c r="O15" i="34"/>
  <c r="M15" i="34"/>
  <c r="L15" i="34"/>
  <c r="P14" i="34"/>
  <c r="O14" i="34"/>
  <c r="M14" i="34"/>
  <c r="L14" i="34"/>
  <c r="P13" i="34"/>
  <c r="O13" i="34"/>
  <c r="M13" i="34"/>
  <c r="L13" i="34"/>
  <c r="P12" i="34"/>
  <c r="O12" i="34"/>
  <c r="M12" i="34"/>
  <c r="L12" i="34"/>
  <c r="P11" i="34"/>
  <c r="O11" i="34"/>
  <c r="M11" i="34"/>
  <c r="L11" i="34"/>
  <c r="P10" i="34"/>
  <c r="O10" i="34"/>
  <c r="M10" i="34"/>
  <c r="L10" i="34"/>
  <c r="O61" i="33"/>
  <c r="P18" i="9"/>
  <c r="M61" i="33"/>
  <c r="N18" i="9"/>
  <c r="L61" i="33"/>
  <c r="K61" i="33"/>
  <c r="L18" i="9"/>
  <c r="J61" i="33"/>
  <c r="K18" i="9"/>
  <c r="B61" i="33"/>
  <c r="C18" i="9"/>
  <c r="A61" i="33"/>
  <c r="P54" i="33"/>
  <c r="P48" i="33"/>
  <c r="O54" i="33"/>
  <c r="N54" i="33"/>
  <c r="N41" i="33"/>
  <c r="M54" i="33"/>
  <c r="Q61" i="33"/>
  <c r="R18" i="9"/>
  <c r="P61" i="33"/>
  <c r="N61" i="33"/>
  <c r="O18" i="9"/>
  <c r="P49" i="33"/>
  <c r="O49" i="33"/>
  <c r="N49" i="33"/>
  <c r="M49" i="33"/>
  <c r="L49" i="33"/>
  <c r="M48" i="33"/>
  <c r="L48" i="33"/>
  <c r="O48" i="33"/>
  <c r="O47" i="33"/>
  <c r="M47" i="33"/>
  <c r="L47" i="33"/>
  <c r="O46" i="33"/>
  <c r="M46" i="33"/>
  <c r="L46" i="33"/>
  <c r="O45" i="33"/>
  <c r="M45" i="33"/>
  <c r="L45" i="33"/>
  <c r="O44" i="33"/>
  <c r="M44" i="33"/>
  <c r="L44" i="33"/>
  <c r="O43" i="33"/>
  <c r="M43" i="33"/>
  <c r="L43" i="33"/>
  <c r="P42" i="33"/>
  <c r="O42" i="33"/>
  <c r="N42" i="33"/>
  <c r="M42" i="33"/>
  <c r="L42" i="33"/>
  <c r="O41" i="33"/>
  <c r="M41" i="33"/>
  <c r="L41" i="33"/>
  <c r="P40" i="33"/>
  <c r="O40" i="33"/>
  <c r="N40" i="33"/>
  <c r="M40" i="33"/>
  <c r="L40" i="33"/>
  <c r="O39" i="33"/>
  <c r="M39" i="33"/>
  <c r="L39" i="33"/>
  <c r="P38" i="33"/>
  <c r="O38" i="33"/>
  <c r="N38" i="33"/>
  <c r="M38" i="33"/>
  <c r="L38" i="33"/>
  <c r="O37" i="33"/>
  <c r="M37" i="33"/>
  <c r="L37" i="33"/>
  <c r="P36" i="33"/>
  <c r="O36" i="33"/>
  <c r="N36" i="33"/>
  <c r="M36" i="33"/>
  <c r="L36" i="33"/>
  <c r="O35" i="33"/>
  <c r="M35" i="33"/>
  <c r="L35" i="33"/>
  <c r="P34" i="33"/>
  <c r="O34" i="33"/>
  <c r="N34" i="33"/>
  <c r="M34" i="33"/>
  <c r="L34" i="33"/>
  <c r="O33" i="33"/>
  <c r="M33" i="33"/>
  <c r="L33" i="33"/>
  <c r="P32" i="33"/>
  <c r="O32" i="33"/>
  <c r="N32" i="33"/>
  <c r="M32" i="33"/>
  <c r="L32" i="33"/>
  <c r="O31" i="33"/>
  <c r="M31" i="33"/>
  <c r="L31" i="33"/>
  <c r="P30" i="33"/>
  <c r="O30" i="33"/>
  <c r="N30" i="33"/>
  <c r="M30" i="33"/>
  <c r="L30" i="33"/>
  <c r="O29" i="33"/>
  <c r="M29" i="33"/>
  <c r="L29" i="33"/>
  <c r="P28" i="33"/>
  <c r="O28" i="33"/>
  <c r="N28" i="33"/>
  <c r="M28" i="33"/>
  <c r="L28" i="33"/>
  <c r="O27" i="33"/>
  <c r="M27" i="33"/>
  <c r="L27" i="33"/>
  <c r="P26" i="33"/>
  <c r="O26" i="33"/>
  <c r="N26" i="33"/>
  <c r="M26" i="33"/>
  <c r="L26" i="33"/>
  <c r="O25" i="33"/>
  <c r="M25" i="33"/>
  <c r="L25" i="33"/>
  <c r="P24" i="33"/>
  <c r="O24" i="33"/>
  <c r="N24" i="33"/>
  <c r="M24" i="33"/>
  <c r="L24" i="33"/>
  <c r="O23" i="33"/>
  <c r="M23" i="33"/>
  <c r="L23" i="33"/>
  <c r="P22" i="33"/>
  <c r="O22" i="33"/>
  <c r="N22" i="33"/>
  <c r="M22" i="33"/>
  <c r="L22" i="33"/>
  <c r="O21" i="33"/>
  <c r="M21" i="33"/>
  <c r="L21" i="33"/>
  <c r="P20" i="33"/>
  <c r="O20" i="33"/>
  <c r="N20" i="33"/>
  <c r="M20" i="33"/>
  <c r="L20" i="33"/>
  <c r="O19" i="33"/>
  <c r="M19" i="33"/>
  <c r="L19" i="33"/>
  <c r="P18" i="33"/>
  <c r="O18" i="33"/>
  <c r="N18" i="33"/>
  <c r="M18" i="33"/>
  <c r="L18" i="33"/>
  <c r="O17" i="33"/>
  <c r="M17" i="33"/>
  <c r="L17" i="33"/>
  <c r="P16" i="33"/>
  <c r="O16" i="33"/>
  <c r="N16" i="33"/>
  <c r="M16" i="33"/>
  <c r="L16" i="33"/>
  <c r="O15" i="33"/>
  <c r="M15" i="33"/>
  <c r="L15" i="33"/>
  <c r="P14" i="33"/>
  <c r="O14" i="33"/>
  <c r="N14" i="33"/>
  <c r="M14" i="33"/>
  <c r="L14" i="33"/>
  <c r="P13" i="33"/>
  <c r="O13" i="33"/>
  <c r="N13" i="33"/>
  <c r="M13" i="33"/>
  <c r="L13" i="33"/>
  <c r="P12" i="33"/>
  <c r="O12" i="33"/>
  <c r="N12" i="33"/>
  <c r="M12" i="33"/>
  <c r="L12" i="33"/>
  <c r="P11" i="33"/>
  <c r="O11" i="33"/>
  <c r="N11" i="33"/>
  <c r="M11" i="33"/>
  <c r="L11" i="33"/>
  <c r="P10" i="33"/>
  <c r="O10" i="33"/>
  <c r="N10" i="33"/>
  <c r="M10" i="33"/>
  <c r="L10" i="33"/>
  <c r="L55" i="33"/>
  <c r="O61" i="32"/>
  <c r="M61" i="32"/>
  <c r="N17" i="9"/>
  <c r="L61" i="32"/>
  <c r="M17" i="9"/>
  <c r="K61" i="32"/>
  <c r="J61" i="32"/>
  <c r="B61" i="32"/>
  <c r="C17" i="9"/>
  <c r="A61" i="32"/>
  <c r="B17" i="9"/>
  <c r="P54" i="32"/>
  <c r="P41" i="32"/>
  <c r="O54" i="32"/>
  <c r="O49" i="32"/>
  <c r="N54" i="32"/>
  <c r="M54" i="32"/>
  <c r="Q61" i="32"/>
  <c r="P61" i="32"/>
  <c r="Q17" i="9"/>
  <c r="N61" i="32"/>
  <c r="O17" i="9"/>
  <c r="P49" i="32"/>
  <c r="M49" i="32"/>
  <c r="L49" i="32"/>
  <c r="P48" i="32"/>
  <c r="O48" i="32"/>
  <c r="M48" i="32"/>
  <c r="L48" i="32"/>
  <c r="P47" i="32"/>
  <c r="O47" i="32"/>
  <c r="M47" i="32"/>
  <c r="L47" i="32"/>
  <c r="P46" i="32"/>
  <c r="O46" i="32"/>
  <c r="M46" i="32"/>
  <c r="L46" i="32"/>
  <c r="P45" i="32"/>
  <c r="O45" i="32"/>
  <c r="M45" i="32"/>
  <c r="L45" i="32"/>
  <c r="P44" i="32"/>
  <c r="O44" i="32"/>
  <c r="M44" i="32"/>
  <c r="L44" i="32"/>
  <c r="P43" i="32"/>
  <c r="O43" i="32"/>
  <c r="M43" i="32"/>
  <c r="L43" i="32"/>
  <c r="P42" i="32"/>
  <c r="O42" i="32"/>
  <c r="M42" i="32"/>
  <c r="L42" i="32"/>
  <c r="M41" i="32"/>
  <c r="L41" i="32"/>
  <c r="P40" i="32"/>
  <c r="M40" i="32"/>
  <c r="L40" i="32"/>
  <c r="P39" i="32"/>
  <c r="O39" i="32"/>
  <c r="M39" i="32"/>
  <c r="L39" i="32"/>
  <c r="P38" i="32"/>
  <c r="O38" i="32"/>
  <c r="M38" i="32"/>
  <c r="L38" i="32"/>
  <c r="M37" i="32"/>
  <c r="L37" i="32"/>
  <c r="P36" i="32"/>
  <c r="M36" i="32"/>
  <c r="L36" i="32"/>
  <c r="P35" i="32"/>
  <c r="O35" i="32"/>
  <c r="M35" i="32"/>
  <c r="L35" i="32"/>
  <c r="P34" i="32"/>
  <c r="O34" i="32"/>
  <c r="N34" i="32"/>
  <c r="M34" i="32"/>
  <c r="L34" i="32"/>
  <c r="M33" i="32"/>
  <c r="L33" i="32"/>
  <c r="P32" i="32"/>
  <c r="M32" i="32"/>
  <c r="L32" i="32"/>
  <c r="P31" i="32"/>
  <c r="O31" i="32"/>
  <c r="M31" i="32"/>
  <c r="L31" i="32"/>
  <c r="P30" i="32"/>
  <c r="O30" i="32"/>
  <c r="M30" i="32"/>
  <c r="L30" i="32"/>
  <c r="M29" i="32"/>
  <c r="L29" i="32"/>
  <c r="P28" i="32"/>
  <c r="M28" i="32"/>
  <c r="L28" i="32"/>
  <c r="P27" i="32"/>
  <c r="O27" i="32"/>
  <c r="M27" i="32"/>
  <c r="L27" i="32"/>
  <c r="P26" i="32"/>
  <c r="O26" i="32"/>
  <c r="M26" i="32"/>
  <c r="L26" i="32"/>
  <c r="M25" i="32"/>
  <c r="L25" i="32"/>
  <c r="P24" i="32"/>
  <c r="M24" i="32"/>
  <c r="L24" i="32"/>
  <c r="P23" i="32"/>
  <c r="O23" i="32"/>
  <c r="M23" i="32"/>
  <c r="L23" i="32"/>
  <c r="P22" i="32"/>
  <c r="O22" i="32"/>
  <c r="M22" i="32"/>
  <c r="L22" i="32"/>
  <c r="N21" i="32"/>
  <c r="M21" i="32"/>
  <c r="L21" i="32"/>
  <c r="P20" i="32"/>
  <c r="M20" i="32"/>
  <c r="L20" i="32"/>
  <c r="P19" i="32"/>
  <c r="O19" i="32"/>
  <c r="M19" i="32"/>
  <c r="L19" i="32"/>
  <c r="P18" i="32"/>
  <c r="O18" i="32"/>
  <c r="N18" i="32"/>
  <c r="M18" i="32"/>
  <c r="L18" i="32"/>
  <c r="M17" i="32"/>
  <c r="L17" i="32"/>
  <c r="P16" i="32"/>
  <c r="M16" i="32"/>
  <c r="L16" i="32"/>
  <c r="P15" i="32"/>
  <c r="O15" i="32"/>
  <c r="M15" i="32"/>
  <c r="L15" i="32"/>
  <c r="P14" i="32"/>
  <c r="O14" i="32"/>
  <c r="M14" i="32"/>
  <c r="L14" i="32"/>
  <c r="P13" i="32"/>
  <c r="O13" i="32"/>
  <c r="M13" i="32"/>
  <c r="L13" i="32"/>
  <c r="P12" i="32"/>
  <c r="O12" i="32"/>
  <c r="M12" i="32"/>
  <c r="L12" i="32"/>
  <c r="P11" i="32"/>
  <c r="O11" i="32"/>
  <c r="M11" i="32"/>
  <c r="L11" i="32"/>
  <c r="P10" i="32"/>
  <c r="O10" i="32"/>
  <c r="M10" i="32"/>
  <c r="L10" i="32"/>
  <c r="O61" i="31"/>
  <c r="P16" i="9"/>
  <c r="L61" i="31"/>
  <c r="M16" i="9"/>
  <c r="K61" i="31"/>
  <c r="L16" i="9"/>
  <c r="J61" i="31"/>
  <c r="K16" i="9"/>
  <c r="B61" i="31"/>
  <c r="C16" i="9"/>
  <c r="A61" i="31"/>
  <c r="B16" i="9"/>
  <c r="M61" i="31"/>
  <c r="N16" i="9"/>
  <c r="P54" i="31"/>
  <c r="O54" i="31"/>
  <c r="N54" i="31"/>
  <c r="N41" i="31"/>
  <c r="M54" i="31"/>
  <c r="P61" i="31"/>
  <c r="Q16" i="9"/>
  <c r="P49" i="31"/>
  <c r="O49" i="31"/>
  <c r="N49" i="31"/>
  <c r="M49" i="31"/>
  <c r="L49" i="31"/>
  <c r="M48" i="31"/>
  <c r="L48" i="31"/>
  <c r="O47" i="31"/>
  <c r="M47" i="31"/>
  <c r="L47" i="31"/>
  <c r="M46" i="31"/>
  <c r="L46" i="31"/>
  <c r="O45" i="31"/>
  <c r="M45" i="31"/>
  <c r="L45" i="31"/>
  <c r="M44" i="31"/>
  <c r="L44" i="31"/>
  <c r="O43" i="31"/>
  <c r="M43" i="31"/>
  <c r="L43" i="31"/>
  <c r="P42" i="31"/>
  <c r="O42" i="31"/>
  <c r="N42" i="31"/>
  <c r="M42" i="31"/>
  <c r="L42" i="31"/>
  <c r="O41" i="31"/>
  <c r="M41" i="31"/>
  <c r="L41" i="31"/>
  <c r="P40" i="31"/>
  <c r="O40" i="31"/>
  <c r="N40" i="31"/>
  <c r="M40" i="31"/>
  <c r="L40" i="31"/>
  <c r="O39" i="31"/>
  <c r="M39" i="31"/>
  <c r="L39" i="31"/>
  <c r="P38" i="31"/>
  <c r="O38" i="31"/>
  <c r="N38" i="31"/>
  <c r="M38" i="31"/>
  <c r="L38" i="31"/>
  <c r="O37" i="31"/>
  <c r="M37" i="31"/>
  <c r="L37" i="31"/>
  <c r="P36" i="31"/>
  <c r="O36" i="31"/>
  <c r="N36" i="31"/>
  <c r="M36" i="31"/>
  <c r="L36" i="31"/>
  <c r="O35" i="31"/>
  <c r="M35" i="31"/>
  <c r="L35" i="31"/>
  <c r="P34" i="31"/>
  <c r="O34" i="31"/>
  <c r="N34" i="31"/>
  <c r="M34" i="31"/>
  <c r="L34" i="31"/>
  <c r="O33" i="31"/>
  <c r="M33" i="31"/>
  <c r="L33" i="31"/>
  <c r="P32" i="31"/>
  <c r="O32" i="31"/>
  <c r="N32" i="31"/>
  <c r="M32" i="31"/>
  <c r="L32" i="31"/>
  <c r="O31" i="31"/>
  <c r="M31" i="31"/>
  <c r="L31" i="31"/>
  <c r="P30" i="31"/>
  <c r="O30" i="31"/>
  <c r="N30" i="31"/>
  <c r="M30" i="31"/>
  <c r="L30" i="31"/>
  <c r="O29" i="31"/>
  <c r="M29" i="31"/>
  <c r="L29" i="31"/>
  <c r="P28" i="31"/>
  <c r="O28" i="31"/>
  <c r="N28" i="31"/>
  <c r="M28" i="31"/>
  <c r="L28" i="31"/>
  <c r="O27" i="31"/>
  <c r="M27" i="31"/>
  <c r="L27" i="31"/>
  <c r="P26" i="31"/>
  <c r="O26" i="31"/>
  <c r="N26" i="31"/>
  <c r="M26" i="31"/>
  <c r="L26" i="31"/>
  <c r="O25" i="31"/>
  <c r="M25" i="31"/>
  <c r="L25" i="31"/>
  <c r="P24" i="31"/>
  <c r="O24" i="31"/>
  <c r="N24" i="31"/>
  <c r="M24" i="31"/>
  <c r="L24" i="31"/>
  <c r="O23" i="31"/>
  <c r="M23" i="31"/>
  <c r="L23" i="31"/>
  <c r="P22" i="31"/>
  <c r="O22" i="31"/>
  <c r="N22" i="31"/>
  <c r="M22" i="31"/>
  <c r="L22" i="31"/>
  <c r="O21" i="31"/>
  <c r="M21" i="31"/>
  <c r="L21" i="31"/>
  <c r="P20" i="31"/>
  <c r="O20" i="31"/>
  <c r="N20" i="31"/>
  <c r="M20" i="31"/>
  <c r="L20" i="31"/>
  <c r="O19" i="31"/>
  <c r="M19" i="31"/>
  <c r="L19" i="31"/>
  <c r="P18" i="31"/>
  <c r="O18" i="31"/>
  <c r="N18" i="31"/>
  <c r="M18" i="31"/>
  <c r="L18" i="31"/>
  <c r="O17" i="31"/>
  <c r="M17" i="31"/>
  <c r="L17" i="31"/>
  <c r="P16" i="31"/>
  <c r="O16" i="31"/>
  <c r="N16" i="31"/>
  <c r="M16" i="31"/>
  <c r="L16" i="31"/>
  <c r="O15" i="31"/>
  <c r="M15" i="31"/>
  <c r="L15" i="31"/>
  <c r="P14" i="31"/>
  <c r="O14" i="31"/>
  <c r="N14" i="31"/>
  <c r="M14" i="31"/>
  <c r="L14" i="31"/>
  <c r="P13" i="31"/>
  <c r="O13" i="31"/>
  <c r="N13" i="31"/>
  <c r="M13" i="31"/>
  <c r="L13" i="31"/>
  <c r="P12" i="31"/>
  <c r="O12" i="31"/>
  <c r="N12" i="31"/>
  <c r="M12" i="31"/>
  <c r="L12" i="31"/>
  <c r="P11" i="31"/>
  <c r="O11" i="31"/>
  <c r="N11" i="31"/>
  <c r="M11" i="31"/>
  <c r="L11" i="31"/>
  <c r="P10" i="31"/>
  <c r="O10" i="31"/>
  <c r="N10" i="31"/>
  <c r="M10" i="31"/>
  <c r="L10" i="31"/>
  <c r="O61" i="30"/>
  <c r="P15" i="9"/>
  <c r="M61" i="30"/>
  <c r="L61" i="30"/>
  <c r="M15" i="9"/>
  <c r="K61" i="30"/>
  <c r="J61" i="30"/>
  <c r="K15" i="9"/>
  <c r="B61" i="30"/>
  <c r="C15" i="9"/>
  <c r="A61" i="30"/>
  <c r="B15" i="9"/>
  <c r="P54" i="30"/>
  <c r="O54" i="30"/>
  <c r="N54" i="30"/>
  <c r="N41" i="30"/>
  <c r="M54" i="30"/>
  <c r="P61" i="30"/>
  <c r="Q15" i="9"/>
  <c r="P49" i="30"/>
  <c r="O49" i="30"/>
  <c r="N49" i="30"/>
  <c r="M49" i="30"/>
  <c r="L49" i="30"/>
  <c r="M48" i="30"/>
  <c r="L48" i="30"/>
  <c r="O47" i="30"/>
  <c r="M47" i="30"/>
  <c r="L47" i="30"/>
  <c r="M46" i="30"/>
  <c r="L46" i="30"/>
  <c r="O45" i="30"/>
  <c r="M45" i="30"/>
  <c r="L45" i="30"/>
  <c r="M44" i="30"/>
  <c r="L44" i="30"/>
  <c r="O43" i="30"/>
  <c r="M43" i="30"/>
  <c r="L43" i="30"/>
  <c r="P42" i="30"/>
  <c r="O42" i="30"/>
  <c r="N42" i="30"/>
  <c r="M42" i="30"/>
  <c r="L42" i="30"/>
  <c r="O41" i="30"/>
  <c r="M41" i="30"/>
  <c r="L41" i="30"/>
  <c r="P40" i="30"/>
  <c r="O40" i="30"/>
  <c r="N40" i="30"/>
  <c r="M40" i="30"/>
  <c r="L40" i="30"/>
  <c r="O39" i="30"/>
  <c r="M39" i="30"/>
  <c r="L39" i="30"/>
  <c r="P38" i="30"/>
  <c r="O38" i="30"/>
  <c r="N38" i="30"/>
  <c r="M38" i="30"/>
  <c r="L38" i="30"/>
  <c r="O37" i="30"/>
  <c r="M37" i="30"/>
  <c r="L37" i="30"/>
  <c r="P36" i="30"/>
  <c r="O36" i="30"/>
  <c r="N36" i="30"/>
  <c r="M36" i="30"/>
  <c r="L36" i="30"/>
  <c r="O35" i="30"/>
  <c r="M35" i="30"/>
  <c r="L35" i="30"/>
  <c r="P34" i="30"/>
  <c r="O34" i="30"/>
  <c r="N34" i="30"/>
  <c r="M34" i="30"/>
  <c r="L34" i="30"/>
  <c r="O33" i="30"/>
  <c r="M33" i="30"/>
  <c r="L33" i="30"/>
  <c r="P32" i="30"/>
  <c r="O32" i="30"/>
  <c r="N32" i="30"/>
  <c r="M32" i="30"/>
  <c r="L32" i="30"/>
  <c r="O31" i="30"/>
  <c r="M31" i="30"/>
  <c r="L31" i="30"/>
  <c r="P30" i="30"/>
  <c r="O30" i="30"/>
  <c r="N30" i="30"/>
  <c r="M30" i="30"/>
  <c r="L30" i="30"/>
  <c r="O29" i="30"/>
  <c r="M29" i="30"/>
  <c r="L29" i="30"/>
  <c r="P28" i="30"/>
  <c r="O28" i="30"/>
  <c r="N28" i="30"/>
  <c r="M28" i="30"/>
  <c r="L28" i="30"/>
  <c r="O27" i="30"/>
  <c r="M27" i="30"/>
  <c r="L27" i="30"/>
  <c r="P26" i="30"/>
  <c r="O26" i="30"/>
  <c r="N26" i="30"/>
  <c r="M26" i="30"/>
  <c r="L26" i="30"/>
  <c r="O25" i="30"/>
  <c r="M25" i="30"/>
  <c r="L25" i="30"/>
  <c r="P24" i="30"/>
  <c r="O24" i="30"/>
  <c r="N24" i="30"/>
  <c r="M24" i="30"/>
  <c r="L24" i="30"/>
  <c r="O23" i="30"/>
  <c r="M23" i="30"/>
  <c r="L23" i="30"/>
  <c r="P22" i="30"/>
  <c r="O22" i="30"/>
  <c r="N22" i="30"/>
  <c r="M22" i="30"/>
  <c r="L22" i="30"/>
  <c r="O21" i="30"/>
  <c r="M21" i="30"/>
  <c r="L21" i="30"/>
  <c r="P20" i="30"/>
  <c r="O20" i="30"/>
  <c r="N20" i="30"/>
  <c r="M20" i="30"/>
  <c r="L20" i="30"/>
  <c r="O19" i="30"/>
  <c r="M19" i="30"/>
  <c r="L19" i="30"/>
  <c r="P18" i="30"/>
  <c r="O18" i="30"/>
  <c r="N18" i="30"/>
  <c r="M18" i="30"/>
  <c r="L18" i="30"/>
  <c r="O17" i="30"/>
  <c r="M17" i="30"/>
  <c r="L17" i="30"/>
  <c r="P16" i="30"/>
  <c r="O16" i="30"/>
  <c r="N16" i="30"/>
  <c r="M16" i="30"/>
  <c r="L16" i="30"/>
  <c r="O15" i="30"/>
  <c r="M15" i="30"/>
  <c r="L15" i="30"/>
  <c r="P14" i="30"/>
  <c r="O14" i="30"/>
  <c r="N14" i="30"/>
  <c r="M14" i="30"/>
  <c r="L14" i="30"/>
  <c r="P13" i="30"/>
  <c r="O13" i="30"/>
  <c r="N13" i="30"/>
  <c r="M13" i="30"/>
  <c r="L13" i="30"/>
  <c r="P12" i="30"/>
  <c r="O12" i="30"/>
  <c r="N12" i="30"/>
  <c r="M12" i="30"/>
  <c r="L12" i="30"/>
  <c r="P11" i="30"/>
  <c r="O11" i="30"/>
  <c r="N11" i="30"/>
  <c r="M11" i="30"/>
  <c r="L11" i="30"/>
  <c r="P10" i="30"/>
  <c r="O10" i="30"/>
  <c r="N10" i="30"/>
  <c r="M10" i="30"/>
  <c r="L10" i="30"/>
  <c r="O55" i="39"/>
  <c r="N55" i="39"/>
  <c r="L55" i="39"/>
  <c r="L55" i="38"/>
  <c r="M55" i="38"/>
  <c r="O55" i="38"/>
  <c r="H61" i="38"/>
  <c r="I23" i="9"/>
  <c r="M55" i="37"/>
  <c r="F61" i="37"/>
  <c r="G22" i="9"/>
  <c r="L55" i="37"/>
  <c r="M55" i="36"/>
  <c r="F61" i="36"/>
  <c r="G21" i="9"/>
  <c r="O55" i="36"/>
  <c r="L55" i="36"/>
  <c r="M55" i="35"/>
  <c r="F61" i="35"/>
  <c r="G20" i="9"/>
  <c r="L55" i="35"/>
  <c r="M55" i="34"/>
  <c r="F61" i="34"/>
  <c r="G19" i="9"/>
  <c r="M55" i="33"/>
  <c r="F61" i="33"/>
  <c r="G18" i="9"/>
  <c r="M55" i="32"/>
  <c r="F61" i="32"/>
  <c r="G17" i="9"/>
  <c r="O55" i="31"/>
  <c r="H61" i="31"/>
  <c r="I16" i="9"/>
  <c r="M55" i="31"/>
  <c r="P48" i="31"/>
  <c r="M55" i="30"/>
  <c r="M3" i="30"/>
  <c r="P48" i="30"/>
  <c r="L55" i="30"/>
  <c r="H49" i="29"/>
  <c r="J51" i="29"/>
  <c r="H61" i="39"/>
  <c r="I24" i="9"/>
  <c r="G61" i="39"/>
  <c r="H24" i="9"/>
  <c r="C61" i="39"/>
  <c r="D24" i="9"/>
  <c r="D61" i="39"/>
  <c r="E24" i="9"/>
  <c r="O3" i="39"/>
  <c r="P17" i="39"/>
  <c r="P25" i="39"/>
  <c r="P37" i="39"/>
  <c r="P16" i="39"/>
  <c r="M17" i="39"/>
  <c r="P20" i="39"/>
  <c r="M21" i="39"/>
  <c r="P24" i="39"/>
  <c r="M25" i="39"/>
  <c r="P28" i="39"/>
  <c r="M29" i="39"/>
  <c r="P32" i="39"/>
  <c r="M33" i="39"/>
  <c r="P36" i="39"/>
  <c r="M37" i="39"/>
  <c r="P40" i="39"/>
  <c r="M41" i="39"/>
  <c r="P49" i="39"/>
  <c r="P21" i="39"/>
  <c r="P29" i="39"/>
  <c r="P33" i="39"/>
  <c r="P41" i="39"/>
  <c r="P15" i="39"/>
  <c r="P55" i="39"/>
  <c r="M16" i="39"/>
  <c r="P19" i="39"/>
  <c r="M20" i="39"/>
  <c r="P23" i="39"/>
  <c r="M24" i="39"/>
  <c r="P27" i="39"/>
  <c r="M28" i="39"/>
  <c r="P31" i="39"/>
  <c r="M32" i="39"/>
  <c r="P35" i="39"/>
  <c r="M36" i="39"/>
  <c r="P39" i="39"/>
  <c r="M40" i="39"/>
  <c r="P43" i="39"/>
  <c r="P44" i="39"/>
  <c r="P45" i="39"/>
  <c r="P46" i="39"/>
  <c r="P47" i="39"/>
  <c r="E61" i="38"/>
  <c r="F23" i="9"/>
  <c r="C61" i="38"/>
  <c r="D23" i="9"/>
  <c r="D61" i="38"/>
  <c r="E23" i="9"/>
  <c r="M3" i="38"/>
  <c r="F61" i="38"/>
  <c r="G23" i="9"/>
  <c r="N15" i="38"/>
  <c r="P17" i="38"/>
  <c r="N19" i="38"/>
  <c r="P21" i="38"/>
  <c r="N23" i="38"/>
  <c r="P25" i="38"/>
  <c r="N27" i="38"/>
  <c r="P29" i="38"/>
  <c r="N31" i="38"/>
  <c r="P33" i="38"/>
  <c r="N35" i="38"/>
  <c r="P37" i="38"/>
  <c r="N39" i="38"/>
  <c r="P41" i="38"/>
  <c r="N43" i="38"/>
  <c r="N44" i="38"/>
  <c r="N45" i="38"/>
  <c r="N46" i="38"/>
  <c r="N47" i="38"/>
  <c r="N48" i="38"/>
  <c r="P15" i="38"/>
  <c r="N17" i="38"/>
  <c r="P19" i="38"/>
  <c r="N21" i="38"/>
  <c r="P23" i="38"/>
  <c r="N25" i="38"/>
  <c r="P27" i="38"/>
  <c r="N29" i="38"/>
  <c r="P31" i="38"/>
  <c r="N33" i="38"/>
  <c r="P35" i="38"/>
  <c r="N37" i="38"/>
  <c r="P39" i="38"/>
  <c r="P43" i="38"/>
  <c r="P44" i="38"/>
  <c r="P45" i="38"/>
  <c r="P46" i="38"/>
  <c r="P47" i="38"/>
  <c r="E61" i="37"/>
  <c r="F22" i="9"/>
  <c r="M3" i="37"/>
  <c r="C61" i="37"/>
  <c r="D22" i="9"/>
  <c r="D61" i="37"/>
  <c r="E22" i="9"/>
  <c r="O55" i="37"/>
  <c r="N15" i="37"/>
  <c r="P17" i="37"/>
  <c r="N19" i="37"/>
  <c r="P21" i="37"/>
  <c r="N23" i="37"/>
  <c r="P25" i="37"/>
  <c r="N27" i="37"/>
  <c r="P29" i="37"/>
  <c r="N31" i="37"/>
  <c r="P33" i="37"/>
  <c r="N35" i="37"/>
  <c r="P37" i="37"/>
  <c r="N39" i="37"/>
  <c r="P41" i="37"/>
  <c r="N43" i="37"/>
  <c r="N44" i="37"/>
  <c r="N45" i="37"/>
  <c r="N46" i="37"/>
  <c r="N47" i="37"/>
  <c r="N48" i="37"/>
  <c r="P15" i="37"/>
  <c r="N17" i="37"/>
  <c r="P19" i="37"/>
  <c r="N21" i="37"/>
  <c r="P23" i="37"/>
  <c r="N25" i="37"/>
  <c r="P27" i="37"/>
  <c r="N29" i="37"/>
  <c r="P31" i="37"/>
  <c r="N33" i="37"/>
  <c r="P35" i="37"/>
  <c r="N37" i="37"/>
  <c r="P39" i="37"/>
  <c r="P43" i="37"/>
  <c r="P44" i="37"/>
  <c r="P45" i="37"/>
  <c r="P46" i="37"/>
  <c r="P47" i="37"/>
  <c r="H61" i="36"/>
  <c r="I21" i="9"/>
  <c r="O3" i="36"/>
  <c r="E61" i="36"/>
  <c r="F21" i="9"/>
  <c r="C61" i="36"/>
  <c r="D21" i="9"/>
  <c r="D61" i="36"/>
  <c r="E21" i="9"/>
  <c r="M3" i="36"/>
  <c r="N15" i="36"/>
  <c r="P17" i="36"/>
  <c r="N19" i="36"/>
  <c r="P21" i="36"/>
  <c r="N23" i="36"/>
  <c r="P25" i="36"/>
  <c r="N27" i="36"/>
  <c r="P29" i="36"/>
  <c r="N31" i="36"/>
  <c r="P33" i="36"/>
  <c r="N35" i="36"/>
  <c r="P37" i="36"/>
  <c r="N39" i="36"/>
  <c r="P41" i="36"/>
  <c r="N43" i="36"/>
  <c r="N44" i="36"/>
  <c r="N45" i="36"/>
  <c r="N46" i="36"/>
  <c r="N47" i="36"/>
  <c r="N48" i="36"/>
  <c r="P15" i="36"/>
  <c r="N17" i="36"/>
  <c r="P19" i="36"/>
  <c r="N21" i="36"/>
  <c r="P23" i="36"/>
  <c r="N25" i="36"/>
  <c r="P27" i="36"/>
  <c r="N29" i="36"/>
  <c r="P31" i="36"/>
  <c r="N33" i="36"/>
  <c r="P35" i="36"/>
  <c r="N37" i="36"/>
  <c r="P39" i="36"/>
  <c r="P43" i="36"/>
  <c r="P44" i="36"/>
  <c r="P45" i="36"/>
  <c r="P46" i="36"/>
  <c r="P47" i="36"/>
  <c r="O55" i="35"/>
  <c r="C61" i="35"/>
  <c r="D20" i="9"/>
  <c r="D61" i="35"/>
  <c r="E20" i="9"/>
  <c r="N15" i="35"/>
  <c r="P17" i="35"/>
  <c r="N19" i="35"/>
  <c r="P21" i="35"/>
  <c r="N23" i="35"/>
  <c r="P25" i="35"/>
  <c r="N27" i="35"/>
  <c r="P29" i="35"/>
  <c r="N31" i="35"/>
  <c r="P33" i="35"/>
  <c r="N35" i="35"/>
  <c r="P37" i="35"/>
  <c r="N39" i="35"/>
  <c r="P41" i="35"/>
  <c r="N43" i="35"/>
  <c r="N44" i="35"/>
  <c r="N45" i="35"/>
  <c r="N46" i="35"/>
  <c r="N47" i="35"/>
  <c r="N48" i="35"/>
  <c r="P15" i="35"/>
  <c r="N17" i="35"/>
  <c r="P19" i="35"/>
  <c r="N21" i="35"/>
  <c r="P23" i="35"/>
  <c r="N25" i="35"/>
  <c r="P27" i="35"/>
  <c r="N29" i="35"/>
  <c r="P31" i="35"/>
  <c r="N33" i="35"/>
  <c r="P35" i="35"/>
  <c r="N37" i="35"/>
  <c r="P39" i="35"/>
  <c r="P43" i="35"/>
  <c r="P44" i="35"/>
  <c r="P45" i="35"/>
  <c r="P46" i="35"/>
  <c r="P47" i="35"/>
  <c r="L55" i="31"/>
  <c r="N48" i="34"/>
  <c r="N47" i="34"/>
  <c r="N46" i="34"/>
  <c r="N45" i="34"/>
  <c r="N44" i="34"/>
  <c r="N43" i="34"/>
  <c r="N39" i="34"/>
  <c r="N35" i="34"/>
  <c r="N31" i="34"/>
  <c r="N27" i="34"/>
  <c r="N23" i="34"/>
  <c r="N19" i="34"/>
  <c r="N15" i="34"/>
  <c r="N49" i="34"/>
  <c r="N40" i="34"/>
  <c r="N36" i="34"/>
  <c r="N32" i="34"/>
  <c r="N28" i="34"/>
  <c r="N24" i="34"/>
  <c r="N20" i="34"/>
  <c r="N16" i="34"/>
  <c r="N41" i="34"/>
  <c r="N37" i="34"/>
  <c r="N22" i="34"/>
  <c r="N25" i="34"/>
  <c r="M3" i="34"/>
  <c r="N26" i="34"/>
  <c r="N29" i="34"/>
  <c r="N42" i="34"/>
  <c r="E61" i="34"/>
  <c r="F19" i="9"/>
  <c r="N10" i="34"/>
  <c r="N11" i="34"/>
  <c r="N12" i="34"/>
  <c r="N13" i="34"/>
  <c r="N14" i="34"/>
  <c r="L55" i="34"/>
  <c r="N17" i="34"/>
  <c r="N30" i="34"/>
  <c r="N33" i="34"/>
  <c r="N38" i="34"/>
  <c r="O17" i="34"/>
  <c r="O21" i="34"/>
  <c r="O25" i="34"/>
  <c r="O29" i="34"/>
  <c r="O33" i="34"/>
  <c r="O37" i="34"/>
  <c r="O41" i="34"/>
  <c r="O16" i="34"/>
  <c r="P17" i="34"/>
  <c r="O20" i="34"/>
  <c r="P21" i="34"/>
  <c r="O24" i="34"/>
  <c r="P25" i="34"/>
  <c r="O28" i="34"/>
  <c r="P29" i="34"/>
  <c r="O32" i="34"/>
  <c r="P33" i="34"/>
  <c r="O36" i="34"/>
  <c r="P37" i="34"/>
  <c r="O40" i="34"/>
  <c r="M3" i="33"/>
  <c r="O55" i="33"/>
  <c r="E61" i="33"/>
  <c r="F18" i="9"/>
  <c r="C61" i="33"/>
  <c r="D18" i="9"/>
  <c r="D61" i="33"/>
  <c r="E18" i="9"/>
  <c r="N15" i="33"/>
  <c r="P17" i="33"/>
  <c r="N19" i="33"/>
  <c r="P21" i="33"/>
  <c r="N23" i="33"/>
  <c r="P25" i="33"/>
  <c r="N27" i="33"/>
  <c r="P29" i="33"/>
  <c r="N31" i="33"/>
  <c r="P33" i="33"/>
  <c r="N35" i="33"/>
  <c r="P37" i="33"/>
  <c r="N39" i="33"/>
  <c r="P41" i="33"/>
  <c r="N43" i="33"/>
  <c r="N44" i="33"/>
  <c r="N45" i="33"/>
  <c r="N46" i="33"/>
  <c r="N47" i="33"/>
  <c r="N48" i="33"/>
  <c r="P15" i="33"/>
  <c r="N17" i="33"/>
  <c r="P19" i="33"/>
  <c r="N21" i="33"/>
  <c r="P23" i="33"/>
  <c r="N25" i="33"/>
  <c r="P27" i="33"/>
  <c r="N29" i="33"/>
  <c r="P31" i="33"/>
  <c r="N33" i="33"/>
  <c r="P35" i="33"/>
  <c r="N37" i="33"/>
  <c r="P39" i="33"/>
  <c r="P43" i="33"/>
  <c r="P44" i="33"/>
  <c r="P45" i="33"/>
  <c r="P46" i="33"/>
  <c r="P47" i="33"/>
  <c r="N48" i="32"/>
  <c r="N47" i="32"/>
  <c r="N46" i="32"/>
  <c r="N45" i="32"/>
  <c r="N44" i="32"/>
  <c r="N43" i="32"/>
  <c r="N39" i="32"/>
  <c r="N35" i="32"/>
  <c r="N31" i="32"/>
  <c r="N27" i="32"/>
  <c r="N23" i="32"/>
  <c r="N19" i="32"/>
  <c r="N15" i="32"/>
  <c r="N49" i="32"/>
  <c r="N40" i="32"/>
  <c r="N36" i="32"/>
  <c r="N32" i="32"/>
  <c r="N28" i="32"/>
  <c r="N24" i="32"/>
  <c r="N20" i="32"/>
  <c r="N16" i="32"/>
  <c r="N41" i="32"/>
  <c r="N37" i="32"/>
  <c r="N22" i="32"/>
  <c r="N25" i="32"/>
  <c r="M3" i="32"/>
  <c r="N26" i="32"/>
  <c r="N29" i="32"/>
  <c r="N42" i="32"/>
  <c r="E61" i="32"/>
  <c r="F17" i="9"/>
  <c r="N10" i="32"/>
  <c r="N11" i="32"/>
  <c r="N12" i="32"/>
  <c r="N13" i="32"/>
  <c r="N14" i="32"/>
  <c r="L55" i="32"/>
  <c r="N17" i="32"/>
  <c r="N30" i="32"/>
  <c r="N33" i="32"/>
  <c r="N38" i="32"/>
  <c r="O17" i="32"/>
  <c r="O21" i="32"/>
  <c r="O25" i="32"/>
  <c r="O29" i="32"/>
  <c r="O33" i="32"/>
  <c r="O37" i="32"/>
  <c r="O41" i="32"/>
  <c r="O16" i="32"/>
  <c r="P17" i="32"/>
  <c r="O20" i="32"/>
  <c r="P21" i="32"/>
  <c r="O24" i="32"/>
  <c r="P25" i="32"/>
  <c r="O28" i="32"/>
  <c r="P29" i="32"/>
  <c r="O32" i="32"/>
  <c r="P33" i="32"/>
  <c r="O36" i="32"/>
  <c r="P37" i="32"/>
  <c r="O40" i="32"/>
  <c r="E61" i="31"/>
  <c r="F16" i="9"/>
  <c r="C61" i="31"/>
  <c r="D16" i="9"/>
  <c r="D61" i="31"/>
  <c r="E16" i="9"/>
  <c r="M3" i="31"/>
  <c r="F61" i="31"/>
  <c r="G16" i="9"/>
  <c r="N15" i="31"/>
  <c r="P17" i="31"/>
  <c r="N19" i="31"/>
  <c r="P21" i="31"/>
  <c r="N23" i="31"/>
  <c r="P25" i="31"/>
  <c r="N27" i="31"/>
  <c r="P29" i="31"/>
  <c r="N31" i="31"/>
  <c r="P33" i="31"/>
  <c r="N35" i="31"/>
  <c r="P37" i="31"/>
  <c r="N39" i="31"/>
  <c r="P41" i="31"/>
  <c r="N43" i="31"/>
  <c r="N44" i="31"/>
  <c r="N45" i="31"/>
  <c r="N46" i="31"/>
  <c r="N47" i="31"/>
  <c r="N48" i="31"/>
  <c r="P15" i="31"/>
  <c r="P55" i="31"/>
  <c r="N17" i="31"/>
  <c r="P19" i="31"/>
  <c r="N21" i="31"/>
  <c r="P23" i="31"/>
  <c r="N25" i="31"/>
  <c r="P27" i="31"/>
  <c r="N29" i="31"/>
  <c r="P31" i="31"/>
  <c r="N33" i="31"/>
  <c r="P35" i="31"/>
  <c r="N37" i="31"/>
  <c r="P39" i="31"/>
  <c r="P43" i="31"/>
  <c r="P44" i="31"/>
  <c r="P45" i="31"/>
  <c r="P46" i="31"/>
  <c r="P47" i="31"/>
  <c r="O55" i="30"/>
  <c r="E61" i="30"/>
  <c r="F15" i="9"/>
  <c r="C61" i="30"/>
  <c r="D15" i="9"/>
  <c r="D61" i="30"/>
  <c r="E15" i="9"/>
  <c r="N15" i="30"/>
  <c r="P17" i="30"/>
  <c r="N19" i="30"/>
  <c r="P21" i="30"/>
  <c r="N23" i="30"/>
  <c r="P25" i="30"/>
  <c r="N27" i="30"/>
  <c r="P29" i="30"/>
  <c r="N31" i="30"/>
  <c r="P33" i="30"/>
  <c r="N35" i="30"/>
  <c r="P37" i="30"/>
  <c r="N39" i="30"/>
  <c r="P41" i="30"/>
  <c r="N43" i="30"/>
  <c r="N44" i="30"/>
  <c r="N45" i="30"/>
  <c r="N46" i="30"/>
  <c r="N47" i="30"/>
  <c r="N48" i="30"/>
  <c r="P15" i="30"/>
  <c r="N17" i="30"/>
  <c r="P19" i="30"/>
  <c r="N21" i="30"/>
  <c r="P23" i="30"/>
  <c r="N25" i="30"/>
  <c r="P27" i="30"/>
  <c r="N29" i="30"/>
  <c r="P31" i="30"/>
  <c r="N33" i="30"/>
  <c r="P35" i="30"/>
  <c r="N37" i="30"/>
  <c r="P39" i="30"/>
  <c r="P43" i="30"/>
  <c r="P44" i="30"/>
  <c r="P45" i="30"/>
  <c r="P46" i="30"/>
  <c r="P47" i="30"/>
  <c r="M55" i="39"/>
  <c r="P55" i="38"/>
  <c r="I61" i="38"/>
  <c r="J23" i="9"/>
  <c r="N55" i="38"/>
  <c r="O3" i="38"/>
  <c r="P55" i="37"/>
  <c r="P3" i="37"/>
  <c r="N55" i="37"/>
  <c r="N55" i="36"/>
  <c r="P55" i="36"/>
  <c r="P55" i="35"/>
  <c r="P3" i="35"/>
  <c r="M3" i="35"/>
  <c r="N55" i="35"/>
  <c r="G61" i="35"/>
  <c r="H20" i="9"/>
  <c r="P55" i="34"/>
  <c r="O55" i="34"/>
  <c r="O3" i="34"/>
  <c r="N55" i="33"/>
  <c r="P55" i="33"/>
  <c r="O55" i="32"/>
  <c r="H61" i="32"/>
  <c r="I17" i="9"/>
  <c r="P55" i="32"/>
  <c r="I61" i="32"/>
  <c r="J17" i="9"/>
  <c r="N55" i="31"/>
  <c r="O3" i="31"/>
  <c r="F61" i="30"/>
  <c r="G15" i="9"/>
  <c r="P55" i="30"/>
  <c r="P3" i="30"/>
  <c r="N55" i="30"/>
  <c r="N3" i="30"/>
  <c r="J53" i="29"/>
  <c r="M3" i="39"/>
  <c r="F61" i="39"/>
  <c r="G24" i="9"/>
  <c r="P3" i="39"/>
  <c r="I61" i="39"/>
  <c r="J24" i="9"/>
  <c r="E61" i="39"/>
  <c r="F24" i="9"/>
  <c r="N3" i="39"/>
  <c r="G61" i="38"/>
  <c r="H23" i="9"/>
  <c r="N3" i="38"/>
  <c r="P3" i="38"/>
  <c r="G61" i="37"/>
  <c r="H22" i="9"/>
  <c r="N3" i="37"/>
  <c r="I61" i="37"/>
  <c r="J22" i="9"/>
  <c r="H61" i="37"/>
  <c r="I22" i="9"/>
  <c r="O3" i="37"/>
  <c r="G61" i="36"/>
  <c r="H21" i="9"/>
  <c r="N3" i="36"/>
  <c r="P3" i="36"/>
  <c r="I61" i="36"/>
  <c r="J21" i="9"/>
  <c r="I61" i="35"/>
  <c r="J20" i="9"/>
  <c r="N3" i="35"/>
  <c r="H61" i="35"/>
  <c r="I20" i="9"/>
  <c r="O3" i="35"/>
  <c r="E61" i="35"/>
  <c r="F20" i="9"/>
  <c r="C61" i="34"/>
  <c r="D19" i="9"/>
  <c r="D61" i="34"/>
  <c r="E19" i="9"/>
  <c r="D61" i="32"/>
  <c r="E17" i="9"/>
  <c r="C61" i="32"/>
  <c r="D17" i="9"/>
  <c r="H61" i="34"/>
  <c r="I19" i="9"/>
  <c r="I61" i="34"/>
  <c r="J19" i="9"/>
  <c r="P3" i="34"/>
  <c r="N55" i="34"/>
  <c r="G61" i="33"/>
  <c r="H18" i="9"/>
  <c r="N3" i="33"/>
  <c r="P3" i="33"/>
  <c r="I61" i="33"/>
  <c r="J18" i="9"/>
  <c r="H61" i="33"/>
  <c r="I18" i="9"/>
  <c r="O3" i="33"/>
  <c r="P3" i="32"/>
  <c r="O3" i="32"/>
  <c r="N55" i="32"/>
  <c r="G61" i="31"/>
  <c r="H16" i="9"/>
  <c r="N3" i="31"/>
  <c r="P3" i="31"/>
  <c r="I61" i="31"/>
  <c r="J16" i="9"/>
  <c r="G61" i="30"/>
  <c r="H15" i="9"/>
  <c r="H61" i="30"/>
  <c r="I15" i="9"/>
  <c r="O3" i="30"/>
  <c r="I61" i="30"/>
  <c r="J15" i="9"/>
  <c r="N3" i="34"/>
  <c r="G61" i="34"/>
  <c r="H19" i="9"/>
  <c r="N3" i="32"/>
  <c r="G61" i="32"/>
  <c r="H17" i="9"/>
  <c r="C13" i="9"/>
  <c r="D13" i="9"/>
  <c r="E13" i="9"/>
  <c r="F13" i="9"/>
  <c r="G13" i="9"/>
  <c r="H13" i="9"/>
  <c r="I13" i="9"/>
  <c r="J13" i="9"/>
  <c r="K13" i="9"/>
  <c r="L13" i="9"/>
  <c r="M13" i="9"/>
  <c r="N13" i="9"/>
  <c r="O13" i="9"/>
  <c r="P13" i="9"/>
  <c r="Q13" i="9"/>
  <c r="R13" i="9"/>
  <c r="B13" i="9"/>
  <c r="B55" i="28"/>
  <c r="H54" i="28"/>
  <c r="E54" i="28"/>
  <c r="H53" i="28"/>
  <c r="E53" i="28"/>
  <c r="E52" i="28"/>
  <c r="H48" i="28"/>
  <c r="F48" i="28"/>
  <c r="H47" i="28"/>
  <c r="F47" i="28"/>
  <c r="H46" i="28"/>
  <c r="F46" i="28"/>
  <c r="H45" i="28"/>
  <c r="F45" i="28"/>
  <c r="H44" i="28"/>
  <c r="F44" i="28"/>
  <c r="H43" i="28"/>
  <c r="H42" i="28"/>
  <c r="H41" i="28"/>
  <c r="H40" i="28"/>
  <c r="H39" i="28"/>
  <c r="H38" i="28"/>
  <c r="H37" i="28"/>
  <c r="H36" i="28"/>
  <c r="H35" i="28"/>
  <c r="H34" i="28"/>
  <c r="H33" i="28"/>
  <c r="H32" i="28"/>
  <c r="H31" i="28"/>
  <c r="H30" i="28"/>
  <c r="H29" i="28"/>
  <c r="H28" i="28"/>
  <c r="H27" i="28"/>
  <c r="H26" i="28"/>
  <c r="H25" i="28"/>
  <c r="H24" i="28"/>
  <c r="H23" i="28"/>
  <c r="H22" i="28"/>
  <c r="H21" i="28"/>
  <c r="H20" i="28"/>
  <c r="H19" i="28"/>
  <c r="H18" i="28"/>
  <c r="H17" i="28"/>
  <c r="H16" i="28"/>
  <c r="G16" i="28"/>
  <c r="G17" i="28"/>
  <c r="G18" i="28"/>
  <c r="G19" i="28"/>
  <c r="G20" i="28"/>
  <c r="G21" i="28"/>
  <c r="G22" i="28"/>
  <c r="G23" i="28"/>
  <c r="G24" i="28"/>
  <c r="G25" i="28"/>
  <c r="G26" i="28"/>
  <c r="G27" i="28"/>
  <c r="G28" i="28"/>
  <c r="G29" i="28"/>
  <c r="G30" i="28"/>
  <c r="G31" i="28"/>
  <c r="G32" i="28"/>
  <c r="G33" i="28"/>
  <c r="G34" i="28"/>
  <c r="G35" i="28"/>
  <c r="G36" i="28"/>
  <c r="G37" i="28"/>
  <c r="G38" i="28"/>
  <c r="G39" i="28"/>
  <c r="G40" i="28"/>
  <c r="G41" i="28"/>
  <c r="G42" i="28"/>
  <c r="G43" i="28"/>
  <c r="G44" i="28"/>
  <c r="G45" i="28"/>
  <c r="G46" i="28"/>
  <c r="G47" i="28"/>
  <c r="G48" i="28"/>
  <c r="H15" i="28"/>
  <c r="H14" i="28"/>
  <c r="F14" i="28"/>
  <c r="H13" i="28"/>
  <c r="F13" i="28"/>
  <c r="H12" i="28"/>
  <c r="F12" i="28"/>
  <c r="H11" i="28"/>
  <c r="F11" i="28"/>
  <c r="H10" i="28"/>
  <c r="G10" i="28"/>
  <c r="G11" i="28"/>
  <c r="G12" i="28"/>
  <c r="G13" i="28"/>
  <c r="G14" i="28"/>
  <c r="F10" i="28"/>
  <c r="F50" i="28"/>
  <c r="G6" i="28"/>
  <c r="E5" i="28"/>
  <c r="C49" i="28"/>
  <c r="H49" i="28"/>
  <c r="J51" i="28"/>
  <c r="C50" i="28"/>
  <c r="J55" i="28"/>
  <c r="J53" i="28"/>
  <c r="H52" i="28"/>
  <c r="O61" i="29"/>
  <c r="P14" i="9"/>
  <c r="L61" i="29"/>
  <c r="M14" i="9"/>
  <c r="K61" i="29"/>
  <c r="L14" i="9"/>
  <c r="J61" i="29"/>
  <c r="K14" i="9"/>
  <c r="B61" i="29"/>
  <c r="C14" i="9"/>
  <c r="A61" i="29"/>
  <c r="B14" i="9"/>
  <c r="M61" i="29"/>
  <c r="N14" i="9"/>
  <c r="P54" i="29"/>
  <c r="O54" i="29"/>
  <c r="O41" i="29"/>
  <c r="N54" i="29"/>
  <c r="N49" i="29"/>
  <c r="M54" i="29"/>
  <c r="Q61" i="29"/>
  <c r="R14" i="9"/>
  <c r="P61" i="29"/>
  <c r="Q14" i="9"/>
  <c r="N61" i="29"/>
  <c r="O14" i="9"/>
  <c r="P49" i="29"/>
  <c r="M49" i="29"/>
  <c r="L49" i="29"/>
  <c r="P48" i="29"/>
  <c r="O48" i="29"/>
  <c r="M48" i="29"/>
  <c r="L48" i="29"/>
  <c r="P47" i="29"/>
  <c r="O47" i="29"/>
  <c r="M47" i="29"/>
  <c r="L47" i="29"/>
  <c r="P46" i="29"/>
  <c r="O46" i="29"/>
  <c r="M46" i="29"/>
  <c r="L46" i="29"/>
  <c r="P45" i="29"/>
  <c r="O45" i="29"/>
  <c r="M45" i="29"/>
  <c r="L45" i="29"/>
  <c r="P44" i="29"/>
  <c r="O44" i="29"/>
  <c r="M44" i="29"/>
  <c r="L44" i="29"/>
  <c r="P43" i="29"/>
  <c r="O43" i="29"/>
  <c r="M43" i="29"/>
  <c r="L43" i="29"/>
  <c r="P42" i="29"/>
  <c r="O42" i="29"/>
  <c r="N42" i="29"/>
  <c r="M42" i="29"/>
  <c r="L42" i="29"/>
  <c r="P41" i="29"/>
  <c r="M41" i="29"/>
  <c r="L41" i="29"/>
  <c r="P40" i="29"/>
  <c r="M40" i="29"/>
  <c r="L40" i="29"/>
  <c r="P39" i="29"/>
  <c r="O39" i="29"/>
  <c r="M39" i="29"/>
  <c r="L39" i="29"/>
  <c r="P38" i="29"/>
  <c r="O38" i="29"/>
  <c r="N38" i="29"/>
  <c r="M38" i="29"/>
  <c r="L38" i="29"/>
  <c r="P37" i="29"/>
  <c r="M37" i="29"/>
  <c r="L37" i="29"/>
  <c r="P36" i="29"/>
  <c r="M36" i="29"/>
  <c r="L36" i="29"/>
  <c r="P35" i="29"/>
  <c r="O35" i="29"/>
  <c r="M35" i="29"/>
  <c r="L35" i="29"/>
  <c r="P34" i="29"/>
  <c r="O34" i="29"/>
  <c r="N34" i="29"/>
  <c r="M34" i="29"/>
  <c r="L34" i="29"/>
  <c r="P33" i="29"/>
  <c r="M33" i="29"/>
  <c r="L33" i="29"/>
  <c r="P32" i="29"/>
  <c r="M32" i="29"/>
  <c r="L32" i="29"/>
  <c r="P31" i="29"/>
  <c r="O31" i="29"/>
  <c r="M31" i="29"/>
  <c r="L31" i="29"/>
  <c r="P30" i="29"/>
  <c r="O30" i="29"/>
  <c r="N30" i="29"/>
  <c r="M30" i="29"/>
  <c r="L30" i="29"/>
  <c r="P29" i="29"/>
  <c r="M29" i="29"/>
  <c r="L29" i="29"/>
  <c r="P28" i="29"/>
  <c r="M28" i="29"/>
  <c r="L28" i="29"/>
  <c r="P27" i="29"/>
  <c r="O27" i="29"/>
  <c r="M27" i="29"/>
  <c r="L27" i="29"/>
  <c r="P26" i="29"/>
  <c r="O26" i="29"/>
  <c r="N26" i="29"/>
  <c r="M26" i="29"/>
  <c r="L26" i="29"/>
  <c r="P25" i="29"/>
  <c r="M25" i="29"/>
  <c r="L25" i="29"/>
  <c r="P24" i="29"/>
  <c r="M24" i="29"/>
  <c r="L24" i="29"/>
  <c r="P23" i="29"/>
  <c r="O23" i="29"/>
  <c r="M23" i="29"/>
  <c r="L23" i="29"/>
  <c r="P22" i="29"/>
  <c r="O22" i="29"/>
  <c r="N22" i="29"/>
  <c r="M22" i="29"/>
  <c r="L22" i="29"/>
  <c r="P21" i="29"/>
  <c r="M21" i="29"/>
  <c r="L21" i="29"/>
  <c r="P20" i="29"/>
  <c r="M20" i="29"/>
  <c r="L20" i="29"/>
  <c r="P19" i="29"/>
  <c r="O19" i="29"/>
  <c r="M19" i="29"/>
  <c r="L19" i="29"/>
  <c r="P18" i="29"/>
  <c r="O18" i="29"/>
  <c r="N18" i="29"/>
  <c r="M18" i="29"/>
  <c r="L18" i="29"/>
  <c r="P17" i="29"/>
  <c r="M17" i="29"/>
  <c r="L17" i="29"/>
  <c r="P16" i="29"/>
  <c r="M16" i="29"/>
  <c r="L16" i="29"/>
  <c r="P15" i="29"/>
  <c r="O15" i="29"/>
  <c r="M15" i="29"/>
  <c r="L15" i="29"/>
  <c r="P14" i="29"/>
  <c r="O14" i="29"/>
  <c r="N14" i="29"/>
  <c r="M14" i="29"/>
  <c r="L14" i="29"/>
  <c r="P13" i="29"/>
  <c r="O13" i="29"/>
  <c r="N13" i="29"/>
  <c r="M13" i="29"/>
  <c r="L13" i="29"/>
  <c r="P12" i="29"/>
  <c r="O12" i="29"/>
  <c r="N12" i="29"/>
  <c r="M12" i="29"/>
  <c r="L12" i="29"/>
  <c r="P11" i="29"/>
  <c r="O11" i="29"/>
  <c r="N11" i="29"/>
  <c r="M11" i="29"/>
  <c r="L11" i="29"/>
  <c r="P10" i="29"/>
  <c r="O10" i="29"/>
  <c r="N10" i="29"/>
  <c r="M10" i="29"/>
  <c r="M55" i="29"/>
  <c r="L10" i="29"/>
  <c r="L61" i="28"/>
  <c r="K61" i="28"/>
  <c r="J61" i="28"/>
  <c r="B61" i="28"/>
  <c r="A61" i="28"/>
  <c r="M61" i="28"/>
  <c r="P54" i="28"/>
  <c r="O54" i="28"/>
  <c r="O41" i="28"/>
  <c r="N54" i="28"/>
  <c r="N49" i="28"/>
  <c r="M54" i="28"/>
  <c r="Q61" i="28"/>
  <c r="P61" i="28"/>
  <c r="O61" i="28"/>
  <c r="N61" i="28"/>
  <c r="P49" i="28"/>
  <c r="O49" i="28"/>
  <c r="L49" i="28"/>
  <c r="P48" i="28"/>
  <c r="O48" i="28"/>
  <c r="N48" i="28"/>
  <c r="L48" i="28"/>
  <c r="P47" i="28"/>
  <c r="O47" i="28"/>
  <c r="N47" i="28"/>
  <c r="L47" i="28"/>
  <c r="P46" i="28"/>
  <c r="O46" i="28"/>
  <c r="N46" i="28"/>
  <c r="L46" i="28"/>
  <c r="P45" i="28"/>
  <c r="O45" i="28"/>
  <c r="N45" i="28"/>
  <c r="L45" i="28"/>
  <c r="P44" i="28"/>
  <c r="O44" i="28"/>
  <c r="N44" i="28"/>
  <c r="L44" i="28"/>
  <c r="P43" i="28"/>
  <c r="O43" i="28"/>
  <c r="N43" i="28"/>
  <c r="L43" i="28"/>
  <c r="P42" i="28"/>
  <c r="O42" i="28"/>
  <c r="N42" i="28"/>
  <c r="M42" i="28"/>
  <c r="L42" i="28"/>
  <c r="P41" i="28"/>
  <c r="L41" i="28"/>
  <c r="P40" i="28"/>
  <c r="O40" i="28"/>
  <c r="L40" i="28"/>
  <c r="P39" i="28"/>
  <c r="O39" i="28"/>
  <c r="N39" i="28"/>
  <c r="L39" i="28"/>
  <c r="P38" i="28"/>
  <c r="O38" i="28"/>
  <c r="N38" i="28"/>
  <c r="M38" i="28"/>
  <c r="L38" i="28"/>
  <c r="P37" i="28"/>
  <c r="L37" i="28"/>
  <c r="P36" i="28"/>
  <c r="O36" i="28"/>
  <c r="L36" i="28"/>
  <c r="P35" i="28"/>
  <c r="O35" i="28"/>
  <c r="N35" i="28"/>
  <c r="L35" i="28"/>
  <c r="P34" i="28"/>
  <c r="O34" i="28"/>
  <c r="N34" i="28"/>
  <c r="M34" i="28"/>
  <c r="L34" i="28"/>
  <c r="P33" i="28"/>
  <c r="M33" i="28"/>
  <c r="L33" i="28"/>
  <c r="P32" i="28"/>
  <c r="O32" i="28"/>
  <c r="L32" i="28"/>
  <c r="P31" i="28"/>
  <c r="O31" i="28"/>
  <c r="N31" i="28"/>
  <c r="L31" i="28"/>
  <c r="P30" i="28"/>
  <c r="O30" i="28"/>
  <c r="N30" i="28"/>
  <c r="M30" i="28"/>
  <c r="L30" i="28"/>
  <c r="P29" i="28"/>
  <c r="M29" i="28"/>
  <c r="L29" i="28"/>
  <c r="P28" i="28"/>
  <c r="O28" i="28"/>
  <c r="L28" i="28"/>
  <c r="P27" i="28"/>
  <c r="O27" i="28"/>
  <c r="N27" i="28"/>
  <c r="L27" i="28"/>
  <c r="P26" i="28"/>
  <c r="O26" i="28"/>
  <c r="N26" i="28"/>
  <c r="M26" i="28"/>
  <c r="L26" i="28"/>
  <c r="P25" i="28"/>
  <c r="M25" i="28"/>
  <c r="L25" i="28"/>
  <c r="P24" i="28"/>
  <c r="O24" i="28"/>
  <c r="L24" i="28"/>
  <c r="P23" i="28"/>
  <c r="O23" i="28"/>
  <c r="N23" i="28"/>
  <c r="L23" i="28"/>
  <c r="P22" i="28"/>
  <c r="O22" i="28"/>
  <c r="N22" i="28"/>
  <c r="M22" i="28"/>
  <c r="L22" i="28"/>
  <c r="P21" i="28"/>
  <c r="M21" i="28"/>
  <c r="L21" i="28"/>
  <c r="P20" i="28"/>
  <c r="O20" i="28"/>
  <c r="L20" i="28"/>
  <c r="P19" i="28"/>
  <c r="O19" i="28"/>
  <c r="N19" i="28"/>
  <c r="L19" i="28"/>
  <c r="P18" i="28"/>
  <c r="O18" i="28"/>
  <c r="N18" i="28"/>
  <c r="M18" i="28"/>
  <c r="L18" i="28"/>
  <c r="P17" i="28"/>
  <c r="M17" i="28"/>
  <c r="L17" i="28"/>
  <c r="P16" i="28"/>
  <c r="O16" i="28"/>
  <c r="L16" i="28"/>
  <c r="P15" i="28"/>
  <c r="O15" i="28"/>
  <c r="N15" i="28"/>
  <c r="L15" i="28"/>
  <c r="P14" i="28"/>
  <c r="O14" i="28"/>
  <c r="N14" i="28"/>
  <c r="M14" i="28"/>
  <c r="L14" i="28"/>
  <c r="P13" i="28"/>
  <c r="O13" i="28"/>
  <c r="N13" i="28"/>
  <c r="M13" i="28"/>
  <c r="L13" i="28"/>
  <c r="P12" i="28"/>
  <c r="O12" i="28"/>
  <c r="N12" i="28"/>
  <c r="M12" i="28"/>
  <c r="L12" i="28"/>
  <c r="P11" i="28"/>
  <c r="O11" i="28"/>
  <c r="N11" i="28"/>
  <c r="M11" i="28"/>
  <c r="L11" i="28"/>
  <c r="P10" i="28"/>
  <c r="O10" i="28"/>
  <c r="N10" i="28"/>
  <c r="M10" i="28"/>
  <c r="L10" i="28"/>
  <c r="B55" i="25"/>
  <c r="H54" i="25"/>
  <c r="E54" i="25"/>
  <c r="H53" i="25"/>
  <c r="E53" i="25"/>
  <c r="E52" i="25"/>
  <c r="H48" i="25"/>
  <c r="F48" i="25"/>
  <c r="P48" i="25"/>
  <c r="H47" i="25"/>
  <c r="F47" i="25"/>
  <c r="P47" i="25"/>
  <c r="H46" i="25"/>
  <c r="F46" i="25"/>
  <c r="H45" i="25"/>
  <c r="F45" i="25"/>
  <c r="H44" i="25"/>
  <c r="F44" i="25"/>
  <c r="P44" i="25"/>
  <c r="H43" i="25"/>
  <c r="H42" i="25"/>
  <c r="H41" i="25"/>
  <c r="H40" i="25"/>
  <c r="N40" i="25"/>
  <c r="H39" i="25"/>
  <c r="H38" i="25"/>
  <c r="H37" i="25"/>
  <c r="H36" i="25"/>
  <c r="H35" i="25"/>
  <c r="H34" i="25"/>
  <c r="H33" i="25"/>
  <c r="H32" i="25"/>
  <c r="H31" i="25"/>
  <c r="H30" i="25"/>
  <c r="H29" i="25"/>
  <c r="H28" i="25"/>
  <c r="H27" i="25"/>
  <c r="N27" i="25"/>
  <c r="H26" i="25"/>
  <c r="H25" i="25"/>
  <c r="H24" i="25"/>
  <c r="M24" i="25"/>
  <c r="H23" i="25"/>
  <c r="H22" i="25"/>
  <c r="H21" i="25"/>
  <c r="M21" i="25"/>
  <c r="H20" i="25"/>
  <c r="M20" i="25"/>
  <c r="H19" i="25"/>
  <c r="H18" i="25"/>
  <c r="H17" i="25"/>
  <c r="M17" i="25"/>
  <c r="H16" i="25"/>
  <c r="H15" i="25"/>
  <c r="H14" i="25"/>
  <c r="F14" i="25"/>
  <c r="H13" i="25"/>
  <c r="F13" i="25"/>
  <c r="H12" i="25"/>
  <c r="F12" i="25"/>
  <c r="H11" i="25"/>
  <c r="F11" i="25"/>
  <c r="F50" i="25"/>
  <c r="H10" i="25"/>
  <c r="G10" i="25"/>
  <c r="G11" i="25"/>
  <c r="G12" i="25"/>
  <c r="G13" i="25"/>
  <c r="G14" i="25"/>
  <c r="G15" i="25"/>
  <c r="G16" i="25"/>
  <c r="G17" i="25"/>
  <c r="G18" i="25"/>
  <c r="G19" i="25"/>
  <c r="G20" i="25"/>
  <c r="G21" i="25"/>
  <c r="G22" i="25"/>
  <c r="G23" i="25"/>
  <c r="G24" i="25"/>
  <c r="G25" i="25"/>
  <c r="G26" i="25"/>
  <c r="G27" i="25"/>
  <c r="G28" i="25"/>
  <c r="G29" i="25"/>
  <c r="G30" i="25"/>
  <c r="G31" i="25"/>
  <c r="G32" i="25"/>
  <c r="G33" i="25"/>
  <c r="G34" i="25"/>
  <c r="G35" i="25"/>
  <c r="G36" i="25"/>
  <c r="G37" i="25"/>
  <c r="G38" i="25"/>
  <c r="G39" i="25"/>
  <c r="G40" i="25"/>
  <c r="G41" i="25"/>
  <c r="G42" i="25"/>
  <c r="G43" i="25"/>
  <c r="G44" i="25"/>
  <c r="G45" i="25"/>
  <c r="G46" i="25"/>
  <c r="G47" i="25"/>
  <c r="G48" i="25"/>
  <c r="F10" i="25"/>
  <c r="G6" i="25"/>
  <c r="E5" i="25"/>
  <c r="C49" i="25"/>
  <c r="B55" i="24"/>
  <c r="M61" i="24"/>
  <c r="N11" i="9"/>
  <c r="H54" i="24"/>
  <c r="Q61" i="24"/>
  <c r="R11" i="9"/>
  <c r="E54" i="24"/>
  <c r="H53" i="24"/>
  <c r="E53" i="24"/>
  <c r="E52" i="24"/>
  <c r="H48" i="24"/>
  <c r="F48" i="24"/>
  <c r="P48" i="24"/>
  <c r="H47" i="24"/>
  <c r="F47" i="24"/>
  <c r="H46" i="24"/>
  <c r="F46" i="24"/>
  <c r="P46" i="24"/>
  <c r="H45" i="24"/>
  <c r="F45" i="24"/>
  <c r="H44" i="24"/>
  <c r="F44" i="24"/>
  <c r="P44" i="24"/>
  <c r="H43" i="24"/>
  <c r="H42" i="24"/>
  <c r="H41" i="24"/>
  <c r="H40" i="24"/>
  <c r="H39" i="24"/>
  <c r="H38" i="24"/>
  <c r="H37" i="24"/>
  <c r="H36" i="24"/>
  <c r="H35" i="24"/>
  <c r="N35" i="24"/>
  <c r="H34" i="24"/>
  <c r="N34" i="24"/>
  <c r="H33" i="24"/>
  <c r="H32" i="24"/>
  <c r="N32" i="24"/>
  <c r="H31" i="24"/>
  <c r="N31" i="24"/>
  <c r="H30" i="24"/>
  <c r="H29" i="24"/>
  <c r="H28" i="24"/>
  <c r="N28" i="24"/>
  <c r="H27" i="24"/>
  <c r="H26" i="24"/>
  <c r="H25" i="24"/>
  <c r="H24" i="24"/>
  <c r="M24" i="24"/>
  <c r="H23" i="24"/>
  <c r="H22" i="24"/>
  <c r="H21" i="24"/>
  <c r="M21" i="24"/>
  <c r="H20" i="24"/>
  <c r="H19" i="24"/>
  <c r="H18" i="24"/>
  <c r="M18" i="24"/>
  <c r="H17" i="24"/>
  <c r="H16" i="24"/>
  <c r="H15" i="24"/>
  <c r="H14" i="24"/>
  <c r="F14" i="24"/>
  <c r="H13" i="24"/>
  <c r="F13" i="24"/>
  <c r="H12" i="24"/>
  <c r="F12" i="24"/>
  <c r="H11" i="24"/>
  <c r="F11" i="24"/>
  <c r="H10" i="24"/>
  <c r="F10" i="24"/>
  <c r="G10" i="24"/>
  <c r="G11" i="24"/>
  <c r="G12" i="24"/>
  <c r="G13" i="24"/>
  <c r="G14" i="24"/>
  <c r="G15" i="24"/>
  <c r="G16" i="24"/>
  <c r="G17" i="24"/>
  <c r="G18" i="24"/>
  <c r="G19" i="24"/>
  <c r="G20" i="24"/>
  <c r="G21" i="24"/>
  <c r="G22" i="24"/>
  <c r="G23" i="24"/>
  <c r="G24" i="24"/>
  <c r="G25" i="24"/>
  <c r="G26" i="24"/>
  <c r="G27" i="24"/>
  <c r="G28" i="24"/>
  <c r="G29" i="24"/>
  <c r="G30" i="24"/>
  <c r="G31" i="24"/>
  <c r="G32" i="24"/>
  <c r="G33" i="24"/>
  <c r="G34" i="24"/>
  <c r="G35" i="24"/>
  <c r="G36" i="24"/>
  <c r="G37" i="24"/>
  <c r="G38" i="24"/>
  <c r="G39" i="24"/>
  <c r="G40" i="24"/>
  <c r="G41" i="24"/>
  <c r="G42" i="24"/>
  <c r="G43" i="24"/>
  <c r="G44" i="24"/>
  <c r="G45" i="24"/>
  <c r="G46" i="24"/>
  <c r="G47" i="24"/>
  <c r="G48" i="24"/>
  <c r="G6" i="24"/>
  <c r="E5" i="24"/>
  <c r="C49" i="24"/>
  <c r="D10" i="9"/>
  <c r="E10" i="9"/>
  <c r="F10" i="9"/>
  <c r="G10" i="9"/>
  <c r="H10" i="9"/>
  <c r="I10" i="9"/>
  <c r="J10" i="9"/>
  <c r="K10" i="9"/>
  <c r="L10" i="9"/>
  <c r="M10" i="9"/>
  <c r="N10" i="9"/>
  <c r="O10" i="9"/>
  <c r="P10" i="9"/>
  <c r="Q10" i="9"/>
  <c r="R10" i="9"/>
  <c r="K11" i="9"/>
  <c r="P11" i="9"/>
  <c r="N12" i="9"/>
  <c r="R12" i="9"/>
  <c r="O61" i="25"/>
  <c r="P12" i="9"/>
  <c r="L61" i="25"/>
  <c r="M12" i="9"/>
  <c r="K61" i="25"/>
  <c r="L12" i="9"/>
  <c r="J61" i="25"/>
  <c r="K12" i="9"/>
  <c r="B61" i="25"/>
  <c r="C12" i="9"/>
  <c r="A61" i="25"/>
  <c r="B12" i="9"/>
  <c r="M61" i="25"/>
  <c r="P54" i="25"/>
  <c r="O54" i="25"/>
  <c r="O43" i="25"/>
  <c r="N54" i="25"/>
  <c r="N42" i="25"/>
  <c r="M54" i="25"/>
  <c r="Q61" i="25"/>
  <c r="P61" i="25"/>
  <c r="Q12" i="9"/>
  <c r="N61" i="25"/>
  <c r="O12" i="9"/>
  <c r="P49" i="25"/>
  <c r="O49" i="25"/>
  <c r="M49" i="25"/>
  <c r="L49" i="25"/>
  <c r="N48" i="25"/>
  <c r="M48" i="25"/>
  <c r="L48" i="25"/>
  <c r="O47" i="25"/>
  <c r="N47" i="25"/>
  <c r="M47" i="25"/>
  <c r="L47" i="25"/>
  <c r="P46" i="25"/>
  <c r="O46" i="25"/>
  <c r="N46" i="25"/>
  <c r="M46" i="25"/>
  <c r="L46" i="25"/>
  <c r="P45" i="25"/>
  <c r="O45" i="25"/>
  <c r="N45" i="25"/>
  <c r="M45" i="25"/>
  <c r="L45" i="25"/>
  <c r="N44" i="25"/>
  <c r="M44" i="25"/>
  <c r="L44" i="25"/>
  <c r="P43" i="25"/>
  <c r="M43" i="25"/>
  <c r="L43" i="25"/>
  <c r="P42" i="25"/>
  <c r="M42" i="25"/>
  <c r="L42" i="25"/>
  <c r="P41" i="25"/>
  <c r="O41" i="25"/>
  <c r="M41" i="25"/>
  <c r="L41" i="25"/>
  <c r="P40" i="25"/>
  <c r="O40" i="25"/>
  <c r="M40" i="25"/>
  <c r="L40" i="25"/>
  <c r="P39" i="25"/>
  <c r="M39" i="25"/>
  <c r="L39" i="25"/>
  <c r="P38" i="25"/>
  <c r="M38" i="25"/>
  <c r="L38" i="25"/>
  <c r="P37" i="25"/>
  <c r="M37" i="25"/>
  <c r="L37" i="25"/>
  <c r="P36" i="25"/>
  <c r="O36" i="25"/>
  <c r="M36" i="25"/>
  <c r="L36" i="25"/>
  <c r="P35" i="25"/>
  <c r="O35" i="25"/>
  <c r="N35" i="25"/>
  <c r="M35" i="25"/>
  <c r="L35" i="25"/>
  <c r="P34" i="25"/>
  <c r="M34" i="25"/>
  <c r="L34" i="25"/>
  <c r="P33" i="25"/>
  <c r="M33" i="25"/>
  <c r="L33" i="25"/>
  <c r="P32" i="25"/>
  <c r="O32" i="25"/>
  <c r="M32" i="25"/>
  <c r="L32" i="25"/>
  <c r="P31" i="25"/>
  <c r="O31" i="25"/>
  <c r="N31" i="25"/>
  <c r="M31" i="25"/>
  <c r="L31" i="25"/>
  <c r="P30" i="25"/>
  <c r="M30" i="25"/>
  <c r="L30" i="25"/>
  <c r="P29" i="25"/>
  <c r="M29" i="25"/>
  <c r="L29" i="25"/>
  <c r="P28" i="25"/>
  <c r="O28" i="25"/>
  <c r="M28" i="25"/>
  <c r="L28" i="25"/>
  <c r="P27" i="25"/>
  <c r="O27" i="25"/>
  <c r="M27" i="25"/>
  <c r="L27" i="25"/>
  <c r="P26" i="25"/>
  <c r="M26" i="25"/>
  <c r="L26" i="25"/>
  <c r="P25" i="25"/>
  <c r="O25" i="25"/>
  <c r="N25" i="25"/>
  <c r="M25" i="25"/>
  <c r="L25" i="25"/>
  <c r="P24" i="25"/>
  <c r="L24" i="25"/>
  <c r="P23" i="25"/>
  <c r="M23" i="25"/>
  <c r="L23" i="25"/>
  <c r="P22" i="25"/>
  <c r="O22" i="25"/>
  <c r="M22" i="25"/>
  <c r="L22" i="25"/>
  <c r="P21" i="25"/>
  <c r="O21" i="25"/>
  <c r="N21" i="25"/>
  <c r="L21" i="25"/>
  <c r="P20" i="25"/>
  <c r="L20" i="25"/>
  <c r="P19" i="25"/>
  <c r="M19" i="25"/>
  <c r="L19" i="25"/>
  <c r="P18" i="25"/>
  <c r="O18" i="25"/>
  <c r="M18" i="25"/>
  <c r="L18" i="25"/>
  <c r="P17" i="25"/>
  <c r="O17" i="25"/>
  <c r="N17" i="25"/>
  <c r="L17" i="25"/>
  <c r="P16" i="25"/>
  <c r="M16" i="25"/>
  <c r="L16" i="25"/>
  <c r="P15" i="25"/>
  <c r="M15" i="25"/>
  <c r="L15" i="25"/>
  <c r="P14" i="25"/>
  <c r="O14" i="25"/>
  <c r="M14" i="25"/>
  <c r="L14" i="25"/>
  <c r="P13" i="25"/>
  <c r="O13" i="25"/>
  <c r="M13" i="25"/>
  <c r="L13" i="25"/>
  <c r="P12" i="25"/>
  <c r="O12" i="25"/>
  <c r="M12" i="25"/>
  <c r="L12" i="25"/>
  <c r="P11" i="25"/>
  <c r="O11" i="25"/>
  <c r="M11" i="25"/>
  <c r="L11" i="25"/>
  <c r="P10" i="25"/>
  <c r="O10" i="25"/>
  <c r="M10" i="25"/>
  <c r="L10" i="25"/>
  <c r="L55" i="25"/>
  <c r="L61" i="24"/>
  <c r="M11" i="9"/>
  <c r="K61" i="24"/>
  <c r="L11" i="9"/>
  <c r="J61" i="24"/>
  <c r="B61" i="24"/>
  <c r="C11" i="9"/>
  <c r="A61" i="24"/>
  <c r="B11" i="9"/>
  <c r="P54" i="24"/>
  <c r="P49" i="24"/>
  <c r="O54" i="24"/>
  <c r="N54" i="24"/>
  <c r="M54" i="24"/>
  <c r="P61" i="24"/>
  <c r="Q11" i="9"/>
  <c r="O61" i="24"/>
  <c r="N61" i="24"/>
  <c r="O11" i="9"/>
  <c r="O49" i="24"/>
  <c r="N49" i="24"/>
  <c r="M49" i="24"/>
  <c r="L49" i="24"/>
  <c r="N48" i="24"/>
  <c r="M48" i="24"/>
  <c r="L48" i="24"/>
  <c r="P47" i="24"/>
  <c r="N47" i="24"/>
  <c r="M47" i="24"/>
  <c r="L47" i="24"/>
  <c r="O47" i="24"/>
  <c r="N46" i="24"/>
  <c r="M46" i="24"/>
  <c r="L46" i="24"/>
  <c r="P45" i="24"/>
  <c r="N45" i="24"/>
  <c r="M45" i="24"/>
  <c r="L45" i="24"/>
  <c r="O45" i="24"/>
  <c r="O44" i="24"/>
  <c r="N44" i="24"/>
  <c r="M44" i="24"/>
  <c r="L44" i="24"/>
  <c r="O43" i="24"/>
  <c r="N43" i="24"/>
  <c r="M43" i="24"/>
  <c r="L43" i="24"/>
  <c r="O42" i="24"/>
  <c r="N42" i="24"/>
  <c r="M42" i="24"/>
  <c r="L42" i="24"/>
  <c r="O41" i="24"/>
  <c r="N41" i="24"/>
  <c r="M41" i="24"/>
  <c r="L41" i="24"/>
  <c r="P40" i="24"/>
  <c r="O40" i="24"/>
  <c r="N40" i="24"/>
  <c r="M40" i="24"/>
  <c r="L40" i="24"/>
  <c r="O39" i="24"/>
  <c r="N39" i="24"/>
  <c r="M39" i="24"/>
  <c r="L39" i="24"/>
  <c r="O38" i="24"/>
  <c r="N38" i="24"/>
  <c r="M38" i="24"/>
  <c r="L38" i="24"/>
  <c r="O37" i="24"/>
  <c r="N37" i="24"/>
  <c r="M37" i="24"/>
  <c r="L37" i="24"/>
  <c r="O36" i="24"/>
  <c r="N36" i="24"/>
  <c r="M36" i="24"/>
  <c r="L36" i="24"/>
  <c r="P35" i="24"/>
  <c r="O35" i="24"/>
  <c r="M35" i="24"/>
  <c r="L35" i="24"/>
  <c r="O34" i="24"/>
  <c r="M34" i="24"/>
  <c r="L34" i="24"/>
  <c r="O33" i="24"/>
  <c r="N33" i="24"/>
  <c r="M33" i="24"/>
  <c r="L33" i="24"/>
  <c r="O32" i="24"/>
  <c r="M32" i="24"/>
  <c r="L32" i="24"/>
  <c r="P31" i="24"/>
  <c r="O31" i="24"/>
  <c r="M31" i="24"/>
  <c r="L31" i="24"/>
  <c r="O30" i="24"/>
  <c r="N30" i="24"/>
  <c r="M30" i="24"/>
  <c r="L30" i="24"/>
  <c r="O29" i="24"/>
  <c r="N29" i="24"/>
  <c r="M29" i="24"/>
  <c r="L29" i="24"/>
  <c r="O28" i="24"/>
  <c r="M28" i="24"/>
  <c r="L28" i="24"/>
  <c r="P27" i="24"/>
  <c r="O27" i="24"/>
  <c r="N27" i="24"/>
  <c r="M27" i="24"/>
  <c r="L27" i="24"/>
  <c r="O26" i="24"/>
  <c r="N26" i="24"/>
  <c r="M26" i="24"/>
  <c r="L26" i="24"/>
  <c r="P25" i="24"/>
  <c r="O25" i="24"/>
  <c r="N25" i="24"/>
  <c r="M25" i="24"/>
  <c r="L25" i="24"/>
  <c r="O24" i="24"/>
  <c r="N24" i="24"/>
  <c r="L24" i="24"/>
  <c r="O23" i="24"/>
  <c r="N23" i="24"/>
  <c r="M23" i="24"/>
  <c r="L23" i="24"/>
  <c r="O22" i="24"/>
  <c r="N22" i="24"/>
  <c r="M22" i="24"/>
  <c r="L22" i="24"/>
  <c r="P21" i="24"/>
  <c r="O21" i="24"/>
  <c r="N21" i="24"/>
  <c r="L21" i="24"/>
  <c r="O20" i="24"/>
  <c r="N20" i="24"/>
  <c r="M20" i="24"/>
  <c r="L20" i="24"/>
  <c r="O19" i="24"/>
  <c r="N19" i="24"/>
  <c r="M19" i="24"/>
  <c r="L19" i="24"/>
  <c r="O18" i="24"/>
  <c r="N18" i="24"/>
  <c r="L18" i="24"/>
  <c r="P17" i="24"/>
  <c r="O17" i="24"/>
  <c r="N17" i="24"/>
  <c r="M17" i="24"/>
  <c r="L17" i="24"/>
  <c r="O16" i="24"/>
  <c r="N16" i="24"/>
  <c r="M16" i="24"/>
  <c r="L16" i="24"/>
  <c r="O15" i="24"/>
  <c r="N15" i="24"/>
  <c r="M15" i="24"/>
  <c r="L15" i="24"/>
  <c r="O14" i="24"/>
  <c r="N14" i="24"/>
  <c r="M14" i="24"/>
  <c r="L14" i="24"/>
  <c r="O13" i="24"/>
  <c r="N13" i="24"/>
  <c r="M13" i="24"/>
  <c r="L13" i="24"/>
  <c r="O12" i="24"/>
  <c r="N12" i="24"/>
  <c r="M12" i="24"/>
  <c r="L12" i="24"/>
  <c r="O11" i="24"/>
  <c r="N11" i="24"/>
  <c r="M11" i="24"/>
  <c r="L11" i="24"/>
  <c r="O10" i="24"/>
  <c r="N10" i="24"/>
  <c r="M10" i="24"/>
  <c r="L10" i="24"/>
  <c r="L55" i="24"/>
  <c r="B55" i="23"/>
  <c r="H54" i="23"/>
  <c r="E54" i="23"/>
  <c r="H53" i="23"/>
  <c r="E53" i="23"/>
  <c r="H52" i="23"/>
  <c r="E52" i="23"/>
  <c r="C50" i="23"/>
  <c r="J55" i="23"/>
  <c r="C49" i="23"/>
  <c r="H49" i="23"/>
  <c r="J51" i="23"/>
  <c r="H48" i="23"/>
  <c r="F48" i="23"/>
  <c r="H47" i="23"/>
  <c r="F47" i="23"/>
  <c r="H46" i="23"/>
  <c r="F46" i="23"/>
  <c r="H45" i="23"/>
  <c r="F45" i="23"/>
  <c r="H44" i="23"/>
  <c r="H43" i="23"/>
  <c r="H42" i="23"/>
  <c r="H41" i="23"/>
  <c r="H40" i="23"/>
  <c r="H39" i="23"/>
  <c r="H38" i="23"/>
  <c r="F38" i="23"/>
  <c r="H37" i="23"/>
  <c r="H36" i="23"/>
  <c r="H35" i="23"/>
  <c r="H34" i="23"/>
  <c r="H33" i="23"/>
  <c r="H32" i="23"/>
  <c r="H31" i="23"/>
  <c r="H30" i="23"/>
  <c r="H29" i="23"/>
  <c r="G29" i="23"/>
  <c r="G30" i="23"/>
  <c r="G31" i="23"/>
  <c r="G32" i="23"/>
  <c r="G33" i="23"/>
  <c r="G34" i="23"/>
  <c r="G35" i="23"/>
  <c r="G36" i="23"/>
  <c r="G37" i="23"/>
  <c r="G38" i="23"/>
  <c r="G39" i="23"/>
  <c r="G40" i="23"/>
  <c r="G41" i="23"/>
  <c r="G42" i="23"/>
  <c r="G43" i="23"/>
  <c r="G44" i="23"/>
  <c r="G45" i="23"/>
  <c r="G46" i="23"/>
  <c r="G47" i="23"/>
  <c r="G48" i="23"/>
  <c r="H28" i="23"/>
  <c r="G28" i="23"/>
  <c r="H27" i="23"/>
  <c r="H26" i="23"/>
  <c r="H25" i="23"/>
  <c r="H24" i="23"/>
  <c r="H23" i="23"/>
  <c r="H22" i="23"/>
  <c r="H21" i="23"/>
  <c r="H20" i="23"/>
  <c r="H19" i="23"/>
  <c r="H18" i="23"/>
  <c r="H17" i="23"/>
  <c r="H16" i="23"/>
  <c r="H15" i="23"/>
  <c r="H14" i="23"/>
  <c r="F14" i="23"/>
  <c r="H13" i="23"/>
  <c r="F13" i="23"/>
  <c r="H12" i="23"/>
  <c r="F12" i="23"/>
  <c r="H11" i="23"/>
  <c r="F11" i="23"/>
  <c r="H10" i="23"/>
  <c r="G10" i="23"/>
  <c r="G11" i="23"/>
  <c r="G12" i="23"/>
  <c r="G13" i="23"/>
  <c r="G14" i="23"/>
  <c r="G15" i="23"/>
  <c r="G16" i="23"/>
  <c r="G17" i="23"/>
  <c r="G18" i="23"/>
  <c r="G19" i="23"/>
  <c r="G20" i="23"/>
  <c r="G21" i="23"/>
  <c r="G22" i="23"/>
  <c r="G23" i="23"/>
  <c r="G24" i="23"/>
  <c r="G25" i="23"/>
  <c r="F10" i="23"/>
  <c r="G6" i="23"/>
  <c r="E5" i="23"/>
  <c r="B55" i="22"/>
  <c r="H54" i="22"/>
  <c r="E54" i="22"/>
  <c r="H53" i="22"/>
  <c r="E53" i="22"/>
  <c r="E52" i="22"/>
  <c r="H48" i="22"/>
  <c r="F48" i="22"/>
  <c r="H47" i="22"/>
  <c r="F47" i="22"/>
  <c r="H46" i="22"/>
  <c r="F46" i="22"/>
  <c r="H45" i="22"/>
  <c r="F45" i="22"/>
  <c r="H44" i="22"/>
  <c r="F44" i="22"/>
  <c r="H43" i="22"/>
  <c r="H42" i="22"/>
  <c r="H41" i="22"/>
  <c r="H40" i="22"/>
  <c r="H39" i="22"/>
  <c r="H38" i="22"/>
  <c r="H37" i="22"/>
  <c r="H36" i="22"/>
  <c r="H35" i="22"/>
  <c r="H34" i="22"/>
  <c r="H33" i="22"/>
  <c r="H32" i="22"/>
  <c r="H31" i="22"/>
  <c r="H30" i="22"/>
  <c r="H29" i="22"/>
  <c r="H28" i="22"/>
  <c r="H27" i="22"/>
  <c r="H26" i="22"/>
  <c r="H25" i="22"/>
  <c r="H24" i="22"/>
  <c r="H23" i="22"/>
  <c r="H22" i="22"/>
  <c r="H21" i="22"/>
  <c r="H20" i="22"/>
  <c r="H19" i="22"/>
  <c r="H18" i="22"/>
  <c r="H17" i="22"/>
  <c r="H16" i="22"/>
  <c r="H15" i="22"/>
  <c r="H14" i="22"/>
  <c r="F14" i="22"/>
  <c r="H13" i="22"/>
  <c r="F13" i="22"/>
  <c r="H12" i="22"/>
  <c r="F12" i="22"/>
  <c r="H11" i="22"/>
  <c r="F11" i="22"/>
  <c r="F50" i="22"/>
  <c r="H10" i="22"/>
  <c r="F10" i="22"/>
  <c r="G10" i="22"/>
  <c r="G11" i="22"/>
  <c r="G12" i="22"/>
  <c r="G13" i="22"/>
  <c r="G14" i="22"/>
  <c r="G15" i="22"/>
  <c r="G16" i="22"/>
  <c r="G17" i="22"/>
  <c r="G18" i="22"/>
  <c r="G19" i="22"/>
  <c r="G20" i="22"/>
  <c r="G21" i="22"/>
  <c r="G22" i="22"/>
  <c r="G23" i="22"/>
  <c r="G24" i="22"/>
  <c r="G25" i="22"/>
  <c r="G26" i="22"/>
  <c r="G27" i="22"/>
  <c r="G28" i="22"/>
  <c r="G29" i="22"/>
  <c r="G30" i="22"/>
  <c r="G31" i="22"/>
  <c r="G32" i="22"/>
  <c r="G33" i="22"/>
  <c r="G34" i="22"/>
  <c r="G35" i="22"/>
  <c r="G36" i="22"/>
  <c r="G37" i="22"/>
  <c r="G38" i="22"/>
  <c r="G39" i="22"/>
  <c r="G40" i="22"/>
  <c r="G41" i="22"/>
  <c r="G42" i="22"/>
  <c r="G43" i="22"/>
  <c r="G44" i="22"/>
  <c r="G45" i="22"/>
  <c r="G46" i="22"/>
  <c r="G47" i="22"/>
  <c r="G48" i="22"/>
  <c r="G6" i="22"/>
  <c r="E5" i="22"/>
  <c r="C49" i="22"/>
  <c r="P55" i="29"/>
  <c r="I61" i="29"/>
  <c r="J14" i="9"/>
  <c r="L55" i="29"/>
  <c r="E61" i="29"/>
  <c r="F14" i="9"/>
  <c r="F61" i="29"/>
  <c r="G14" i="9"/>
  <c r="M3" i="29"/>
  <c r="N17" i="29"/>
  <c r="N29" i="29"/>
  <c r="N33" i="29"/>
  <c r="N37" i="29"/>
  <c r="N41" i="29"/>
  <c r="N15" i="29"/>
  <c r="O16" i="29"/>
  <c r="N19" i="29"/>
  <c r="O20" i="29"/>
  <c r="N23" i="29"/>
  <c r="O24" i="29"/>
  <c r="N27" i="29"/>
  <c r="O28" i="29"/>
  <c r="N31" i="29"/>
  <c r="O32" i="29"/>
  <c r="N35" i="29"/>
  <c r="O36" i="29"/>
  <c r="N39" i="29"/>
  <c r="O40" i="29"/>
  <c r="N43" i="29"/>
  <c r="N44" i="29"/>
  <c r="N45" i="29"/>
  <c r="N46" i="29"/>
  <c r="N47" i="29"/>
  <c r="N48" i="29"/>
  <c r="O49" i="29"/>
  <c r="N21" i="29"/>
  <c r="N25" i="29"/>
  <c r="N16" i="29"/>
  <c r="O17" i="29"/>
  <c r="N20" i="29"/>
  <c r="O21" i="29"/>
  <c r="N24" i="29"/>
  <c r="O25" i="29"/>
  <c r="N28" i="29"/>
  <c r="O29" i="29"/>
  <c r="N32" i="29"/>
  <c r="O33" i="29"/>
  <c r="N36" i="29"/>
  <c r="O37" i="29"/>
  <c r="N40" i="29"/>
  <c r="L55" i="28"/>
  <c r="E61" i="28"/>
  <c r="C61" i="28"/>
  <c r="P55" i="28"/>
  <c r="M48" i="28"/>
  <c r="M47" i="28"/>
  <c r="M46" i="28"/>
  <c r="M45" i="28"/>
  <c r="M44" i="28"/>
  <c r="M43" i="28"/>
  <c r="M39" i="28"/>
  <c r="M35" i="28"/>
  <c r="M31" i="28"/>
  <c r="M27" i="28"/>
  <c r="M23" i="28"/>
  <c r="M19" i="28"/>
  <c r="M15" i="28"/>
  <c r="M49" i="28"/>
  <c r="M40" i="28"/>
  <c r="M36" i="28"/>
  <c r="M32" i="28"/>
  <c r="M28" i="28"/>
  <c r="M24" i="28"/>
  <c r="M20" i="28"/>
  <c r="M16" i="28"/>
  <c r="M41" i="28"/>
  <c r="M37" i="28"/>
  <c r="N17" i="28"/>
  <c r="N21" i="28"/>
  <c r="N25" i="28"/>
  <c r="N29" i="28"/>
  <c r="N33" i="28"/>
  <c r="N37" i="28"/>
  <c r="N41" i="28"/>
  <c r="N16" i="28"/>
  <c r="O17" i="28"/>
  <c r="N20" i="28"/>
  <c r="O21" i="28"/>
  <c r="N24" i="28"/>
  <c r="O25" i="28"/>
  <c r="N28" i="28"/>
  <c r="O29" i="28"/>
  <c r="N32" i="28"/>
  <c r="O33" i="28"/>
  <c r="N36" i="28"/>
  <c r="O37" i="28"/>
  <c r="N40" i="28"/>
  <c r="C50" i="25"/>
  <c r="J55" i="25"/>
  <c r="H49" i="25"/>
  <c r="J51" i="25"/>
  <c r="E61" i="25"/>
  <c r="F12" i="9"/>
  <c r="H52" i="25"/>
  <c r="J53" i="25"/>
  <c r="M55" i="25"/>
  <c r="F61" i="25"/>
  <c r="G12" i="9"/>
  <c r="O44" i="25"/>
  <c r="O48" i="25"/>
  <c r="P55" i="25"/>
  <c r="I61" i="25"/>
  <c r="J12" i="9"/>
  <c r="C50" i="24"/>
  <c r="J55" i="24"/>
  <c r="H49" i="24"/>
  <c r="J51" i="24"/>
  <c r="F50" i="24"/>
  <c r="M55" i="24"/>
  <c r="F61" i="24"/>
  <c r="G11" i="9"/>
  <c r="O46" i="24"/>
  <c r="O55" i="24"/>
  <c r="N55" i="24"/>
  <c r="G61" i="24"/>
  <c r="H11" i="9"/>
  <c r="O48" i="24"/>
  <c r="N16" i="25"/>
  <c r="N20" i="25"/>
  <c r="N24" i="25"/>
  <c r="N30" i="25"/>
  <c r="N34" i="25"/>
  <c r="N39" i="25"/>
  <c r="N10" i="25"/>
  <c r="N11" i="25"/>
  <c r="N12" i="25"/>
  <c r="N13" i="25"/>
  <c r="N14" i="25"/>
  <c r="O15" i="25"/>
  <c r="N18" i="25"/>
  <c r="O19" i="25"/>
  <c r="N22" i="25"/>
  <c r="O23" i="25"/>
  <c r="O26" i="25"/>
  <c r="N28" i="25"/>
  <c r="O29" i="25"/>
  <c r="N32" i="25"/>
  <c r="O33" i="25"/>
  <c r="N36" i="25"/>
  <c r="O37" i="25"/>
  <c r="O38" i="25"/>
  <c r="N41" i="25"/>
  <c r="O42" i="25"/>
  <c r="N49" i="25"/>
  <c r="N43" i="25"/>
  <c r="N15" i="25"/>
  <c r="O16" i="25"/>
  <c r="N19" i="25"/>
  <c r="O20" i="25"/>
  <c r="N23" i="25"/>
  <c r="O24" i="25"/>
  <c r="N26" i="25"/>
  <c r="N29" i="25"/>
  <c r="O30" i="25"/>
  <c r="N33" i="25"/>
  <c r="O34" i="25"/>
  <c r="N37" i="25"/>
  <c r="N38" i="25"/>
  <c r="O39" i="25"/>
  <c r="P16" i="24"/>
  <c r="P20" i="24"/>
  <c r="P24" i="24"/>
  <c r="P30" i="24"/>
  <c r="P34" i="24"/>
  <c r="P39" i="24"/>
  <c r="P43" i="24"/>
  <c r="P15" i="24"/>
  <c r="P19" i="24"/>
  <c r="P23" i="24"/>
  <c r="P26" i="24"/>
  <c r="P29" i="24"/>
  <c r="P33" i="24"/>
  <c r="P37" i="24"/>
  <c r="P38" i="24"/>
  <c r="P42" i="24"/>
  <c r="P10" i="24"/>
  <c r="P11" i="24"/>
  <c r="P12" i="24"/>
  <c r="P13" i="24"/>
  <c r="P14" i="24"/>
  <c r="P18" i="24"/>
  <c r="P22" i="24"/>
  <c r="P28" i="24"/>
  <c r="P32" i="24"/>
  <c r="P36" i="24"/>
  <c r="P41" i="24"/>
  <c r="J53" i="23"/>
  <c r="H49" i="22"/>
  <c r="J51" i="22"/>
  <c r="C50" i="22"/>
  <c r="J55" i="22"/>
  <c r="H52" i="22"/>
  <c r="J53" i="22"/>
  <c r="P3" i="29"/>
  <c r="N55" i="29"/>
  <c r="O55" i="29"/>
  <c r="H61" i="29"/>
  <c r="I14" i="9"/>
  <c r="C61" i="29"/>
  <c r="D14" i="9"/>
  <c r="D61" i="29"/>
  <c r="E14" i="9"/>
  <c r="O55" i="28"/>
  <c r="M55" i="28"/>
  <c r="F61" i="28"/>
  <c r="N3" i="29"/>
  <c r="G61" i="29"/>
  <c r="H14" i="9"/>
  <c r="O3" i="29"/>
  <c r="H61" i="28"/>
  <c r="O3" i="28"/>
  <c r="D61" i="28"/>
  <c r="I61" i="28"/>
  <c r="P3" i="28"/>
  <c r="N55" i="28"/>
  <c r="P3" i="25"/>
  <c r="M3" i="25"/>
  <c r="O55" i="25"/>
  <c r="H61" i="25"/>
  <c r="I12" i="9"/>
  <c r="M3" i="24"/>
  <c r="N3" i="24"/>
  <c r="O3" i="24"/>
  <c r="H61" i="24"/>
  <c r="I11" i="9"/>
  <c r="H52" i="24"/>
  <c r="E61" i="24"/>
  <c r="F11" i="9"/>
  <c r="J53" i="24"/>
  <c r="N55" i="25"/>
  <c r="C61" i="25"/>
  <c r="D12" i="9"/>
  <c r="P55" i="24"/>
  <c r="C61" i="24"/>
  <c r="D11" i="9"/>
  <c r="M3" i="28"/>
  <c r="G61" i="28"/>
  <c r="N3" i="28"/>
  <c r="O3" i="25"/>
  <c r="G61" i="25"/>
  <c r="H12" i="9"/>
  <c r="N3" i="25"/>
  <c r="D61" i="25"/>
  <c r="E12" i="9"/>
  <c r="P3" i="24"/>
  <c r="I61" i="24"/>
  <c r="J11" i="9"/>
  <c r="D61" i="24"/>
  <c r="E11" i="9"/>
  <c r="B55" i="21"/>
  <c r="H54" i="21"/>
  <c r="E54" i="21"/>
  <c r="H53" i="21"/>
  <c r="E53" i="21"/>
  <c r="E52" i="21"/>
  <c r="H48" i="21"/>
  <c r="F48" i="21"/>
  <c r="H47" i="21"/>
  <c r="F47" i="21"/>
  <c r="H46" i="21"/>
  <c r="F46" i="21"/>
  <c r="H45" i="21"/>
  <c r="F45" i="21"/>
  <c r="H44" i="21"/>
  <c r="F44" i="21"/>
  <c r="H43" i="21"/>
  <c r="H42" i="21"/>
  <c r="H41" i="21"/>
  <c r="H40" i="21"/>
  <c r="H39" i="21"/>
  <c r="H38" i="21"/>
  <c r="H37" i="21"/>
  <c r="H36" i="21"/>
  <c r="H35" i="21"/>
  <c r="H34" i="21"/>
  <c r="H33" i="21"/>
  <c r="H32" i="21"/>
  <c r="H31" i="21"/>
  <c r="H30" i="21"/>
  <c r="H29" i="21"/>
  <c r="H28" i="21"/>
  <c r="H27" i="21"/>
  <c r="H26" i="21"/>
  <c r="H25" i="21"/>
  <c r="H24" i="21"/>
  <c r="H23" i="21"/>
  <c r="H22" i="21"/>
  <c r="H21" i="21"/>
  <c r="H20" i="21"/>
  <c r="H19" i="21"/>
  <c r="H18" i="21"/>
  <c r="H17" i="21"/>
  <c r="H16" i="21"/>
  <c r="H15" i="21"/>
  <c r="H14" i="21"/>
  <c r="F14" i="21"/>
  <c r="H13" i="21"/>
  <c r="F13" i="21"/>
  <c r="H12" i="21"/>
  <c r="F12" i="21"/>
  <c r="H11" i="21"/>
  <c r="F11" i="21"/>
  <c r="F50" i="21"/>
  <c r="H10" i="21"/>
  <c r="F10" i="21"/>
  <c r="G10" i="21"/>
  <c r="G11" i="21"/>
  <c r="G12" i="21"/>
  <c r="G13" i="21"/>
  <c r="G14" i="21"/>
  <c r="G15" i="21"/>
  <c r="G16" i="21"/>
  <c r="G17" i="21"/>
  <c r="G18" i="21"/>
  <c r="G19" i="21"/>
  <c r="G20" i="21"/>
  <c r="G21" i="21"/>
  <c r="G22" i="21"/>
  <c r="G23" i="21"/>
  <c r="G24" i="21"/>
  <c r="G25" i="21"/>
  <c r="G26" i="21"/>
  <c r="G27" i="21"/>
  <c r="G28" i="21"/>
  <c r="G29" i="21"/>
  <c r="G30" i="21"/>
  <c r="G31" i="21"/>
  <c r="G32" i="21"/>
  <c r="G33" i="21"/>
  <c r="G34" i="21"/>
  <c r="G35" i="21"/>
  <c r="G36" i="21"/>
  <c r="G37" i="21"/>
  <c r="G38" i="21"/>
  <c r="G39" i="21"/>
  <c r="G40" i="21"/>
  <c r="G41" i="21"/>
  <c r="G42" i="21"/>
  <c r="G43" i="21"/>
  <c r="G44" i="21"/>
  <c r="G45" i="21"/>
  <c r="G46" i="21"/>
  <c r="G47" i="21"/>
  <c r="G48" i="21"/>
  <c r="G6" i="21"/>
  <c r="E5" i="21"/>
  <c r="C49" i="21"/>
  <c r="H49" i="21"/>
  <c r="J51" i="21"/>
  <c r="C50" i="21"/>
  <c r="J55" i="21"/>
  <c r="J53" i="21"/>
  <c r="H52" i="21"/>
  <c r="O61" i="23"/>
  <c r="L61" i="23"/>
  <c r="K61" i="23"/>
  <c r="J61" i="23"/>
  <c r="B61" i="23"/>
  <c r="C10" i="9"/>
  <c r="A61" i="23"/>
  <c r="B10" i="9"/>
  <c r="M61" i="23"/>
  <c r="P54" i="23"/>
  <c r="O54" i="23"/>
  <c r="O49" i="23"/>
  <c r="N54" i="23"/>
  <c r="M54" i="23"/>
  <c r="Q61" i="23"/>
  <c r="P61" i="23"/>
  <c r="N61" i="23"/>
  <c r="P49" i="23"/>
  <c r="M49" i="23"/>
  <c r="L49" i="23"/>
  <c r="P48" i="23"/>
  <c r="M48" i="23"/>
  <c r="L48" i="23"/>
  <c r="P47" i="23"/>
  <c r="O47" i="23"/>
  <c r="M47" i="23"/>
  <c r="L47" i="23"/>
  <c r="P46" i="23"/>
  <c r="M46" i="23"/>
  <c r="L46" i="23"/>
  <c r="P45" i="23"/>
  <c r="O45" i="23"/>
  <c r="M45" i="23"/>
  <c r="L45" i="23"/>
  <c r="P44" i="23"/>
  <c r="M44" i="23"/>
  <c r="L44" i="23"/>
  <c r="P43" i="23"/>
  <c r="O43" i="23"/>
  <c r="M43" i="23"/>
  <c r="L43" i="23"/>
  <c r="P42" i="23"/>
  <c r="M42" i="23"/>
  <c r="L42" i="23"/>
  <c r="P41" i="23"/>
  <c r="O41" i="23"/>
  <c r="M41" i="23"/>
  <c r="L41" i="23"/>
  <c r="P40" i="23"/>
  <c r="M40" i="23"/>
  <c r="L40" i="23"/>
  <c r="P39" i="23"/>
  <c r="O39" i="23"/>
  <c r="M39" i="23"/>
  <c r="L39" i="23"/>
  <c r="P38" i="23"/>
  <c r="M38" i="23"/>
  <c r="L38" i="23"/>
  <c r="P37" i="23"/>
  <c r="O37" i="23"/>
  <c r="M37" i="23"/>
  <c r="L37" i="23"/>
  <c r="P36" i="23"/>
  <c r="M36" i="23"/>
  <c r="L36" i="23"/>
  <c r="P35" i="23"/>
  <c r="O35" i="23"/>
  <c r="M35" i="23"/>
  <c r="L35" i="23"/>
  <c r="P34" i="23"/>
  <c r="M34" i="23"/>
  <c r="L34" i="23"/>
  <c r="P33" i="23"/>
  <c r="O33" i="23"/>
  <c r="M33" i="23"/>
  <c r="L33" i="23"/>
  <c r="P32" i="23"/>
  <c r="M32" i="23"/>
  <c r="L32" i="23"/>
  <c r="P31" i="23"/>
  <c r="O31" i="23"/>
  <c r="M31" i="23"/>
  <c r="L31" i="23"/>
  <c r="P30" i="23"/>
  <c r="M30" i="23"/>
  <c r="L30" i="23"/>
  <c r="P29" i="23"/>
  <c r="O29" i="23"/>
  <c r="M29" i="23"/>
  <c r="L29" i="23"/>
  <c r="P28" i="23"/>
  <c r="M28" i="23"/>
  <c r="L28" i="23"/>
  <c r="P27" i="23"/>
  <c r="O27" i="23"/>
  <c r="M27" i="23"/>
  <c r="L27" i="23"/>
  <c r="P26" i="23"/>
  <c r="M26" i="23"/>
  <c r="L26" i="23"/>
  <c r="P25" i="23"/>
  <c r="O25" i="23"/>
  <c r="L25" i="23"/>
  <c r="M25" i="23"/>
  <c r="P24" i="23"/>
  <c r="L24" i="23"/>
  <c r="M24" i="23"/>
  <c r="P23" i="23"/>
  <c r="M23" i="23"/>
  <c r="L23" i="23"/>
  <c r="P22" i="23"/>
  <c r="O22" i="23"/>
  <c r="L22" i="23"/>
  <c r="M22" i="23"/>
  <c r="P21" i="23"/>
  <c r="M21" i="23"/>
  <c r="L21" i="23"/>
  <c r="P20" i="23"/>
  <c r="O20" i="23"/>
  <c r="L20" i="23"/>
  <c r="M20" i="23"/>
  <c r="P19" i="23"/>
  <c r="M19" i="23"/>
  <c r="L19" i="23"/>
  <c r="P18" i="23"/>
  <c r="O18" i="23"/>
  <c r="L18" i="23"/>
  <c r="M18" i="23"/>
  <c r="P17" i="23"/>
  <c r="M17" i="23"/>
  <c r="L17" i="23"/>
  <c r="P16" i="23"/>
  <c r="O16" i="23"/>
  <c r="L16" i="23"/>
  <c r="M16" i="23"/>
  <c r="P15" i="23"/>
  <c r="M15" i="23"/>
  <c r="L15" i="23"/>
  <c r="P14" i="23"/>
  <c r="O14" i="23"/>
  <c r="M14" i="23"/>
  <c r="L14" i="23"/>
  <c r="P13" i="23"/>
  <c r="M13" i="23"/>
  <c r="L13" i="23"/>
  <c r="P12" i="23"/>
  <c r="O12" i="23"/>
  <c r="M12" i="23"/>
  <c r="L12" i="23"/>
  <c r="P11" i="23"/>
  <c r="M11" i="23"/>
  <c r="L11" i="23"/>
  <c r="P10" i="23"/>
  <c r="O10" i="23"/>
  <c r="M10" i="23"/>
  <c r="L10" i="23"/>
  <c r="P55" i="23"/>
  <c r="P3" i="23"/>
  <c r="L55" i="23"/>
  <c r="I61" i="23"/>
  <c r="N49" i="23"/>
  <c r="N48" i="23"/>
  <c r="N47" i="23"/>
  <c r="N46" i="23"/>
  <c r="N45" i="23"/>
  <c r="N44" i="23"/>
  <c r="N43" i="23"/>
  <c r="N42" i="23"/>
  <c r="N41" i="23"/>
  <c r="N40" i="23"/>
  <c r="N39" i="23"/>
  <c r="N38" i="23"/>
  <c r="N37" i="23"/>
  <c r="N36" i="23"/>
  <c r="N35" i="23"/>
  <c r="N34" i="23"/>
  <c r="N33" i="23"/>
  <c r="N32" i="23"/>
  <c r="N31" i="23"/>
  <c r="N30" i="23"/>
  <c r="N29" i="23"/>
  <c r="N28" i="23"/>
  <c r="N27" i="23"/>
  <c r="N26" i="23"/>
  <c r="N25" i="23"/>
  <c r="N24" i="23"/>
  <c r="N23" i="23"/>
  <c r="N22" i="23"/>
  <c r="N21" i="23"/>
  <c r="N20" i="23"/>
  <c r="N19" i="23"/>
  <c r="N18" i="23"/>
  <c r="N17" i="23"/>
  <c r="N16" i="23"/>
  <c r="N15" i="23"/>
  <c r="N14" i="23"/>
  <c r="N13" i="23"/>
  <c r="N12" i="23"/>
  <c r="N11" i="23"/>
  <c r="N10" i="23"/>
  <c r="O11" i="23"/>
  <c r="M55" i="23"/>
  <c r="O24" i="23"/>
  <c r="O13" i="23"/>
  <c r="O15" i="23"/>
  <c r="O17" i="23"/>
  <c r="O19" i="23"/>
  <c r="O21" i="23"/>
  <c r="O23" i="23"/>
  <c r="O26" i="23"/>
  <c r="O28" i="23"/>
  <c r="O30" i="23"/>
  <c r="O32" i="23"/>
  <c r="O34" i="23"/>
  <c r="O36" i="23"/>
  <c r="O38" i="23"/>
  <c r="O40" i="23"/>
  <c r="O42" i="23"/>
  <c r="O44" i="23"/>
  <c r="O46" i="23"/>
  <c r="O48" i="23"/>
  <c r="O55" i="23"/>
  <c r="H61" i="23"/>
  <c r="F61" i="23"/>
  <c r="M3" i="23"/>
  <c r="C61" i="23"/>
  <c r="N55" i="23"/>
  <c r="E61" i="23"/>
  <c r="O3" i="23"/>
  <c r="D61" i="23"/>
  <c r="N3" i="23"/>
  <c r="G61" i="23"/>
  <c r="P48" i="21"/>
  <c r="P46" i="21"/>
  <c r="P44" i="21"/>
  <c r="M20" i="21"/>
  <c r="M18" i="21"/>
  <c r="M16" i="21"/>
  <c r="B55" i="20"/>
  <c r="M61" i="20"/>
  <c r="N7" i="9"/>
  <c r="H54" i="20"/>
  <c r="Q61" i="20"/>
  <c r="R7" i="9"/>
  <c r="E54" i="20"/>
  <c r="H53" i="20"/>
  <c r="O61" i="20"/>
  <c r="P7" i="9"/>
  <c r="E53" i="20"/>
  <c r="E52" i="20"/>
  <c r="H48" i="20"/>
  <c r="F48" i="20"/>
  <c r="O48" i="20"/>
  <c r="H47" i="20"/>
  <c r="F47" i="20"/>
  <c r="H46" i="20"/>
  <c r="F46" i="20"/>
  <c r="O46" i="20"/>
  <c r="H45" i="20"/>
  <c r="F45" i="20"/>
  <c r="O45" i="20"/>
  <c r="H44" i="20"/>
  <c r="H43" i="20"/>
  <c r="H42" i="20"/>
  <c r="H41" i="20"/>
  <c r="H40" i="20"/>
  <c r="H39" i="20"/>
  <c r="H38" i="20"/>
  <c r="H37" i="20"/>
  <c r="H36" i="20"/>
  <c r="H35" i="20"/>
  <c r="H34" i="20"/>
  <c r="H33" i="20"/>
  <c r="H32" i="20"/>
  <c r="H31" i="20"/>
  <c r="H30" i="20"/>
  <c r="H29" i="20"/>
  <c r="H28" i="20"/>
  <c r="H27" i="20"/>
  <c r="H26" i="20"/>
  <c r="H25" i="20"/>
  <c r="H24" i="20"/>
  <c r="H23" i="20"/>
  <c r="H22" i="20"/>
  <c r="H21" i="20"/>
  <c r="H20" i="20"/>
  <c r="H19" i="20"/>
  <c r="H18" i="20"/>
  <c r="H17" i="20"/>
  <c r="F17" i="20"/>
  <c r="H16" i="20"/>
  <c r="H15" i="20"/>
  <c r="H14" i="20"/>
  <c r="F14" i="20"/>
  <c r="H13" i="20"/>
  <c r="F13" i="20"/>
  <c r="H12" i="20"/>
  <c r="F12" i="20"/>
  <c r="H11" i="20"/>
  <c r="F11" i="20"/>
  <c r="F50" i="20"/>
  <c r="H10" i="20"/>
  <c r="F10" i="20"/>
  <c r="G10" i="20"/>
  <c r="G11" i="20"/>
  <c r="G12" i="20"/>
  <c r="G13" i="20"/>
  <c r="G14" i="20"/>
  <c r="G15" i="20"/>
  <c r="G16" i="20"/>
  <c r="G17" i="20"/>
  <c r="G18" i="20"/>
  <c r="G19" i="20"/>
  <c r="G20" i="20"/>
  <c r="G21" i="20"/>
  <c r="G22" i="20"/>
  <c r="G23" i="20"/>
  <c r="G24" i="20"/>
  <c r="G25" i="20"/>
  <c r="G26" i="20"/>
  <c r="G27" i="20"/>
  <c r="G28" i="20"/>
  <c r="G29" i="20"/>
  <c r="G30" i="20"/>
  <c r="G31" i="20"/>
  <c r="G32" i="20"/>
  <c r="G33" i="20"/>
  <c r="G34" i="20"/>
  <c r="G35" i="20"/>
  <c r="G36" i="20"/>
  <c r="G37" i="20"/>
  <c r="G38" i="20"/>
  <c r="G39" i="20"/>
  <c r="G40" i="20"/>
  <c r="G41" i="20"/>
  <c r="G42" i="20"/>
  <c r="G43" i="20"/>
  <c r="G44" i="20"/>
  <c r="G45" i="20"/>
  <c r="G46" i="20"/>
  <c r="G47" i="20"/>
  <c r="G48" i="20"/>
  <c r="G6" i="20"/>
  <c r="E5" i="20"/>
  <c r="C49" i="20"/>
  <c r="B55" i="19"/>
  <c r="H54" i="19"/>
  <c r="E54" i="19"/>
  <c r="H53" i="19"/>
  <c r="E53" i="19"/>
  <c r="E52" i="19"/>
  <c r="H48" i="19"/>
  <c r="F48" i="19"/>
  <c r="H47" i="19"/>
  <c r="F47" i="19"/>
  <c r="H46" i="19"/>
  <c r="F46" i="19"/>
  <c r="H45" i="19"/>
  <c r="F45" i="19"/>
  <c r="H44" i="19"/>
  <c r="F44" i="19"/>
  <c r="H43" i="19"/>
  <c r="H42" i="19"/>
  <c r="H41" i="19"/>
  <c r="H40" i="19"/>
  <c r="H39" i="19"/>
  <c r="H38" i="19"/>
  <c r="H37" i="19"/>
  <c r="H36" i="19"/>
  <c r="H35" i="19"/>
  <c r="H34" i="19"/>
  <c r="H33" i="19"/>
  <c r="H32" i="19"/>
  <c r="H31" i="19"/>
  <c r="H30" i="19"/>
  <c r="H29" i="19"/>
  <c r="H28" i="19"/>
  <c r="H27" i="19"/>
  <c r="H26" i="19"/>
  <c r="H25" i="19"/>
  <c r="H24" i="19"/>
  <c r="H23" i="19"/>
  <c r="H22" i="19"/>
  <c r="H21" i="19"/>
  <c r="H20" i="19"/>
  <c r="H19" i="19"/>
  <c r="H18" i="19"/>
  <c r="H17" i="19"/>
  <c r="H16" i="19"/>
  <c r="H15" i="19"/>
  <c r="H14" i="19"/>
  <c r="F14" i="19"/>
  <c r="H13" i="19"/>
  <c r="F13" i="19"/>
  <c r="H12" i="19"/>
  <c r="F12" i="19"/>
  <c r="H11" i="19"/>
  <c r="F11" i="19"/>
  <c r="F50" i="19"/>
  <c r="H10" i="19"/>
  <c r="G10" i="19"/>
  <c r="G11" i="19"/>
  <c r="G12" i="19"/>
  <c r="G13" i="19"/>
  <c r="G14" i="19"/>
  <c r="G15" i="19"/>
  <c r="G16" i="19"/>
  <c r="G17" i="19"/>
  <c r="G18" i="19"/>
  <c r="G19" i="19"/>
  <c r="G20" i="19"/>
  <c r="G21" i="19"/>
  <c r="G22" i="19"/>
  <c r="G23" i="19"/>
  <c r="G24" i="19"/>
  <c r="G25" i="19"/>
  <c r="G26" i="19"/>
  <c r="G27" i="19"/>
  <c r="G28" i="19"/>
  <c r="G29" i="19"/>
  <c r="G30" i="19"/>
  <c r="G31" i="19"/>
  <c r="G32" i="19"/>
  <c r="G33" i="19"/>
  <c r="G34" i="19"/>
  <c r="G35" i="19"/>
  <c r="G36" i="19"/>
  <c r="G37" i="19"/>
  <c r="G38" i="19"/>
  <c r="G39" i="19"/>
  <c r="G40" i="19"/>
  <c r="G41" i="19"/>
  <c r="G42" i="19"/>
  <c r="G43" i="19"/>
  <c r="G44" i="19"/>
  <c r="G45" i="19"/>
  <c r="G46" i="19"/>
  <c r="G47" i="19"/>
  <c r="G48" i="19"/>
  <c r="F10" i="19"/>
  <c r="G6" i="19"/>
  <c r="E5" i="19"/>
  <c r="C49" i="19"/>
  <c r="C5" i="9"/>
  <c r="D5" i="9"/>
  <c r="E5" i="9"/>
  <c r="K5" i="9"/>
  <c r="L5" i="9"/>
  <c r="M5" i="9"/>
  <c r="N5" i="9"/>
  <c r="O5" i="9"/>
  <c r="P5" i="9"/>
  <c r="Q5" i="9"/>
  <c r="R5" i="9"/>
  <c r="K7" i="9"/>
  <c r="M7" i="9"/>
  <c r="M9" i="9"/>
  <c r="B7" i="9"/>
  <c r="B5" i="9"/>
  <c r="N61" i="22"/>
  <c r="O9" i="9"/>
  <c r="L61" i="22"/>
  <c r="K61" i="22"/>
  <c r="L9" i="9"/>
  <c r="J61" i="22"/>
  <c r="K9" i="9"/>
  <c r="B61" i="22"/>
  <c r="C9" i="9"/>
  <c r="A61" i="22"/>
  <c r="B9" i="9"/>
  <c r="M61" i="22"/>
  <c r="N9" i="9"/>
  <c r="P54" i="22"/>
  <c r="O54" i="22"/>
  <c r="N54" i="22"/>
  <c r="N49" i="22"/>
  <c r="M54" i="22"/>
  <c r="M48" i="22"/>
  <c r="Q61" i="22"/>
  <c r="R9" i="9"/>
  <c r="P61" i="22"/>
  <c r="Q9" i="9"/>
  <c r="O61" i="22"/>
  <c r="P9" i="9"/>
  <c r="P49" i="22"/>
  <c r="O49" i="22"/>
  <c r="L49" i="22"/>
  <c r="P48" i="22"/>
  <c r="O48" i="22"/>
  <c r="N48" i="22"/>
  <c r="L48" i="22"/>
  <c r="P47" i="22"/>
  <c r="O47" i="22"/>
  <c r="N47" i="22"/>
  <c r="L47" i="22"/>
  <c r="P46" i="22"/>
  <c r="O46" i="22"/>
  <c r="N46" i="22"/>
  <c r="L46" i="22"/>
  <c r="P45" i="22"/>
  <c r="O45" i="22"/>
  <c r="N45" i="22"/>
  <c r="L45" i="22"/>
  <c r="P44" i="22"/>
  <c r="O44" i="22"/>
  <c r="N44" i="22"/>
  <c r="L44" i="22"/>
  <c r="P43" i="22"/>
  <c r="O43" i="22"/>
  <c r="N43" i="22"/>
  <c r="L43" i="22"/>
  <c r="P42" i="22"/>
  <c r="O42" i="22"/>
  <c r="N42" i="22"/>
  <c r="L42" i="22"/>
  <c r="P41" i="22"/>
  <c r="O41" i="22"/>
  <c r="N41" i="22"/>
  <c r="L41" i="22"/>
  <c r="P40" i="22"/>
  <c r="O40" i="22"/>
  <c r="N40" i="22"/>
  <c r="L40" i="22"/>
  <c r="P39" i="22"/>
  <c r="O39" i="22"/>
  <c r="N39" i="22"/>
  <c r="L39" i="22"/>
  <c r="P38" i="22"/>
  <c r="O38" i="22"/>
  <c r="N38" i="22"/>
  <c r="L38" i="22"/>
  <c r="P37" i="22"/>
  <c r="O37" i="22"/>
  <c r="N37" i="22"/>
  <c r="L37" i="22"/>
  <c r="P36" i="22"/>
  <c r="O36" i="22"/>
  <c r="N36" i="22"/>
  <c r="L36" i="22"/>
  <c r="P35" i="22"/>
  <c r="O35" i="22"/>
  <c r="N35" i="22"/>
  <c r="L35" i="22"/>
  <c r="P34" i="22"/>
  <c r="O34" i="22"/>
  <c r="N34" i="22"/>
  <c r="L34" i="22"/>
  <c r="P33" i="22"/>
  <c r="O33" i="22"/>
  <c r="N33" i="22"/>
  <c r="L33" i="22"/>
  <c r="P32" i="22"/>
  <c r="O32" i="22"/>
  <c r="N32" i="22"/>
  <c r="L32" i="22"/>
  <c r="P31" i="22"/>
  <c r="O31" i="22"/>
  <c r="N31" i="22"/>
  <c r="L31" i="22"/>
  <c r="P30" i="22"/>
  <c r="O30" i="22"/>
  <c r="N30" i="22"/>
  <c r="L30" i="22"/>
  <c r="P29" i="22"/>
  <c r="O29" i="22"/>
  <c r="N29" i="22"/>
  <c r="L29" i="22"/>
  <c r="P28" i="22"/>
  <c r="O28" i="22"/>
  <c r="N28" i="22"/>
  <c r="L28" i="22"/>
  <c r="P27" i="22"/>
  <c r="O27" i="22"/>
  <c r="N27" i="22"/>
  <c r="L27" i="22"/>
  <c r="P26" i="22"/>
  <c r="O26" i="22"/>
  <c r="N26" i="22"/>
  <c r="L26" i="22"/>
  <c r="P25" i="22"/>
  <c r="O25" i="22"/>
  <c r="N25" i="22"/>
  <c r="L25" i="22"/>
  <c r="P24" i="22"/>
  <c r="O24" i="22"/>
  <c r="N24" i="22"/>
  <c r="L24" i="22"/>
  <c r="P23" i="22"/>
  <c r="O23" i="22"/>
  <c r="N23" i="22"/>
  <c r="L23" i="22"/>
  <c r="P22" i="22"/>
  <c r="O22" i="22"/>
  <c r="N22" i="22"/>
  <c r="L22" i="22"/>
  <c r="P21" i="22"/>
  <c r="O21" i="22"/>
  <c r="N21" i="22"/>
  <c r="L21" i="22"/>
  <c r="P20" i="22"/>
  <c r="O20" i="22"/>
  <c r="N20" i="22"/>
  <c r="L20" i="22"/>
  <c r="P19" i="22"/>
  <c r="O19" i="22"/>
  <c r="N19" i="22"/>
  <c r="L19" i="22"/>
  <c r="P18" i="22"/>
  <c r="O18" i="22"/>
  <c r="N18" i="22"/>
  <c r="L18" i="22"/>
  <c r="P17" i="22"/>
  <c r="O17" i="22"/>
  <c r="N17" i="22"/>
  <c r="L17" i="22"/>
  <c r="P16" i="22"/>
  <c r="O16" i="22"/>
  <c r="N16" i="22"/>
  <c r="L16" i="22"/>
  <c r="P15" i="22"/>
  <c r="O15" i="22"/>
  <c r="N15" i="22"/>
  <c r="L15" i="22"/>
  <c r="P14" i="22"/>
  <c r="O14" i="22"/>
  <c r="N14" i="22"/>
  <c r="L14" i="22"/>
  <c r="P13" i="22"/>
  <c r="O13" i="22"/>
  <c r="N13" i="22"/>
  <c r="L13" i="22"/>
  <c r="P12" i="22"/>
  <c r="O12" i="22"/>
  <c r="N12" i="22"/>
  <c r="L12" i="22"/>
  <c r="P11" i="22"/>
  <c r="O11" i="22"/>
  <c r="N11" i="22"/>
  <c r="L11" i="22"/>
  <c r="P10" i="22"/>
  <c r="P55" i="22"/>
  <c r="O10" i="22"/>
  <c r="N10" i="22"/>
  <c r="N55" i="22"/>
  <c r="L10" i="22"/>
  <c r="L55" i="22"/>
  <c r="O61" i="21"/>
  <c r="P8" i="9"/>
  <c r="L61" i="21"/>
  <c r="M8" i="9"/>
  <c r="K61" i="21"/>
  <c r="L8" i="9"/>
  <c r="J61" i="21"/>
  <c r="K8" i="9"/>
  <c r="B61" i="21"/>
  <c r="C8" i="9"/>
  <c r="A61" i="21"/>
  <c r="B8" i="9"/>
  <c r="M61" i="21"/>
  <c r="N8" i="9"/>
  <c r="P54" i="21"/>
  <c r="O54" i="21"/>
  <c r="O49" i="21"/>
  <c r="N54" i="21"/>
  <c r="M54" i="21"/>
  <c r="Q61" i="21"/>
  <c r="R8" i="9"/>
  <c r="P61" i="21"/>
  <c r="Q8" i="9"/>
  <c r="N61" i="21"/>
  <c r="O8" i="9"/>
  <c r="P49" i="21"/>
  <c r="M49" i="21"/>
  <c r="L49" i="21"/>
  <c r="O48" i="21"/>
  <c r="M48" i="21"/>
  <c r="L48" i="21"/>
  <c r="P47" i="21"/>
  <c r="O47" i="21"/>
  <c r="M47" i="21"/>
  <c r="L47" i="21"/>
  <c r="O46" i="21"/>
  <c r="M46" i="21"/>
  <c r="L46" i="21"/>
  <c r="P45" i="21"/>
  <c r="O45" i="21"/>
  <c r="M45" i="21"/>
  <c r="L45" i="21"/>
  <c r="O44" i="21"/>
  <c r="M44" i="21"/>
  <c r="L44" i="21"/>
  <c r="P43" i="21"/>
  <c r="O43" i="21"/>
  <c r="M43" i="21"/>
  <c r="L43" i="21"/>
  <c r="P42" i="21"/>
  <c r="O42" i="21"/>
  <c r="M42" i="21"/>
  <c r="L42" i="21"/>
  <c r="P41" i="21"/>
  <c r="O41" i="21"/>
  <c r="M41" i="21"/>
  <c r="L41" i="21"/>
  <c r="P40" i="21"/>
  <c r="O40" i="21"/>
  <c r="M40" i="21"/>
  <c r="L40" i="21"/>
  <c r="P39" i="21"/>
  <c r="O39" i="21"/>
  <c r="M39" i="21"/>
  <c r="L39" i="21"/>
  <c r="P38" i="21"/>
  <c r="O38" i="21"/>
  <c r="M38" i="21"/>
  <c r="L38" i="21"/>
  <c r="P37" i="21"/>
  <c r="O37" i="21"/>
  <c r="M37" i="21"/>
  <c r="L37" i="21"/>
  <c r="P36" i="21"/>
  <c r="O36" i="21"/>
  <c r="M36" i="21"/>
  <c r="L36" i="21"/>
  <c r="P35" i="21"/>
  <c r="O35" i="21"/>
  <c r="M35" i="21"/>
  <c r="L35" i="21"/>
  <c r="P34" i="21"/>
  <c r="O34" i="21"/>
  <c r="M34" i="21"/>
  <c r="L34" i="21"/>
  <c r="P33" i="21"/>
  <c r="O33" i="21"/>
  <c r="M33" i="21"/>
  <c r="L33" i="21"/>
  <c r="P32" i="21"/>
  <c r="O32" i="21"/>
  <c r="M32" i="21"/>
  <c r="L32" i="21"/>
  <c r="P31" i="21"/>
  <c r="O31" i="21"/>
  <c r="M31" i="21"/>
  <c r="L31" i="21"/>
  <c r="P30" i="21"/>
  <c r="O30" i="21"/>
  <c r="M30" i="21"/>
  <c r="L30" i="21"/>
  <c r="P29" i="21"/>
  <c r="O29" i="21"/>
  <c r="M29" i="21"/>
  <c r="L29" i="21"/>
  <c r="P28" i="21"/>
  <c r="O28" i="21"/>
  <c r="M28" i="21"/>
  <c r="L28" i="21"/>
  <c r="P27" i="21"/>
  <c r="O27" i="21"/>
  <c r="M27" i="21"/>
  <c r="L27" i="21"/>
  <c r="P26" i="21"/>
  <c r="O26" i="21"/>
  <c r="M26" i="21"/>
  <c r="L26" i="21"/>
  <c r="P25" i="21"/>
  <c r="O25" i="21"/>
  <c r="L25" i="21"/>
  <c r="M25" i="21"/>
  <c r="P24" i="21"/>
  <c r="O24" i="21"/>
  <c r="L24" i="21"/>
  <c r="M24" i="21"/>
  <c r="P23" i="21"/>
  <c r="O23" i="21"/>
  <c r="L23" i="21"/>
  <c r="M23" i="21"/>
  <c r="P22" i="21"/>
  <c r="O22" i="21"/>
  <c r="L22" i="21"/>
  <c r="M22" i="21"/>
  <c r="P21" i="21"/>
  <c r="O21" i="21"/>
  <c r="M21" i="21"/>
  <c r="L21" i="21"/>
  <c r="P20" i="21"/>
  <c r="O20" i="21"/>
  <c r="L20" i="21"/>
  <c r="P19" i="21"/>
  <c r="O19" i="21"/>
  <c r="M19" i="21"/>
  <c r="L19" i="21"/>
  <c r="P18" i="21"/>
  <c r="O18" i="21"/>
  <c r="L18" i="21"/>
  <c r="P17" i="21"/>
  <c r="O17" i="21"/>
  <c r="M17" i="21"/>
  <c r="L17" i="21"/>
  <c r="P16" i="21"/>
  <c r="O16" i="21"/>
  <c r="L16" i="21"/>
  <c r="P15" i="21"/>
  <c r="O15" i="21"/>
  <c r="M15" i="21"/>
  <c r="L15" i="21"/>
  <c r="P14" i="21"/>
  <c r="O14" i="21"/>
  <c r="M14" i="21"/>
  <c r="L14" i="21"/>
  <c r="P13" i="21"/>
  <c r="O13" i="21"/>
  <c r="M13" i="21"/>
  <c r="L13" i="21"/>
  <c r="P12" i="21"/>
  <c r="O12" i="21"/>
  <c r="M12" i="21"/>
  <c r="L12" i="21"/>
  <c r="P11" i="21"/>
  <c r="O11" i="21"/>
  <c r="M11" i="21"/>
  <c r="L11" i="21"/>
  <c r="P10" i="21"/>
  <c r="O10" i="21"/>
  <c r="M10" i="21"/>
  <c r="L10" i="21"/>
  <c r="N61" i="20"/>
  <c r="O7" i="9"/>
  <c r="L61" i="20"/>
  <c r="K61" i="20"/>
  <c r="L7" i="9"/>
  <c r="J61" i="20"/>
  <c r="B61" i="20"/>
  <c r="C7" i="9"/>
  <c r="A61" i="20"/>
  <c r="P54" i="20"/>
  <c r="P48" i="20"/>
  <c r="O54" i="20"/>
  <c r="N54" i="20"/>
  <c r="N49" i="20"/>
  <c r="M54" i="20"/>
  <c r="M48" i="20"/>
  <c r="P61" i="20"/>
  <c r="Q7" i="9"/>
  <c r="P49" i="20"/>
  <c r="O49" i="20"/>
  <c r="L49" i="20"/>
  <c r="N48" i="20"/>
  <c r="L48" i="20"/>
  <c r="O47" i="20"/>
  <c r="N47" i="20"/>
  <c r="L47" i="20"/>
  <c r="N46" i="20"/>
  <c r="L46" i="20"/>
  <c r="N45" i="20"/>
  <c r="L45" i="20"/>
  <c r="O44" i="20"/>
  <c r="N44" i="20"/>
  <c r="L44" i="20"/>
  <c r="P44" i="20"/>
  <c r="P43" i="20"/>
  <c r="O43" i="20"/>
  <c r="N43" i="20"/>
  <c r="L43" i="20"/>
  <c r="P42" i="20"/>
  <c r="O42" i="20"/>
  <c r="N42" i="20"/>
  <c r="L42" i="20"/>
  <c r="P41" i="20"/>
  <c r="O41" i="20"/>
  <c r="N41" i="20"/>
  <c r="L41" i="20"/>
  <c r="P40" i="20"/>
  <c r="O40" i="20"/>
  <c r="N40" i="20"/>
  <c r="L40" i="20"/>
  <c r="P39" i="20"/>
  <c r="O39" i="20"/>
  <c r="N39" i="20"/>
  <c r="L39" i="20"/>
  <c r="P38" i="20"/>
  <c r="O38" i="20"/>
  <c r="N38" i="20"/>
  <c r="L38" i="20"/>
  <c r="P37" i="20"/>
  <c r="O37" i="20"/>
  <c r="N37" i="20"/>
  <c r="L37" i="20"/>
  <c r="P36" i="20"/>
  <c r="O36" i="20"/>
  <c r="N36" i="20"/>
  <c r="L36" i="20"/>
  <c r="P35" i="20"/>
  <c r="O35" i="20"/>
  <c r="N35" i="20"/>
  <c r="L35" i="20"/>
  <c r="P34" i="20"/>
  <c r="O34" i="20"/>
  <c r="N34" i="20"/>
  <c r="L34" i="20"/>
  <c r="P33" i="20"/>
  <c r="O33" i="20"/>
  <c r="N33" i="20"/>
  <c r="L33" i="20"/>
  <c r="P32" i="20"/>
  <c r="O32" i="20"/>
  <c r="N32" i="20"/>
  <c r="L32" i="20"/>
  <c r="P31" i="20"/>
  <c r="O31" i="20"/>
  <c r="N31" i="20"/>
  <c r="L31" i="20"/>
  <c r="P30" i="20"/>
  <c r="O30" i="20"/>
  <c r="N30" i="20"/>
  <c r="L30" i="20"/>
  <c r="P29" i="20"/>
  <c r="O29" i="20"/>
  <c r="N29" i="20"/>
  <c r="L29" i="20"/>
  <c r="P28" i="20"/>
  <c r="O28" i="20"/>
  <c r="N28" i="20"/>
  <c r="L28" i="20"/>
  <c r="P27" i="20"/>
  <c r="O27" i="20"/>
  <c r="N27" i="20"/>
  <c r="L27" i="20"/>
  <c r="P26" i="20"/>
  <c r="O26" i="20"/>
  <c r="N26" i="20"/>
  <c r="L26" i="20"/>
  <c r="P25" i="20"/>
  <c r="O25" i="20"/>
  <c r="N25" i="20"/>
  <c r="L25" i="20"/>
  <c r="P24" i="20"/>
  <c r="O24" i="20"/>
  <c r="N24" i="20"/>
  <c r="L24" i="20"/>
  <c r="P23" i="20"/>
  <c r="O23" i="20"/>
  <c r="N23" i="20"/>
  <c r="L23" i="20"/>
  <c r="P22" i="20"/>
  <c r="O22" i="20"/>
  <c r="N22" i="20"/>
  <c r="L22" i="20"/>
  <c r="P21" i="20"/>
  <c r="O21" i="20"/>
  <c r="N21" i="20"/>
  <c r="L21" i="20"/>
  <c r="P20" i="20"/>
  <c r="O20" i="20"/>
  <c r="N20" i="20"/>
  <c r="L20" i="20"/>
  <c r="P19" i="20"/>
  <c r="O19" i="20"/>
  <c r="N19" i="20"/>
  <c r="L19" i="20"/>
  <c r="P18" i="20"/>
  <c r="O18" i="20"/>
  <c r="N18" i="20"/>
  <c r="L18" i="20"/>
  <c r="P17" i="20"/>
  <c r="O17" i="20"/>
  <c r="N17" i="20"/>
  <c r="L17" i="20"/>
  <c r="P16" i="20"/>
  <c r="O16" i="20"/>
  <c r="N16" i="20"/>
  <c r="L16" i="20"/>
  <c r="P15" i="20"/>
  <c r="O15" i="20"/>
  <c r="N15" i="20"/>
  <c r="L15" i="20"/>
  <c r="P14" i="20"/>
  <c r="O14" i="20"/>
  <c r="N14" i="20"/>
  <c r="L14" i="20"/>
  <c r="P13" i="20"/>
  <c r="O13" i="20"/>
  <c r="N13" i="20"/>
  <c r="L13" i="20"/>
  <c r="P12" i="20"/>
  <c r="O12" i="20"/>
  <c r="N12" i="20"/>
  <c r="L12" i="20"/>
  <c r="P11" i="20"/>
  <c r="O11" i="20"/>
  <c r="N11" i="20"/>
  <c r="L11" i="20"/>
  <c r="P10" i="20"/>
  <c r="O10" i="20"/>
  <c r="N10" i="20"/>
  <c r="L10" i="20"/>
  <c r="L55" i="20"/>
  <c r="B55" i="18"/>
  <c r="H54" i="18"/>
  <c r="E54" i="18"/>
  <c r="H53" i="18"/>
  <c r="E53" i="18"/>
  <c r="E52" i="18"/>
  <c r="H48" i="18"/>
  <c r="F48" i="18"/>
  <c r="H47" i="18"/>
  <c r="F47" i="18"/>
  <c r="H46" i="18"/>
  <c r="F46" i="18"/>
  <c r="H45" i="18"/>
  <c r="F45" i="18"/>
  <c r="H44" i="18"/>
  <c r="F44" i="18"/>
  <c r="H43" i="18"/>
  <c r="H42" i="18"/>
  <c r="H41" i="18"/>
  <c r="H40" i="18"/>
  <c r="H39" i="18"/>
  <c r="H38" i="18"/>
  <c r="H37" i="18"/>
  <c r="H36" i="18"/>
  <c r="H35" i="18"/>
  <c r="H34" i="18"/>
  <c r="H33" i="18"/>
  <c r="H32" i="18"/>
  <c r="H31" i="18"/>
  <c r="H30" i="18"/>
  <c r="H29" i="18"/>
  <c r="H28" i="18"/>
  <c r="H27" i="18"/>
  <c r="H26" i="18"/>
  <c r="H25" i="18"/>
  <c r="H24" i="18"/>
  <c r="H23" i="18"/>
  <c r="H22" i="18"/>
  <c r="H21" i="18"/>
  <c r="H20" i="18"/>
  <c r="H19" i="18"/>
  <c r="H18" i="18"/>
  <c r="H17" i="18"/>
  <c r="H16" i="18"/>
  <c r="H15" i="18"/>
  <c r="H14" i="18"/>
  <c r="F14" i="18"/>
  <c r="H13" i="18"/>
  <c r="F13" i="18"/>
  <c r="H12" i="18"/>
  <c r="F12" i="18"/>
  <c r="H11" i="18"/>
  <c r="F11" i="18"/>
  <c r="H10" i="18"/>
  <c r="F10" i="18"/>
  <c r="G10" i="18"/>
  <c r="G11" i="18"/>
  <c r="G12" i="18"/>
  <c r="G13" i="18"/>
  <c r="G14" i="18"/>
  <c r="G15" i="18"/>
  <c r="G16" i="18"/>
  <c r="G17" i="18"/>
  <c r="G18" i="18"/>
  <c r="G19" i="18"/>
  <c r="G20" i="18"/>
  <c r="G21" i="18"/>
  <c r="G22" i="18"/>
  <c r="G23" i="18"/>
  <c r="G24" i="18"/>
  <c r="G25" i="18"/>
  <c r="G26" i="18"/>
  <c r="G27" i="18"/>
  <c r="G28" i="18"/>
  <c r="G29" i="18"/>
  <c r="G30" i="18"/>
  <c r="G31" i="18"/>
  <c r="G32" i="18"/>
  <c r="G33" i="18"/>
  <c r="G34" i="18"/>
  <c r="G35" i="18"/>
  <c r="G36" i="18"/>
  <c r="G37" i="18"/>
  <c r="G38" i="18"/>
  <c r="G39" i="18"/>
  <c r="G40" i="18"/>
  <c r="G41" i="18"/>
  <c r="G42" i="18"/>
  <c r="G43" i="18"/>
  <c r="G44" i="18"/>
  <c r="G45" i="18"/>
  <c r="G46" i="18"/>
  <c r="G47" i="18"/>
  <c r="G48" i="18"/>
  <c r="G6" i="18"/>
  <c r="E5" i="18"/>
  <c r="C49" i="18"/>
  <c r="O55" i="22"/>
  <c r="H61" i="22"/>
  <c r="I9" i="9"/>
  <c r="O55" i="21"/>
  <c r="H61" i="21"/>
  <c r="I8" i="9"/>
  <c r="P55" i="21"/>
  <c r="L55" i="21"/>
  <c r="C50" i="20"/>
  <c r="J55" i="20"/>
  <c r="H49" i="20"/>
  <c r="J51" i="20"/>
  <c r="H52" i="20"/>
  <c r="O55" i="20"/>
  <c r="H52" i="19"/>
  <c r="J53" i="19"/>
  <c r="C50" i="19"/>
  <c r="J55" i="19"/>
  <c r="H49" i="19"/>
  <c r="J51" i="19"/>
  <c r="E61" i="22"/>
  <c r="F9" i="9"/>
  <c r="G61" i="22"/>
  <c r="H9" i="9"/>
  <c r="N3" i="22"/>
  <c r="I61" i="22"/>
  <c r="J9" i="9"/>
  <c r="P3" i="22"/>
  <c r="O3" i="22"/>
  <c r="M49" i="22"/>
  <c r="M10" i="22"/>
  <c r="M11" i="22"/>
  <c r="M12" i="22"/>
  <c r="M13" i="22"/>
  <c r="M14" i="22"/>
  <c r="M15" i="22"/>
  <c r="M16" i="22"/>
  <c r="M17" i="22"/>
  <c r="M18" i="22"/>
  <c r="M19" i="22"/>
  <c r="M20" i="22"/>
  <c r="M21" i="22"/>
  <c r="M22" i="22"/>
  <c r="M23" i="22"/>
  <c r="M24" i="22"/>
  <c r="M25" i="22"/>
  <c r="M26" i="22"/>
  <c r="M27" i="22"/>
  <c r="M28" i="22"/>
  <c r="M29" i="22"/>
  <c r="M30" i="22"/>
  <c r="M31" i="22"/>
  <c r="M32" i="22"/>
  <c r="M33" i="22"/>
  <c r="M34" i="22"/>
  <c r="M35" i="22"/>
  <c r="M36" i="22"/>
  <c r="M37" i="22"/>
  <c r="M38" i="22"/>
  <c r="M39" i="22"/>
  <c r="M40" i="22"/>
  <c r="M41" i="22"/>
  <c r="M42" i="22"/>
  <c r="M43" i="22"/>
  <c r="M44" i="22"/>
  <c r="M45" i="22"/>
  <c r="M46" i="22"/>
  <c r="M47" i="22"/>
  <c r="I61" i="21"/>
  <c r="J8" i="9"/>
  <c r="P3" i="21"/>
  <c r="N49" i="21"/>
  <c r="N48" i="21"/>
  <c r="N47" i="21"/>
  <c r="N46" i="21"/>
  <c r="N45" i="21"/>
  <c r="N44" i="21"/>
  <c r="N43" i="21"/>
  <c r="N42" i="21"/>
  <c r="N41" i="21"/>
  <c r="N40" i="21"/>
  <c r="N39" i="21"/>
  <c r="N38" i="21"/>
  <c r="N37" i="21"/>
  <c r="N36" i="21"/>
  <c r="N35" i="21"/>
  <c r="N34" i="21"/>
  <c r="N33" i="21"/>
  <c r="N32" i="21"/>
  <c r="N31" i="21"/>
  <c r="N30" i="21"/>
  <c r="N29" i="21"/>
  <c r="N28" i="21"/>
  <c r="N27" i="21"/>
  <c r="N26" i="21"/>
  <c r="N25" i="21"/>
  <c r="N24" i="21"/>
  <c r="N23" i="21"/>
  <c r="N22" i="21"/>
  <c r="N21" i="21"/>
  <c r="N20" i="21"/>
  <c r="N19" i="21"/>
  <c r="N18" i="21"/>
  <c r="N17" i="21"/>
  <c r="N16" i="21"/>
  <c r="N15" i="21"/>
  <c r="N14" i="21"/>
  <c r="N13" i="21"/>
  <c r="N12" i="21"/>
  <c r="N11" i="21"/>
  <c r="N10" i="21"/>
  <c r="M55" i="21"/>
  <c r="N55" i="20"/>
  <c r="O3" i="20"/>
  <c r="H61" i="20"/>
  <c r="I7" i="9"/>
  <c r="E61" i="20"/>
  <c r="F7" i="9"/>
  <c r="P45" i="20"/>
  <c r="P55" i="20"/>
  <c r="P46" i="20"/>
  <c r="P47" i="20"/>
  <c r="M49" i="20"/>
  <c r="M10" i="20"/>
  <c r="M11" i="20"/>
  <c r="M12" i="20"/>
  <c r="M13" i="20"/>
  <c r="M14" i="20"/>
  <c r="M15" i="20"/>
  <c r="M16" i="20"/>
  <c r="M17" i="20"/>
  <c r="M18" i="20"/>
  <c r="M19" i="20"/>
  <c r="M20" i="20"/>
  <c r="M21" i="20"/>
  <c r="M22" i="20"/>
  <c r="M23" i="20"/>
  <c r="M24" i="20"/>
  <c r="M25" i="20"/>
  <c r="M26" i="20"/>
  <c r="M27" i="20"/>
  <c r="M28" i="20"/>
  <c r="M29" i="20"/>
  <c r="M30" i="20"/>
  <c r="M31" i="20"/>
  <c r="M32" i="20"/>
  <c r="M33" i="20"/>
  <c r="M34" i="20"/>
  <c r="M35" i="20"/>
  <c r="M36" i="20"/>
  <c r="M37" i="20"/>
  <c r="M38" i="20"/>
  <c r="M39" i="20"/>
  <c r="M40" i="20"/>
  <c r="M41" i="20"/>
  <c r="M42" i="20"/>
  <c r="M43" i="20"/>
  <c r="M44" i="20"/>
  <c r="M45" i="20"/>
  <c r="M46" i="20"/>
  <c r="M47" i="20"/>
  <c r="H49" i="18"/>
  <c r="J51" i="18"/>
  <c r="C50" i="18"/>
  <c r="J55" i="18"/>
  <c r="J53" i="18"/>
  <c r="F50" i="18"/>
  <c r="N55" i="21"/>
  <c r="N3" i="21"/>
  <c r="C61" i="21"/>
  <c r="D8" i="9"/>
  <c r="O3" i="21"/>
  <c r="J53" i="20"/>
  <c r="M55" i="22"/>
  <c r="C61" i="22"/>
  <c r="D9" i="9"/>
  <c r="D61" i="21"/>
  <c r="E8" i="9"/>
  <c r="E61" i="21"/>
  <c r="F8" i="9"/>
  <c r="F61" i="21"/>
  <c r="G8" i="9"/>
  <c r="M3" i="21"/>
  <c r="I61" i="20"/>
  <c r="J7" i="9"/>
  <c r="P3" i="20"/>
  <c r="M55" i="20"/>
  <c r="G61" i="20"/>
  <c r="H7" i="9"/>
  <c r="N3" i="20"/>
  <c r="C61" i="20"/>
  <c r="D7" i="9"/>
  <c r="H52" i="18"/>
  <c r="G61" i="21"/>
  <c r="H8" i="9"/>
  <c r="D61" i="22"/>
  <c r="E9" i="9"/>
  <c r="M3" i="22"/>
  <c r="F61" i="22"/>
  <c r="G9" i="9"/>
  <c r="D61" i="20"/>
  <c r="E7" i="9"/>
  <c r="M3" i="20"/>
  <c r="F61" i="20"/>
  <c r="G7" i="9"/>
  <c r="N61" i="19"/>
  <c r="O6" i="9"/>
  <c r="L61" i="19"/>
  <c r="M6" i="9"/>
  <c r="K61" i="19"/>
  <c r="L6" i="9"/>
  <c r="L58" i="9"/>
  <c r="J61" i="19"/>
  <c r="K6" i="9"/>
  <c r="B61" i="19"/>
  <c r="C6" i="9"/>
  <c r="A61" i="19"/>
  <c r="B6" i="9"/>
  <c r="M61" i="19"/>
  <c r="N6" i="9"/>
  <c r="P54" i="19"/>
  <c r="O54" i="19"/>
  <c r="O49" i="19"/>
  <c r="N54" i="19"/>
  <c r="N49" i="19"/>
  <c r="M54" i="19"/>
  <c r="M48" i="19"/>
  <c r="Q61" i="19"/>
  <c r="R6" i="9"/>
  <c r="R58" i="9"/>
  <c r="P61" i="19"/>
  <c r="Q6" i="9"/>
  <c r="O61" i="19"/>
  <c r="P6" i="9"/>
  <c r="P49" i="19"/>
  <c r="L49" i="19"/>
  <c r="P48" i="19"/>
  <c r="O48" i="19"/>
  <c r="N48" i="19"/>
  <c r="L48" i="19"/>
  <c r="P47" i="19"/>
  <c r="O47" i="19"/>
  <c r="N47" i="19"/>
  <c r="L47" i="19"/>
  <c r="P46" i="19"/>
  <c r="O46" i="19"/>
  <c r="N46" i="19"/>
  <c r="L46" i="19"/>
  <c r="P45" i="19"/>
  <c r="O45" i="19"/>
  <c r="N45" i="19"/>
  <c r="L45" i="19"/>
  <c r="P44" i="19"/>
  <c r="O44" i="19"/>
  <c r="N44" i="19"/>
  <c r="L44" i="19"/>
  <c r="P43" i="19"/>
  <c r="O43" i="19"/>
  <c r="N43" i="19"/>
  <c r="L43" i="19"/>
  <c r="P42" i="19"/>
  <c r="O42" i="19"/>
  <c r="N42" i="19"/>
  <c r="L42" i="19"/>
  <c r="P41" i="19"/>
  <c r="O41" i="19"/>
  <c r="N41" i="19"/>
  <c r="L41" i="19"/>
  <c r="P40" i="19"/>
  <c r="O40" i="19"/>
  <c r="N40" i="19"/>
  <c r="L40" i="19"/>
  <c r="P39" i="19"/>
  <c r="O39" i="19"/>
  <c r="N39" i="19"/>
  <c r="L39" i="19"/>
  <c r="P38" i="19"/>
  <c r="O38" i="19"/>
  <c r="N38" i="19"/>
  <c r="L38" i="19"/>
  <c r="P37" i="19"/>
  <c r="O37" i="19"/>
  <c r="N37" i="19"/>
  <c r="L37" i="19"/>
  <c r="P36" i="19"/>
  <c r="O36" i="19"/>
  <c r="N36" i="19"/>
  <c r="L36" i="19"/>
  <c r="P35" i="19"/>
  <c r="O35" i="19"/>
  <c r="N35" i="19"/>
  <c r="L35" i="19"/>
  <c r="P34" i="19"/>
  <c r="O34" i="19"/>
  <c r="N34" i="19"/>
  <c r="L34" i="19"/>
  <c r="P33" i="19"/>
  <c r="O33" i="19"/>
  <c r="N33" i="19"/>
  <c r="L33" i="19"/>
  <c r="P32" i="19"/>
  <c r="O32" i="19"/>
  <c r="N32" i="19"/>
  <c r="L32" i="19"/>
  <c r="P31" i="19"/>
  <c r="O31" i="19"/>
  <c r="N31" i="19"/>
  <c r="L31" i="19"/>
  <c r="P30" i="19"/>
  <c r="O30" i="19"/>
  <c r="N30" i="19"/>
  <c r="L30" i="19"/>
  <c r="P29" i="19"/>
  <c r="O29" i="19"/>
  <c r="N29" i="19"/>
  <c r="L29" i="19"/>
  <c r="P28" i="19"/>
  <c r="O28" i="19"/>
  <c r="N28" i="19"/>
  <c r="L28" i="19"/>
  <c r="P27" i="19"/>
  <c r="O27" i="19"/>
  <c r="N27" i="19"/>
  <c r="L27" i="19"/>
  <c r="P26" i="19"/>
  <c r="O26" i="19"/>
  <c r="N26" i="19"/>
  <c r="L26" i="19"/>
  <c r="P25" i="19"/>
  <c r="O25" i="19"/>
  <c r="N25" i="19"/>
  <c r="L25" i="19"/>
  <c r="P24" i="19"/>
  <c r="O24" i="19"/>
  <c r="N24" i="19"/>
  <c r="L24" i="19"/>
  <c r="P23" i="19"/>
  <c r="O23" i="19"/>
  <c r="N23" i="19"/>
  <c r="L23" i="19"/>
  <c r="P22" i="19"/>
  <c r="O22" i="19"/>
  <c r="N22" i="19"/>
  <c r="L22" i="19"/>
  <c r="P21" i="19"/>
  <c r="O21" i="19"/>
  <c r="N21" i="19"/>
  <c r="L21" i="19"/>
  <c r="P20" i="19"/>
  <c r="O20" i="19"/>
  <c r="N20" i="19"/>
  <c r="L20" i="19"/>
  <c r="P19" i="19"/>
  <c r="O19" i="19"/>
  <c r="N19" i="19"/>
  <c r="L19" i="19"/>
  <c r="P18" i="19"/>
  <c r="O18" i="19"/>
  <c r="N18" i="19"/>
  <c r="L18" i="19"/>
  <c r="P17" i="19"/>
  <c r="O17" i="19"/>
  <c r="N17" i="19"/>
  <c r="L17" i="19"/>
  <c r="P16" i="19"/>
  <c r="O16" i="19"/>
  <c r="N16" i="19"/>
  <c r="L16" i="19"/>
  <c r="P15" i="19"/>
  <c r="O15" i="19"/>
  <c r="N15" i="19"/>
  <c r="L15" i="19"/>
  <c r="P14" i="19"/>
  <c r="O14" i="19"/>
  <c r="N14" i="19"/>
  <c r="L14" i="19"/>
  <c r="P13" i="19"/>
  <c r="O13" i="19"/>
  <c r="N13" i="19"/>
  <c r="L13" i="19"/>
  <c r="P12" i="19"/>
  <c r="O12" i="19"/>
  <c r="N12" i="19"/>
  <c r="L12" i="19"/>
  <c r="P11" i="19"/>
  <c r="O11" i="19"/>
  <c r="N11" i="19"/>
  <c r="L11" i="19"/>
  <c r="P10" i="19"/>
  <c r="O10" i="19"/>
  <c r="N10" i="19"/>
  <c r="L10" i="19"/>
  <c r="L55" i="19"/>
  <c r="M58" i="9"/>
  <c r="N58" i="9"/>
  <c r="O58" i="9"/>
  <c r="P58" i="9"/>
  <c r="Q58" i="9"/>
  <c r="K58" i="9"/>
  <c r="B3" i="9"/>
  <c r="P61" i="18"/>
  <c r="O61" i="18"/>
  <c r="L61" i="18"/>
  <c r="K61" i="18"/>
  <c r="J61" i="18"/>
  <c r="B61" i="18"/>
  <c r="A61" i="18"/>
  <c r="M61" i="18"/>
  <c r="P54" i="18"/>
  <c r="P24" i="18"/>
  <c r="O54" i="18"/>
  <c r="O49" i="18"/>
  <c r="N54" i="18"/>
  <c r="M54" i="18"/>
  <c r="Q61" i="18"/>
  <c r="N61" i="18"/>
  <c r="M49" i="18"/>
  <c r="L49" i="18"/>
  <c r="P48" i="18"/>
  <c r="O48" i="18"/>
  <c r="M48" i="18"/>
  <c r="L48" i="18"/>
  <c r="P47" i="18"/>
  <c r="O47" i="18"/>
  <c r="M47" i="18"/>
  <c r="L47" i="18"/>
  <c r="P46" i="18"/>
  <c r="O46" i="18"/>
  <c r="M46" i="18"/>
  <c r="L46" i="18"/>
  <c r="P45" i="18"/>
  <c r="O45" i="18"/>
  <c r="M45" i="18"/>
  <c r="L45" i="18"/>
  <c r="P44" i="18"/>
  <c r="O44" i="18"/>
  <c r="M44" i="18"/>
  <c r="L44" i="18"/>
  <c r="P43" i="18"/>
  <c r="O43" i="18"/>
  <c r="M43" i="18"/>
  <c r="L43" i="18"/>
  <c r="P42" i="18"/>
  <c r="O42" i="18"/>
  <c r="M42" i="18"/>
  <c r="L42" i="18"/>
  <c r="P41" i="18"/>
  <c r="O41" i="18"/>
  <c r="M41" i="18"/>
  <c r="L41" i="18"/>
  <c r="P40" i="18"/>
  <c r="O40" i="18"/>
  <c r="M40" i="18"/>
  <c r="L40" i="18"/>
  <c r="P39" i="18"/>
  <c r="O39" i="18"/>
  <c r="M39" i="18"/>
  <c r="L39" i="18"/>
  <c r="P38" i="18"/>
  <c r="O38" i="18"/>
  <c r="M38" i="18"/>
  <c r="L38" i="18"/>
  <c r="P37" i="18"/>
  <c r="O37" i="18"/>
  <c r="M37" i="18"/>
  <c r="L37" i="18"/>
  <c r="P36" i="18"/>
  <c r="O36" i="18"/>
  <c r="M36" i="18"/>
  <c r="L36" i="18"/>
  <c r="P35" i="18"/>
  <c r="O35" i="18"/>
  <c r="M35" i="18"/>
  <c r="L35" i="18"/>
  <c r="P34" i="18"/>
  <c r="O34" i="18"/>
  <c r="M34" i="18"/>
  <c r="L34" i="18"/>
  <c r="P33" i="18"/>
  <c r="O33" i="18"/>
  <c r="M33" i="18"/>
  <c r="L33" i="18"/>
  <c r="P32" i="18"/>
  <c r="O32" i="18"/>
  <c r="M32" i="18"/>
  <c r="L32" i="18"/>
  <c r="P31" i="18"/>
  <c r="O31" i="18"/>
  <c r="M31" i="18"/>
  <c r="L31" i="18"/>
  <c r="P30" i="18"/>
  <c r="O30" i="18"/>
  <c r="M30" i="18"/>
  <c r="L30" i="18"/>
  <c r="P29" i="18"/>
  <c r="O29" i="18"/>
  <c r="M29" i="18"/>
  <c r="L29" i="18"/>
  <c r="P28" i="18"/>
  <c r="O28" i="18"/>
  <c r="M28" i="18"/>
  <c r="L28" i="18"/>
  <c r="P27" i="18"/>
  <c r="O27" i="18"/>
  <c r="M27" i="18"/>
  <c r="L27" i="18"/>
  <c r="P26" i="18"/>
  <c r="O26" i="18"/>
  <c r="M26" i="18"/>
  <c r="L26" i="18"/>
  <c r="P25" i="18"/>
  <c r="O25" i="18"/>
  <c r="L25" i="18"/>
  <c r="M25" i="18"/>
  <c r="O24" i="18"/>
  <c r="L24" i="18"/>
  <c r="M24" i="18"/>
  <c r="P23" i="18"/>
  <c r="O23" i="18"/>
  <c r="L23" i="18"/>
  <c r="M23" i="18"/>
  <c r="O22" i="18"/>
  <c r="L22" i="18"/>
  <c r="M22" i="18"/>
  <c r="P21" i="18"/>
  <c r="O21" i="18"/>
  <c r="L21" i="18"/>
  <c r="M21" i="18"/>
  <c r="O20" i="18"/>
  <c r="L20" i="18"/>
  <c r="M20" i="18"/>
  <c r="P19" i="18"/>
  <c r="O19" i="18"/>
  <c r="L19" i="18"/>
  <c r="M19" i="18"/>
  <c r="O18" i="18"/>
  <c r="L18" i="18"/>
  <c r="M18" i="18"/>
  <c r="P17" i="18"/>
  <c r="O17" i="18"/>
  <c r="L17" i="18"/>
  <c r="M17" i="18"/>
  <c r="O16" i="18"/>
  <c r="L16" i="18"/>
  <c r="M16" i="18"/>
  <c r="P15" i="18"/>
  <c r="O15" i="18"/>
  <c r="L15" i="18"/>
  <c r="M15" i="18"/>
  <c r="O14" i="18"/>
  <c r="M14" i="18"/>
  <c r="L14" i="18"/>
  <c r="O13" i="18"/>
  <c r="M13" i="18"/>
  <c r="L13" i="18"/>
  <c r="O12" i="18"/>
  <c r="M12" i="18"/>
  <c r="L12" i="18"/>
  <c r="O11" i="18"/>
  <c r="M11" i="18"/>
  <c r="L11" i="18"/>
  <c r="O10" i="18"/>
  <c r="M10" i="18"/>
  <c r="L10" i="18"/>
  <c r="N55" i="19"/>
  <c r="N3" i="19"/>
  <c r="O55" i="18"/>
  <c r="O3" i="18"/>
  <c r="O55" i="19"/>
  <c r="H61" i="19"/>
  <c r="I6" i="9"/>
  <c r="P10" i="18"/>
  <c r="P12" i="18"/>
  <c r="P14" i="18"/>
  <c r="P18" i="18"/>
  <c r="P22" i="18"/>
  <c r="P49" i="18"/>
  <c r="P55" i="19"/>
  <c r="P3" i="19"/>
  <c r="P11" i="18"/>
  <c r="P13" i="18"/>
  <c r="P16" i="18"/>
  <c r="P20" i="18"/>
  <c r="L55" i="18"/>
  <c r="C61" i="18"/>
  <c r="E61" i="19"/>
  <c r="F6" i="9"/>
  <c r="M49" i="19"/>
  <c r="M10" i="19"/>
  <c r="M11" i="19"/>
  <c r="M12" i="19"/>
  <c r="M13" i="19"/>
  <c r="M14" i="19"/>
  <c r="M15" i="19"/>
  <c r="M16" i="19"/>
  <c r="M17" i="19"/>
  <c r="M18" i="19"/>
  <c r="M19" i="19"/>
  <c r="M20" i="19"/>
  <c r="M21" i="19"/>
  <c r="M22" i="19"/>
  <c r="M23" i="19"/>
  <c r="M24" i="19"/>
  <c r="M25" i="19"/>
  <c r="M26" i="19"/>
  <c r="M27" i="19"/>
  <c r="M28" i="19"/>
  <c r="M29" i="19"/>
  <c r="M30" i="19"/>
  <c r="M31" i="19"/>
  <c r="M32" i="19"/>
  <c r="M33" i="19"/>
  <c r="M34" i="19"/>
  <c r="M35" i="19"/>
  <c r="M36" i="19"/>
  <c r="M37" i="19"/>
  <c r="M38" i="19"/>
  <c r="M39" i="19"/>
  <c r="M40" i="19"/>
  <c r="M41" i="19"/>
  <c r="M42" i="19"/>
  <c r="M43" i="19"/>
  <c r="M44" i="19"/>
  <c r="M45" i="19"/>
  <c r="M46" i="19"/>
  <c r="M47" i="19"/>
  <c r="N49" i="18"/>
  <c r="N48" i="18"/>
  <c r="N47" i="18"/>
  <c r="N46" i="18"/>
  <c r="N45" i="18"/>
  <c r="N44" i="18"/>
  <c r="N43" i="18"/>
  <c r="N42" i="18"/>
  <c r="N41" i="18"/>
  <c r="N40" i="18"/>
  <c r="N39" i="18"/>
  <c r="N38" i="18"/>
  <c r="N37" i="18"/>
  <c r="N36" i="18"/>
  <c r="N35" i="18"/>
  <c r="N34" i="18"/>
  <c r="N33" i="18"/>
  <c r="N32" i="18"/>
  <c r="N31" i="18"/>
  <c r="N30" i="18"/>
  <c r="N29" i="18"/>
  <c r="N28" i="18"/>
  <c r="N27" i="18"/>
  <c r="N26" i="18"/>
  <c r="N25" i="18"/>
  <c r="N24" i="18"/>
  <c r="N23" i="18"/>
  <c r="N22" i="18"/>
  <c r="N21" i="18"/>
  <c r="N20" i="18"/>
  <c r="N19" i="18"/>
  <c r="N18" i="18"/>
  <c r="N17" i="18"/>
  <c r="N16" i="18"/>
  <c r="N15" i="18"/>
  <c r="N14" i="18"/>
  <c r="N13" i="18"/>
  <c r="N12" i="18"/>
  <c r="N11" i="18"/>
  <c r="N10" i="18"/>
  <c r="M55" i="18"/>
  <c r="G61" i="19"/>
  <c r="H6" i="9"/>
  <c r="I61" i="19"/>
  <c r="J6" i="9"/>
  <c r="H61" i="18"/>
  <c r="I5" i="9"/>
  <c r="I58" i="9"/>
  <c r="O3" i="19"/>
  <c r="N55" i="18"/>
  <c r="N3" i="18"/>
  <c r="P55" i="18"/>
  <c r="I61" i="18"/>
  <c r="J5" i="9"/>
  <c r="J58" i="9"/>
  <c r="C61" i="19"/>
  <c r="D6" i="9"/>
  <c r="D58" i="9"/>
  <c r="M55" i="19"/>
  <c r="E61" i="18"/>
  <c r="F5" i="9"/>
  <c r="F58" i="9"/>
  <c r="F61" i="18"/>
  <c r="G5" i="9"/>
  <c r="M3" i="18"/>
  <c r="D61" i="18"/>
  <c r="G61" i="18"/>
  <c r="H5" i="9"/>
  <c r="H58" i="9"/>
  <c r="P3" i="18"/>
  <c r="M3" i="19"/>
  <c r="F61" i="19"/>
  <c r="G6" i="9"/>
  <c r="G58" i="9"/>
  <c r="D61" i="19"/>
  <c r="E6" i="9"/>
  <c r="E58" i="9"/>
  <c r="V62" i="16"/>
  <c r="D61" i="16"/>
  <c r="D62" i="16"/>
  <c r="D63" i="16"/>
  <c r="D64" i="16"/>
  <c r="D65" i="16"/>
  <c r="D66" i="16"/>
  <c r="D67" i="16"/>
  <c r="D68" i="16"/>
  <c r="D69" i="16"/>
  <c r="D70" i="16"/>
  <c r="D71" i="16"/>
  <c r="D72" i="16"/>
  <c r="D73" i="16"/>
  <c r="D74" i="16"/>
  <c r="D60" i="16"/>
  <c r="V41" i="16"/>
  <c r="V31" i="16"/>
  <c r="V29" i="16"/>
  <c r="V28" i="16"/>
  <c r="X32" i="16"/>
  <c r="H52" i="11"/>
  <c r="E21" i="4"/>
  <c r="F149" i="4"/>
  <c r="F133" i="4"/>
  <c r="F109" i="4"/>
  <c r="F101" i="4"/>
  <c r="F77" i="4"/>
  <c r="F69" i="4"/>
  <c r="F381" i="4"/>
  <c r="F365" i="4"/>
  <c r="F333" i="4"/>
  <c r="F317" i="4"/>
  <c r="F301" i="4"/>
  <c r="F285" i="4"/>
  <c r="F269" i="4"/>
  <c r="F253" i="4"/>
  <c r="F237" i="4"/>
  <c r="F221" i="4"/>
  <c r="F205" i="4"/>
  <c r="F189" i="4"/>
  <c r="F173" i="4"/>
  <c r="F437" i="4"/>
  <c r="F421" i="4"/>
  <c r="F405" i="4"/>
  <c r="F157" i="4"/>
  <c r="F141" i="4"/>
  <c r="F117" i="4"/>
  <c r="F93" i="4"/>
  <c r="F85" i="4"/>
  <c r="F61" i="4"/>
  <c r="F53" i="4"/>
  <c r="F397" i="4"/>
  <c r="F389" i="4"/>
  <c r="F373" i="4"/>
  <c r="F357" i="4"/>
  <c r="F349" i="4"/>
  <c r="F341" i="4"/>
  <c r="F325" i="4"/>
  <c r="F309" i="4"/>
  <c r="F293" i="4"/>
  <c r="F261" i="4"/>
  <c r="F245" i="4"/>
  <c r="F165" i="4"/>
  <c r="F429" i="4"/>
  <c r="F413" i="4"/>
  <c r="F277" i="4"/>
  <c r="F229" i="4"/>
  <c r="F213" i="4"/>
  <c r="F197" i="4"/>
  <c r="F181" i="4"/>
  <c r="F125" i="4"/>
  <c r="F44" i="11"/>
  <c r="F46" i="11"/>
  <c r="F42" i="11"/>
  <c r="F43" i="11"/>
  <c r="F39" i="11"/>
  <c r="F40" i="11"/>
  <c r="F41" i="11"/>
  <c r="E52" i="11"/>
  <c r="H54" i="11"/>
  <c r="H53" i="11"/>
  <c r="F48" i="11"/>
  <c r="F47" i="11"/>
  <c r="C56" i="8"/>
  <c r="D56" i="8"/>
  <c r="E56" i="8"/>
  <c r="F56" i="8"/>
  <c r="G56" i="8"/>
  <c r="B56" i="8"/>
  <c r="G11" i="5"/>
  <c r="G59" i="8"/>
  <c r="F59" i="8"/>
  <c r="E59" i="8"/>
  <c r="D59" i="8"/>
  <c r="C59" i="8"/>
  <c r="P54" i="11"/>
  <c r="P49" i="11"/>
  <c r="O54" i="11"/>
  <c r="N54" i="11"/>
  <c r="N45" i="11"/>
  <c r="M54" i="11"/>
  <c r="M48" i="11"/>
  <c r="F45" i="11"/>
  <c r="H45" i="11"/>
  <c r="L45" i="11"/>
  <c r="O45" i="11"/>
  <c r="P45" i="11"/>
  <c r="O46" i="11"/>
  <c r="H46" i="11"/>
  <c r="L46" i="11"/>
  <c r="N46" i="11"/>
  <c r="B55" i="11"/>
  <c r="O48" i="11"/>
  <c r="E54" i="11"/>
  <c r="E53" i="11"/>
  <c r="O49" i="11"/>
  <c r="L49" i="11"/>
  <c r="P48" i="11"/>
  <c r="L48" i="11"/>
  <c r="H48" i="11"/>
  <c r="M47" i="11"/>
  <c r="L47" i="11"/>
  <c r="H47" i="11"/>
  <c r="L44" i="11"/>
  <c r="H44" i="11"/>
  <c r="M43" i="11"/>
  <c r="L43" i="11"/>
  <c r="H43" i="11"/>
  <c r="L42" i="11"/>
  <c r="H42" i="11"/>
  <c r="L41" i="11"/>
  <c r="H41" i="11"/>
  <c r="P40" i="11"/>
  <c r="L40" i="11"/>
  <c r="H40" i="11"/>
  <c r="L39" i="11"/>
  <c r="H39" i="11"/>
  <c r="M38" i="11"/>
  <c r="L38" i="11"/>
  <c r="H38" i="11"/>
  <c r="F38" i="11"/>
  <c r="L37" i="11"/>
  <c r="H37" i="11"/>
  <c r="F37" i="11"/>
  <c r="L36" i="11"/>
  <c r="H36" i="11"/>
  <c r="F36" i="11"/>
  <c r="L35" i="11"/>
  <c r="H35" i="11"/>
  <c r="F35" i="11"/>
  <c r="L34" i="11"/>
  <c r="H34" i="11"/>
  <c r="F34" i="11"/>
  <c r="M33" i="11"/>
  <c r="L33" i="11"/>
  <c r="H33" i="11"/>
  <c r="F33" i="11"/>
  <c r="P32" i="11"/>
  <c r="L32" i="11"/>
  <c r="H32" i="11"/>
  <c r="F32" i="11"/>
  <c r="P31" i="11"/>
  <c r="L31" i="11"/>
  <c r="H31" i="11"/>
  <c r="F31" i="11"/>
  <c r="P30" i="11"/>
  <c r="L30" i="11"/>
  <c r="H30" i="11"/>
  <c r="F30" i="11"/>
  <c r="P29" i="11"/>
  <c r="L29" i="11"/>
  <c r="H29" i="11"/>
  <c r="F29" i="11"/>
  <c r="L28" i="11"/>
  <c r="H28" i="11"/>
  <c r="F28" i="11"/>
  <c r="L27" i="11"/>
  <c r="H27" i="11"/>
  <c r="F27" i="11"/>
  <c r="L26" i="11"/>
  <c r="H26" i="11"/>
  <c r="F26" i="11"/>
  <c r="L25" i="11"/>
  <c r="H25" i="11"/>
  <c r="F25" i="11"/>
  <c r="L24" i="11"/>
  <c r="H24" i="11"/>
  <c r="F24" i="11"/>
  <c r="L23" i="11"/>
  <c r="H23" i="11"/>
  <c r="F23" i="11"/>
  <c r="L22" i="11"/>
  <c r="H22" i="11"/>
  <c r="F22" i="11"/>
  <c r="L21" i="11"/>
  <c r="H21" i="11"/>
  <c r="F21" i="11"/>
  <c r="L20" i="11"/>
  <c r="H20" i="11"/>
  <c r="F20" i="11"/>
  <c r="L19" i="11"/>
  <c r="H19" i="11"/>
  <c r="F19" i="11"/>
  <c r="L18" i="11"/>
  <c r="H18" i="11"/>
  <c r="F18" i="11"/>
  <c r="L17" i="11"/>
  <c r="H17" i="11"/>
  <c r="F17" i="11"/>
  <c r="L16" i="11"/>
  <c r="H16" i="11"/>
  <c r="F16" i="11"/>
  <c r="L15" i="11"/>
  <c r="H15" i="11"/>
  <c r="F15" i="11"/>
  <c r="M14" i="11"/>
  <c r="L14" i="11"/>
  <c r="H14" i="11"/>
  <c r="F14" i="11"/>
  <c r="L13" i="11"/>
  <c r="H13" i="11"/>
  <c r="F13" i="11"/>
  <c r="L12" i="11"/>
  <c r="H12" i="11"/>
  <c r="F12" i="11"/>
  <c r="L11" i="11"/>
  <c r="H11" i="11"/>
  <c r="F11" i="11"/>
  <c r="M10" i="11"/>
  <c r="L10" i="11"/>
  <c r="H10" i="11"/>
  <c r="F10" i="11"/>
  <c r="P34" i="11"/>
  <c r="P35" i="11"/>
  <c r="P36" i="11"/>
  <c r="P37" i="11"/>
  <c r="P39" i="11"/>
  <c r="P47" i="11"/>
  <c r="P33" i="11"/>
  <c r="P10" i="11"/>
  <c r="P11" i="11"/>
  <c r="P12" i="11"/>
  <c r="P13" i="11"/>
  <c r="P38" i="11"/>
  <c r="P42" i="11"/>
  <c r="P43" i="11"/>
  <c r="P14" i="11"/>
  <c r="P15" i="11"/>
  <c r="P16" i="11"/>
  <c r="P17" i="11"/>
  <c r="P18" i="11"/>
  <c r="P19" i="11"/>
  <c r="P20" i="11"/>
  <c r="P21" i="11"/>
  <c r="P22" i="11"/>
  <c r="P23" i="11"/>
  <c r="P24" i="11"/>
  <c r="P25" i="11"/>
  <c r="P26" i="11"/>
  <c r="P27" i="11"/>
  <c r="P28" i="11"/>
  <c r="M29" i="11"/>
  <c r="P41" i="11"/>
  <c r="P44" i="11"/>
  <c r="F50" i="11"/>
  <c r="M26" i="11"/>
  <c r="M30" i="11"/>
  <c r="M39" i="11"/>
  <c r="M12" i="11"/>
  <c r="M15" i="11"/>
  <c r="M16" i="11"/>
  <c r="M17" i="11"/>
  <c r="M18" i="11"/>
  <c r="M19" i="11"/>
  <c r="M20" i="11"/>
  <c r="M21" i="11"/>
  <c r="M22" i="11"/>
  <c r="M23" i="11"/>
  <c r="M24" i="11"/>
  <c r="M25" i="11"/>
  <c r="M27" i="11"/>
  <c r="M31" i="11"/>
  <c r="M35" i="11"/>
  <c r="M40" i="11"/>
  <c r="M49" i="11"/>
  <c r="M45" i="11"/>
  <c r="M11" i="11"/>
  <c r="M34" i="11"/>
  <c r="M44" i="11"/>
  <c r="M46" i="11"/>
  <c r="M13" i="11"/>
  <c r="M28" i="11"/>
  <c r="M32" i="11"/>
  <c r="M36" i="11"/>
  <c r="M42" i="11"/>
  <c r="M37" i="11"/>
  <c r="M41" i="11"/>
  <c r="P46" i="11"/>
  <c r="L55" i="11"/>
  <c r="N49" i="11"/>
  <c r="N48" i="11"/>
  <c r="N47" i="11"/>
  <c r="N44" i="11"/>
  <c r="N43" i="11"/>
  <c r="N42" i="11"/>
  <c r="N41" i="11"/>
  <c r="N40" i="11"/>
  <c r="N39" i="11"/>
  <c r="N38" i="11"/>
  <c r="N37" i="11"/>
  <c r="N36" i="11"/>
  <c r="N35" i="11"/>
  <c r="N34" i="11"/>
  <c r="N33" i="11"/>
  <c r="N32" i="11"/>
  <c r="N31" i="11"/>
  <c r="N30" i="11"/>
  <c r="N29" i="11"/>
  <c r="N28" i="11"/>
  <c r="N27" i="11"/>
  <c r="N26" i="11"/>
  <c r="N25" i="11"/>
  <c r="N24" i="11"/>
  <c r="N23" i="11"/>
  <c r="N22" i="11"/>
  <c r="N21" i="11"/>
  <c r="N20" i="11"/>
  <c r="N19" i="11"/>
  <c r="N18" i="11"/>
  <c r="N17" i="11"/>
  <c r="N16" i="11"/>
  <c r="N15" i="11"/>
  <c r="N14" i="11"/>
  <c r="N13" i="11"/>
  <c r="N12" i="11"/>
  <c r="N11" i="11"/>
  <c r="N10" i="11"/>
  <c r="G10" i="11"/>
  <c r="G11" i="11"/>
  <c r="G12" i="11"/>
  <c r="G13" i="11"/>
  <c r="G14" i="11"/>
  <c r="G15" i="11"/>
  <c r="G16" i="11"/>
  <c r="G17" i="11"/>
  <c r="G18" i="11"/>
  <c r="G19" i="11"/>
  <c r="G20" i="11"/>
  <c r="G21" i="11"/>
  <c r="G22" i="11"/>
  <c r="G23" i="11"/>
  <c r="G24" i="11"/>
  <c r="G25" i="11"/>
  <c r="G26" i="11"/>
  <c r="G27" i="11"/>
  <c r="G28" i="11"/>
  <c r="G29" i="11"/>
  <c r="G30" i="11"/>
  <c r="G31" i="11"/>
  <c r="G32" i="11"/>
  <c r="G33" i="11"/>
  <c r="G34" i="11"/>
  <c r="G35" i="11"/>
  <c r="G36" i="11"/>
  <c r="G37" i="11"/>
  <c r="G38" i="11"/>
  <c r="G39" i="11"/>
  <c r="G40" i="11"/>
  <c r="G41" i="11"/>
  <c r="G42" i="11"/>
  <c r="G43" i="11"/>
  <c r="G44" i="11"/>
  <c r="O10" i="11"/>
  <c r="O11" i="11"/>
  <c r="O12" i="11"/>
  <c r="O13" i="11"/>
  <c r="O14" i="11"/>
  <c r="O15" i="11"/>
  <c r="O16" i="11"/>
  <c r="O17" i="11"/>
  <c r="O18" i="11"/>
  <c r="O19" i="11"/>
  <c r="O20" i="11"/>
  <c r="O21" i="11"/>
  <c r="O22" i="11"/>
  <c r="O23" i="11"/>
  <c r="O24" i="11"/>
  <c r="O25" i="11"/>
  <c r="O26" i="11"/>
  <c r="O27" i="11"/>
  <c r="O28" i="11"/>
  <c r="O29" i="11"/>
  <c r="O30" i="11"/>
  <c r="O31" i="11"/>
  <c r="O32" i="11"/>
  <c r="O33" i="11"/>
  <c r="O34" i="11"/>
  <c r="O35" i="11"/>
  <c r="O36" i="11"/>
  <c r="O37" i="11"/>
  <c r="O38" i="11"/>
  <c r="O39" i="11"/>
  <c r="O40" i="11"/>
  <c r="O41" i="11"/>
  <c r="O42" i="11"/>
  <c r="O43" i="11"/>
  <c r="O44" i="11"/>
  <c r="O47" i="11"/>
  <c r="P55" i="11"/>
  <c r="M55" i="11"/>
  <c r="G45" i="11"/>
  <c r="G46" i="11"/>
  <c r="G47" i="11"/>
  <c r="G48" i="11"/>
  <c r="N55" i="11"/>
  <c r="O55" i="11"/>
  <c r="B11" i="5"/>
  <c r="F37" i="4"/>
  <c r="C35" i="4"/>
  <c r="C34" i="4"/>
  <c r="C33" i="4"/>
  <c r="C32" i="4"/>
  <c r="C31" i="4"/>
  <c r="C30" i="4"/>
  <c r="C29" i="4"/>
  <c r="F29" i="4"/>
  <c r="F45" i="4"/>
  <c r="J61" i="11"/>
  <c r="G6" i="11"/>
  <c r="A1" i="9"/>
  <c r="B3" i="5"/>
  <c r="B2" i="5"/>
  <c r="B5" i="1"/>
  <c r="A1" i="8"/>
  <c r="B2" i="11"/>
  <c r="B3" i="11"/>
  <c r="I18" i="5"/>
  <c r="I19" i="5"/>
  <c r="I20" i="5"/>
  <c r="I17" i="5"/>
  <c r="E20" i="4"/>
  <c r="J19" i="4"/>
  <c r="D31" i="4"/>
  <c r="D30" i="4"/>
  <c r="D32" i="4"/>
  <c r="D33" i="4"/>
  <c r="D35" i="4"/>
  <c r="D34" i="4"/>
  <c r="H29" i="4"/>
  <c r="Q61" i="11"/>
  <c r="O61" i="11"/>
  <c r="N61" i="11"/>
  <c r="L61" i="11"/>
  <c r="K61" i="11"/>
  <c r="P61" i="11"/>
  <c r="B61" i="11"/>
  <c r="A61" i="11"/>
  <c r="C58" i="8"/>
  <c r="F58" i="8"/>
  <c r="G37" i="4"/>
  <c r="M61" i="11"/>
  <c r="E7" i="11"/>
  <c r="H37" i="4"/>
  <c r="G7" i="11"/>
  <c r="E6" i="11"/>
  <c r="E4" i="11"/>
  <c r="C49" i="11"/>
  <c r="C50" i="11"/>
  <c r="J55" i="11"/>
  <c r="I6" i="11"/>
  <c r="H49" i="11"/>
  <c r="G58" i="8"/>
  <c r="E58" i="8"/>
  <c r="E8" i="1"/>
  <c r="J51" i="11"/>
  <c r="J53" i="11"/>
  <c r="D61" i="11"/>
  <c r="B14" i="5"/>
  <c r="D58" i="8"/>
  <c r="D14" i="5"/>
  <c r="G14" i="5"/>
  <c r="J4" i="9"/>
  <c r="B20" i="5"/>
  <c r="H61" i="11"/>
  <c r="G19" i="5"/>
  <c r="I4" i="9"/>
  <c r="B19" i="5"/>
  <c r="B17" i="5"/>
  <c r="G4" i="9"/>
  <c r="H4" i="9"/>
  <c r="B18" i="5"/>
  <c r="G61" i="11"/>
  <c r="G18" i="5"/>
  <c r="F61" i="11"/>
  <c r="G17" i="5"/>
  <c r="I61" i="11"/>
  <c r="G20" i="5"/>
  <c r="I14" i="5"/>
  <c r="G16" i="5"/>
  <c r="B16" i="5"/>
  <c r="E5" i="11"/>
  <c r="B15" i="5"/>
  <c r="B13" i="5"/>
  <c r="M12" i="5"/>
  <c r="C61" i="11"/>
  <c r="D13" i="5"/>
  <c r="M20" i="5"/>
  <c r="G45" i="4"/>
  <c r="G15" i="5"/>
  <c r="G13" i="5"/>
  <c r="I13" i="5"/>
  <c r="H45" i="4"/>
  <c r="I7" i="11"/>
  <c r="N3" i="11"/>
  <c r="M3" i="11"/>
  <c r="P3" i="11"/>
  <c r="E61" i="11"/>
  <c r="O3" i="11"/>
  <c r="G53" i="4"/>
  <c r="H53" i="4"/>
  <c r="G61" i="4"/>
  <c r="H61" i="4"/>
  <c r="G69" i="4"/>
  <c r="H69" i="4"/>
  <c r="G77" i="4"/>
  <c r="H77" i="4"/>
  <c r="G85" i="4"/>
  <c r="H85" i="4"/>
  <c r="G93" i="4"/>
  <c r="H93" i="4"/>
  <c r="G101" i="4"/>
  <c r="H101" i="4"/>
  <c r="G109" i="4"/>
  <c r="H109" i="4"/>
  <c r="G117" i="4"/>
  <c r="H117" i="4"/>
  <c r="G125" i="4"/>
  <c r="H125" i="4"/>
  <c r="G133" i="4"/>
  <c r="H133" i="4"/>
  <c r="G141" i="4"/>
  <c r="H141" i="4"/>
  <c r="G149" i="4"/>
  <c r="H149" i="4"/>
  <c r="G157" i="4"/>
  <c r="H157" i="4"/>
  <c r="G165" i="4"/>
  <c r="H165" i="4"/>
  <c r="G173" i="4"/>
  <c r="H173" i="4"/>
  <c r="G181" i="4"/>
  <c r="H181" i="4"/>
  <c r="G189" i="4"/>
  <c r="H189" i="4"/>
  <c r="G197" i="4"/>
  <c r="H197" i="4"/>
  <c r="G205" i="4"/>
  <c r="H205" i="4"/>
  <c r="G213" i="4"/>
  <c r="H213" i="4"/>
  <c r="G221" i="4"/>
  <c r="H221" i="4"/>
  <c r="G229" i="4"/>
  <c r="H229" i="4"/>
  <c r="G237" i="4"/>
  <c r="H237" i="4"/>
  <c r="G245" i="4"/>
  <c r="H245" i="4"/>
  <c r="G253" i="4"/>
  <c r="H253" i="4"/>
  <c r="G261" i="4"/>
  <c r="H261" i="4"/>
  <c r="G269" i="4"/>
  <c r="H269" i="4"/>
  <c r="G277" i="4"/>
  <c r="H277" i="4"/>
  <c r="G285" i="4"/>
  <c r="H285" i="4"/>
  <c r="G293" i="4"/>
  <c r="H293" i="4"/>
  <c r="G301" i="4"/>
  <c r="H301" i="4"/>
  <c r="G309" i="4"/>
  <c r="H309" i="4"/>
  <c r="G317" i="4"/>
  <c r="H317" i="4"/>
  <c r="G325" i="4"/>
  <c r="H325" i="4"/>
  <c r="G333" i="4"/>
  <c r="H333" i="4"/>
  <c r="G341" i="4"/>
  <c r="H341" i="4"/>
  <c r="G349" i="4"/>
  <c r="H349" i="4"/>
  <c r="G357" i="4"/>
  <c r="H357" i="4"/>
  <c r="G365" i="4"/>
  <c r="H365" i="4"/>
  <c r="G373" i="4"/>
  <c r="H373" i="4"/>
  <c r="G381" i="4"/>
  <c r="H381" i="4"/>
  <c r="G389" i="4"/>
  <c r="H389" i="4"/>
  <c r="G397" i="4"/>
  <c r="H397" i="4"/>
  <c r="G405" i="4"/>
  <c r="H405" i="4"/>
  <c r="G413" i="4"/>
  <c r="H413" i="4"/>
  <c r="G421" i="4"/>
  <c r="H421" i="4"/>
  <c r="G429" i="4"/>
  <c r="H429" i="4"/>
  <c r="E24" i="4"/>
  <c r="G437" i="4"/>
  <c r="J17" i="4"/>
  <c r="G12" i="5"/>
  <c r="B12" i="5"/>
  <c r="D29" i="4"/>
  <c r="E29" i="4"/>
  <c r="G29" i="4"/>
  <c r="E25" i="4"/>
  <c r="E22" i="4"/>
  <c r="J20" i="4"/>
</calcChain>
</file>

<file path=xl/sharedStrings.xml><?xml version="1.0" encoding="utf-8"?>
<sst xmlns="http://schemas.openxmlformats.org/spreadsheetml/2006/main" count="10596" uniqueCount="516">
  <si>
    <t>COMPLETION PROCEDURE E-ROUTING SHEET</t>
  </si>
  <si>
    <t>WELL:</t>
  </si>
  <si>
    <t>Circulation:</t>
  </si>
  <si>
    <t>Initials</t>
  </si>
  <si>
    <t>Date</t>
  </si>
  <si>
    <t>Action after initialing:</t>
  </si>
  <si>
    <t xml:space="preserve">Notify: </t>
  </si>
  <si>
    <t>Patrick</t>
  </si>
  <si>
    <t>David</t>
  </si>
  <si>
    <t>George</t>
  </si>
  <si>
    <t>(no action needed)</t>
  </si>
  <si>
    <t>Distribution:</t>
  </si>
  <si>
    <t>Leave original in electronic well file</t>
  </si>
  <si>
    <t>Casing Description</t>
  </si>
  <si>
    <t>Collapse (psi)</t>
  </si>
  <si>
    <t>Burst (psi)</t>
  </si>
  <si>
    <t>Nominal ID (in)</t>
  </si>
  <si>
    <t>Drift ID (in)</t>
  </si>
  <si>
    <t>Coupling OD (in)</t>
  </si>
  <si>
    <t>Capacity    (bbl/ft)</t>
  </si>
  <si>
    <t>Formation to be completed:</t>
  </si>
  <si>
    <t>30°</t>
  </si>
  <si>
    <t>60°</t>
  </si>
  <si>
    <t>90°</t>
  </si>
  <si>
    <t>AFE:</t>
  </si>
  <si>
    <t xml:space="preserve">Requested rate: </t>
  </si>
  <si>
    <t xml:space="preserve">TD feet from lease line: </t>
  </si>
  <si>
    <t xml:space="preserve">Anticipated frac gradient: </t>
  </si>
  <si>
    <t xml:space="preserve">Required last takepoint feet from lease line: </t>
  </si>
  <si>
    <t>Perf Phasing (Degrees):</t>
  </si>
  <si>
    <t>MD Float Collar:</t>
  </si>
  <si>
    <t xml:space="preserve">Perf clusters per stage: </t>
  </si>
  <si>
    <t xml:space="preserve">Desired # sand / completion foot: </t>
  </si>
  <si>
    <t xml:space="preserve">Resulting amt of sand per stage, M#: </t>
  </si>
  <si>
    <t>Rounded</t>
  </si>
  <si>
    <t xml:space="preserve">Resulting total amt of sand for the job, M#: </t>
  </si>
  <si>
    <t xml:space="preserve">Total individual stage length (plug to plug): </t>
  </si>
  <si>
    <t xml:space="preserve">Total number of stages: </t>
  </si>
  <si>
    <t>Marker Joint Vertical Section:</t>
  </si>
  <si>
    <t>Marker Joint Horizontal Section:</t>
  </si>
  <si>
    <t>Total interval to be treated:</t>
  </si>
  <si>
    <t>Stage Number from Toe</t>
  </si>
  <si>
    <t>TVD Survey (ft)</t>
  </si>
  <si>
    <t>Heel Perf to Toe Perf (ft)</t>
  </si>
  <si>
    <t>Stage 2</t>
  </si>
  <si>
    <t>Completion Procedure</t>
  </si>
  <si>
    <t>INPUT BY FRAC SPECIALIST</t>
  </si>
  <si>
    <t>Well:</t>
  </si>
  <si>
    <t>Job Desc:</t>
  </si>
  <si>
    <t>Location:</t>
  </si>
  <si>
    <t>PBTD:</t>
  </si>
  <si>
    <t>Prod Csg:</t>
  </si>
  <si>
    <t xml:space="preserve">NOTE: </t>
  </si>
  <si>
    <t>Stages</t>
  </si>
  <si>
    <t>Item</t>
  </si>
  <si>
    <t>$M</t>
  </si>
  <si>
    <t>Plugs</t>
  </si>
  <si>
    <t>All 5 1/2"</t>
  </si>
  <si>
    <t>Water</t>
  </si>
  <si>
    <t>Bbls</t>
  </si>
  <si>
    <t>Gals</t>
  </si>
  <si>
    <t>Acid</t>
  </si>
  <si>
    <t>BLTR</t>
  </si>
  <si>
    <t>Tickets</t>
  </si>
  <si>
    <t>TOTAL $M :</t>
  </si>
  <si>
    <t>Well Status and Overall Job Comments:</t>
  </si>
  <si>
    <t>General Guidelines:</t>
  </si>
  <si>
    <t>Stage Number</t>
  </si>
  <si>
    <t>CF BBL's Total Stg</t>
  </si>
  <si>
    <t>Total's</t>
  </si>
  <si>
    <t>STIMULATION SUMMARY</t>
  </si>
  <si>
    <t>Totals:</t>
  </si>
  <si>
    <t>Prop Cum (lbs)</t>
  </si>
  <si>
    <t>psi</t>
  </si>
  <si>
    <t>bpm</t>
  </si>
  <si>
    <t>ISIP:</t>
  </si>
  <si>
    <t>Casing BBL/FT:</t>
  </si>
  <si>
    <t>SPF:</t>
  </si>
  <si>
    <t xml:space="preserve">Heel Perf: </t>
  </si>
  <si>
    <t>Toe Perf:</t>
  </si>
  <si>
    <t>TVD Survey:</t>
  </si>
  <si>
    <t>Sub-Stages</t>
  </si>
  <si>
    <t>Fluid Type</t>
  </si>
  <si>
    <t>Prop Stage (lbs)</t>
  </si>
  <si>
    <t>Treated Water</t>
  </si>
  <si>
    <t>15% HCl</t>
  </si>
  <si>
    <t>Spacer</t>
  </si>
  <si>
    <t>Pad</t>
  </si>
  <si>
    <t>Totals</t>
  </si>
  <si>
    <t>Acid Bbls</t>
  </si>
  <si>
    <t>Actual FG:</t>
  </si>
  <si>
    <t>Total BLTR</t>
  </si>
  <si>
    <t>ISIP</t>
  </si>
  <si>
    <t>Max Rate</t>
  </si>
  <si>
    <t>Avg Rate</t>
  </si>
  <si>
    <t>Avg Press</t>
  </si>
  <si>
    <t>Max Press</t>
  </si>
  <si>
    <t>CF Vol (gals)</t>
  </si>
  <si>
    <t>Zone Treated</t>
  </si>
  <si>
    <t>Fm BD Press</t>
  </si>
  <si>
    <t>↓</t>
  </si>
  <si>
    <t>Designed Proppant Volumes</t>
  </si>
  <si>
    <t>Actual Proppant Volumes</t>
  </si>
  <si>
    <t>Perf Density (SPF):</t>
  </si>
  <si>
    <t>Master</t>
  </si>
  <si>
    <t>Individual Gun Length (ft):</t>
  </si>
  <si>
    <t>Holes per Stage</t>
  </si>
  <si>
    <t>Plug to Plug (ft)</t>
  </si>
  <si>
    <t xml:space="preserve">MD TD, (feet): </t>
  </si>
  <si>
    <t xml:space="preserve">Distance between individual clusters: </t>
  </si>
  <si>
    <t xml:space="preserve">Distance from plug to next stage toe perf: </t>
  </si>
  <si>
    <t xml:space="preserve">Distance from heel perf to toe perf per stage (ft): </t>
  </si>
  <si>
    <t xml:space="preserve">Distance from heel perf to next plug (ft): </t>
  </si>
  <si>
    <t>30/50 White</t>
  </si>
  <si>
    <t>30/50 RCS</t>
  </si>
  <si>
    <t>Meas. Depth</t>
  </si>
  <si>
    <t>Inc.</t>
  </si>
  <si>
    <t>Azm.</t>
  </si>
  <si>
    <t>T.V.D.</t>
  </si>
  <si>
    <t>Ver. Sect.</t>
  </si>
  <si>
    <t>+N / -S</t>
  </si>
  <si>
    <t>+E / -W</t>
  </si>
  <si>
    <t>DLS</t>
  </si>
  <si>
    <t>FR Gal</t>
  </si>
  <si>
    <t>NE/Surf Gal</t>
  </si>
  <si>
    <t>Number of Plugs, Incl Cap and Toe CIBP:</t>
  </si>
  <si>
    <t>MD of deepest (toe-ward) cluster:</t>
  </si>
  <si>
    <t>MD of shallowest (heel-ward) cluster:</t>
  </si>
  <si>
    <t>Sweep</t>
  </si>
  <si>
    <t>Breakdown/ Ball</t>
  </si>
  <si>
    <t>Heel Cluster</t>
  </si>
  <si>
    <t>Toe Cluster</t>
  </si>
  <si>
    <t>Frac Grad</t>
  </si>
  <si>
    <t>Perf Depth (MD) Heel</t>
  </si>
  <si>
    <t>Perf Depth (MD) Toe</t>
  </si>
  <si>
    <t>Stage 3</t>
  </si>
  <si>
    <t>100 Mesh</t>
  </si>
  <si>
    <t>Total From Design</t>
  </si>
  <si>
    <t>Difference - Bid vs. Pumped</t>
  </si>
  <si>
    <t>Breakdown</t>
  </si>
  <si>
    <t>INPUT BY ENGINEER / FRAC SPECIALIST</t>
  </si>
  <si>
    <t>AUTO CALCULATED</t>
  </si>
  <si>
    <r>
      <rPr>
        <b/>
        <sz val="10"/>
        <rFont val="Arial"/>
        <family val="2"/>
      </rPr>
      <t xml:space="preserve">NOTES: </t>
    </r>
    <r>
      <rPr>
        <b/>
        <sz val="10"/>
        <color indexed="10"/>
        <rFont val="Arial"/>
        <family val="2"/>
      </rPr>
      <t>Do not perforate casing connections. For curve stages, move perf clusters as necessary such that holes are at least 10 ft from casing collars.</t>
    </r>
  </si>
  <si>
    <t xml:space="preserve">Stage 1 </t>
  </si>
  <si>
    <t>Prop Density</t>
  </si>
  <si>
    <t>Est. Frac Grad:</t>
  </si>
  <si>
    <t>BLTR (CF)</t>
  </si>
  <si>
    <t>JOB COST CALCULATOR</t>
  </si>
  <si>
    <t xml:space="preserve">A) Frac company will be responsible for thoroughly cleaning their Sand Proportioning equipment prior to loading from their supplier.  Henry Resources personnel or their agents will inspect same prior to loading.  B) The treater will use gauged volumes for load report (clean, not dirty volume).  C) Holding tanks on the stimulation company trucks will be thoroughly cleaned of liquids from prior jobs before being utilized on Henry Resources jobs.  D) Treatment success depends on maintaining injection rate during the frac. The number of pumps on location should be sufficient to allow for reasonably expected equipment failure.  E) Stimulation company personnel prior to pumping each stage will check the sand volume available, done by visual inspection and estimated by their treater. Sand sieve* test will be run on sand from the bottom of the bins.    *API:  A minimum of ninety percent (90%) of the tested sand sample should fall between the designated sieve sizes. Not over one-tenth percent (0.1%) of the total tested sand sample should be larger than the first sieve size and not over one percent (1.0%) should be smaller than the last sieve size.
</t>
  </si>
  <si>
    <t>Stage Desc</t>
  </si>
  <si>
    <t>40/70 White</t>
  </si>
  <si>
    <t>20/40 White</t>
  </si>
  <si>
    <t>30/50 Brown</t>
  </si>
  <si>
    <t>lbs Total</t>
  </si>
  <si>
    <t>lbs</t>
  </si>
  <si>
    <t>Perforation Detail Sheet</t>
  </si>
  <si>
    <t>Flush</t>
  </si>
  <si>
    <t>Biocide</t>
  </si>
  <si>
    <t>Scale Inhibitor</t>
  </si>
  <si>
    <t>Open Press</t>
  </si>
  <si>
    <t>Max Prop Conc:</t>
  </si>
  <si>
    <t>Max Rate:</t>
  </si>
  <si>
    <t>Max Press:</t>
  </si>
  <si>
    <t>Avg Rate:</t>
  </si>
  <si>
    <t>Avg Press:</t>
  </si>
  <si>
    <t>ppa</t>
  </si>
  <si>
    <t>Avg Prop Conc:</t>
  </si>
  <si>
    <t xml:space="preserve">Designed Rate: </t>
  </si>
  <si>
    <t>Bbls/ft:</t>
  </si>
  <si>
    <t>Gross Lbs/ft:</t>
  </si>
  <si>
    <t>Pad %:</t>
  </si>
  <si>
    <t>Total Prop 3</t>
  </si>
  <si>
    <t>Total Prop 4</t>
  </si>
  <si>
    <t>Total Prop 1</t>
  </si>
  <si>
    <t>Total Prop 2</t>
  </si>
  <si>
    <t>↓ Reference cells from individual stages after stage is generated.</t>
  </si>
  <si>
    <t>JOB MATERIAL TOTALS AS PUMPED</t>
  </si>
  <si>
    <t>JOB MATERIAL TOTALS AS DESIGNED</t>
  </si>
  <si>
    <t>Open Press:</t>
  </si>
  <si>
    <t>Fm BD Press:</t>
  </si>
  <si>
    <t>TSW 0.75 FR</t>
  </si>
  <si>
    <t>Plug Depth / Ft. Per Gun</t>
  </si>
  <si>
    <t>Notes to Frac Service Company:</t>
  </si>
  <si>
    <t>Notes to Wireline Vendor:</t>
  </si>
  <si>
    <t>Notes to Plug Vendor:</t>
  </si>
  <si>
    <t>Proppant 1 %</t>
  </si>
  <si>
    <t>Proppant 2 %</t>
  </si>
  <si>
    <t>Proppant 3 %</t>
  </si>
  <si>
    <t>Proppant 4 %</t>
  </si>
  <si>
    <t>5-1/2" 20ppf P-110 GBCD</t>
  </si>
  <si>
    <t>Mesh-Type</t>
  </si>
  <si>
    <t xml:space="preserve">Reference into "Data Summary" sheet after stage is generated. </t>
  </si>
  <si>
    <t>Pumpdown</t>
  </si>
  <si>
    <t>Toe-Prep / Frac</t>
  </si>
  <si>
    <t>Wireline / Pumpdown</t>
  </si>
  <si>
    <t>Water Transfer / Hauling</t>
  </si>
  <si>
    <t>Chemical Treating / Tracer</t>
  </si>
  <si>
    <t>Design</t>
  </si>
  <si>
    <t>Gun Type, Charge Specs, Plug Type, Notes</t>
  </si>
  <si>
    <t>Pumpdown Info</t>
  </si>
  <si>
    <t xml:space="preserve"> </t>
  </si>
  <si>
    <t>Clean Volume (bbls)</t>
  </si>
  <si>
    <t>Total Flush</t>
  </si>
  <si>
    <t>hr:min</t>
  </si>
  <si>
    <t>Start Time:</t>
  </si>
  <si>
    <t>End Time:</t>
  </si>
  <si>
    <t>dd/mm/yy</t>
  </si>
  <si>
    <t>Stage End Date:</t>
  </si>
  <si>
    <t>Start PD:</t>
  </si>
  <si>
    <t>3-1/8” 6 spf-60° 22.7 gram, RDX, 0.42 EHD, 46” penetration. Set CFP</t>
  </si>
  <si>
    <t>End PD:</t>
  </si>
  <si>
    <t>Shoot @:</t>
  </si>
  <si>
    <t>Max Pressure:</t>
  </si>
  <si>
    <t>Date:</t>
  </si>
  <si>
    <t>Total Pumped:</t>
  </si>
  <si>
    <t>Tanks / Housing / Misc</t>
  </si>
  <si>
    <t>Crane / Isolation Tool</t>
  </si>
  <si>
    <t>Slurry Volume (bbls)</t>
  </si>
  <si>
    <t>Plug Depth:</t>
  </si>
  <si>
    <t>Mid Perf:</t>
  </si>
  <si>
    <t>Stage Count Here</t>
  </si>
  <si>
    <r>
      <t>Chemical Summary - Actual Usage (</t>
    </r>
    <r>
      <rPr>
        <sz val="11"/>
        <rFont val="Arial"/>
        <family val="2"/>
      </rPr>
      <t>clean fluid volume from frac and does not include pumpdown)</t>
    </r>
  </si>
  <si>
    <t>Average Usage - per 1,000 gal</t>
  </si>
  <si>
    <t>Averages</t>
  </si>
  <si>
    <t>Prop Conc (ppa)</t>
  </si>
  <si>
    <t>Stage Description</t>
  </si>
  <si>
    <t>Frac Supervision:</t>
  </si>
  <si>
    <t>WL Supervision:</t>
  </si>
  <si>
    <r>
      <t>NOTES:</t>
    </r>
    <r>
      <rPr>
        <b/>
        <sz val="8"/>
        <color theme="0"/>
        <rFont val="Arial"/>
        <family val="2"/>
      </rPr>
      <t xml:space="preserve"> Copy this sheet for subsequent stages. Match to WH color.</t>
    </r>
  </si>
  <si>
    <t>Pumpdown Vol:</t>
  </si>
  <si>
    <t>bbls</t>
  </si>
  <si>
    <t>psi/ft</t>
  </si>
  <si>
    <t>Overflush Vol:</t>
  </si>
  <si>
    <t>Overflush</t>
  </si>
  <si>
    <t>Total SL BBLS</t>
  </si>
  <si>
    <t>Clean Fluid:</t>
  </si>
  <si>
    <t>gal</t>
  </si>
  <si>
    <t>Proppant:</t>
  </si>
  <si>
    <t>Presssure at Perfs (psi)</t>
  </si>
  <si>
    <t>Pump Rate at Perfs (bpm)</t>
  </si>
  <si>
    <t>Enter vital job information, fluid and chemicals used, briefly describe pressure trends, any treatment complications or pumped as designed, note pressure variances from other stages, any downtime issues for frac, wireline or 3rd party, percentage of designed proppant placed.</t>
  </si>
  <si>
    <t>Lower Spraberry Shale B</t>
  </si>
  <si>
    <t>Stage 4</t>
  </si>
  <si>
    <t>Stage 5</t>
  </si>
  <si>
    <t>Stage 6</t>
  </si>
  <si>
    <t>Stage 7</t>
  </si>
  <si>
    <t>Stage 8</t>
  </si>
  <si>
    <t>Stage 9</t>
  </si>
  <si>
    <t>Stage 10</t>
  </si>
  <si>
    <t>Stage 11</t>
  </si>
  <si>
    <t>Stage 12</t>
  </si>
  <si>
    <t>Stage 13</t>
  </si>
  <si>
    <t>Stage 14</t>
  </si>
  <si>
    <t>Stage 15</t>
  </si>
  <si>
    <t>Stage 16</t>
  </si>
  <si>
    <t>Stage 17</t>
  </si>
  <si>
    <t>Stage 18</t>
  </si>
  <si>
    <t>Stage 19</t>
  </si>
  <si>
    <t>Stage 20</t>
  </si>
  <si>
    <t>Stage 21</t>
  </si>
  <si>
    <t>Stage 22</t>
  </si>
  <si>
    <t>Stage 23</t>
  </si>
  <si>
    <t>Stage 24</t>
  </si>
  <si>
    <t>Stage 25</t>
  </si>
  <si>
    <t>Stage 26</t>
  </si>
  <si>
    <t>Stage 27</t>
  </si>
  <si>
    <t>Stage 28</t>
  </si>
  <si>
    <t>Stage 29</t>
  </si>
  <si>
    <t>Stage 30</t>
  </si>
  <si>
    <t>Stage 31</t>
  </si>
  <si>
    <t>Stage 32</t>
  </si>
  <si>
    <t>Stage 33</t>
  </si>
  <si>
    <t>Stage 34</t>
  </si>
  <si>
    <t>Stage 35</t>
  </si>
  <si>
    <t>Stage 36</t>
  </si>
  <si>
    <t>Stage 37</t>
  </si>
  <si>
    <t>Stage 38</t>
  </si>
  <si>
    <t>Stage 39</t>
  </si>
  <si>
    <t>Stage 40</t>
  </si>
  <si>
    <t>Stage 41</t>
  </si>
  <si>
    <t>Stage 42</t>
  </si>
  <si>
    <t>Stage 43</t>
  </si>
  <si>
    <t>Stage 44</t>
  </si>
  <si>
    <t>Stage 45</t>
  </si>
  <si>
    <t>Stage 46</t>
  </si>
  <si>
    <t>Stage 47</t>
  </si>
  <si>
    <t>Stage 48</t>
  </si>
  <si>
    <t>Stage 49</t>
  </si>
  <si>
    <t>Stage 50</t>
  </si>
  <si>
    <t>Stage 51</t>
  </si>
  <si>
    <t>Stage 52</t>
  </si>
  <si>
    <t>Denise 2016LB</t>
  </si>
  <si>
    <t>DC420016</t>
  </si>
  <si>
    <t>649' FSL &amp; 1067' FWL, Sec 20, Blk 40, T &amp; P RR Co. Survey, Midland Co. Texas</t>
  </si>
  <si>
    <t>19,139'</t>
  </si>
  <si>
    <t xml:space="preserve">5½", 20 ppf, P-110, GBCD/USF </t>
  </si>
  <si>
    <r>
      <t xml:space="preserve">Test Casing/Frac Valve to 9,500psi.  </t>
    </r>
    <r>
      <rPr>
        <b/>
        <sz val="10"/>
        <color indexed="10"/>
        <rFont val="Arial"/>
        <family val="2"/>
      </rPr>
      <t>MAX TREATING PRESSURE IS 8,800 psi.</t>
    </r>
  </si>
  <si>
    <r>
      <t>MAX TREATING PRESSURE IS</t>
    </r>
    <r>
      <rPr>
        <b/>
        <i/>
        <sz val="10"/>
        <rFont val="Arial"/>
        <family val="2"/>
      </rPr>
      <t xml:space="preserve"> 8,800 psi</t>
    </r>
  </si>
  <si>
    <t>Forrest</t>
  </si>
  <si>
    <r>
      <t xml:space="preserve">Prior to frac, perform compatibility, hydration and break tests with fluid additives and pit water.  Perform acid compatibility tests on all acid additives including scale inhibitor.  Decrease FR throughout treatment as friction pressures decrease.  Use guar gel only as necessary.  Acid additives to include corrosion inhibitor (double), non-emulsifier, iron control, and scale inhibitor (Impact).  Slick water additives to include friction reducer, non-emulsifier, clay stabilizer, and bactericide.  Guar-based fluid additives to include gelling agent, cross-linker and FR (if necessary), NE, breaker, clay stabilizer, and bactericide. </t>
    </r>
    <r>
      <rPr>
        <b/>
        <i/>
        <sz val="10"/>
        <color rgb="FFFF0000"/>
        <rFont val="Arial"/>
        <family val="2"/>
      </rPr>
      <t xml:space="preserve"> ENSURE THAT ALL FLUID CHEMISTRY IS COMPATIBLE.  </t>
    </r>
    <r>
      <rPr>
        <sz val="10"/>
        <rFont val="Arial"/>
        <family val="2"/>
      </rPr>
      <t>Install pressure relief system on treating line and test to 9,500 psi.  Install pressure relief valve on 9-5/8" X 5-1/2" annulus and test to 1,500 psi.  Monitor 9-5/8" X 5-1/2" annulus pressure in frac van.</t>
    </r>
  </si>
  <si>
    <t>See Perf Sheet for cluster detail and charge specs.  10K lubricator will be required.  Do not perforate casing connections.  Do not perforate closer than 10 ft from casing connections in curve.  Prior to running any WL tool string, provide Henry Resources personnel w/ a detailed schematic w/ precise dimensions.</t>
  </si>
  <si>
    <t>10K ball-drop composite frac plugs (CFP) to be used.  Do not run pump-down cups without consulting with Henry Resources personnel.  Solid-body CBP to be set in vertical section after last stage.  Baker #20 setting tool.</t>
  </si>
  <si>
    <t>Henry Resources</t>
  </si>
  <si>
    <t>PROSPECT</t>
  </si>
  <si>
    <t>BITS</t>
  </si>
  <si>
    <t>Denise #2016LB</t>
  </si>
  <si>
    <t>RESERVOIR</t>
  </si>
  <si>
    <t>Lower Spraberry B</t>
  </si>
  <si>
    <t>LOCATION</t>
  </si>
  <si>
    <t>Footage:</t>
  </si>
  <si>
    <t>649' FSL / 1067' FWL</t>
  </si>
  <si>
    <t>Well ID Info</t>
  </si>
  <si>
    <t xml:space="preserve">Section: </t>
  </si>
  <si>
    <t>20 and 17</t>
  </si>
  <si>
    <t xml:space="preserve">API No: </t>
  </si>
  <si>
    <t>42-329-41401</t>
  </si>
  <si>
    <t xml:space="preserve">Block: </t>
  </si>
  <si>
    <t>40 T2S</t>
  </si>
  <si>
    <t>Permit #</t>
  </si>
  <si>
    <t xml:space="preserve">Survey: </t>
  </si>
  <si>
    <t>T&amp;P RR Survey</t>
  </si>
  <si>
    <t xml:space="preserve">Spud Date: </t>
  </si>
  <si>
    <t xml:space="preserve">R/R Date: </t>
  </si>
  <si>
    <t xml:space="preserve">County: </t>
  </si>
  <si>
    <t>Midland</t>
  </si>
  <si>
    <t>Rig</t>
  </si>
  <si>
    <t>Precision 593</t>
  </si>
  <si>
    <t>Lat:</t>
  </si>
  <si>
    <t>N031.895768</t>
  </si>
  <si>
    <t>Long:</t>
  </si>
  <si>
    <t>W102.207061</t>
  </si>
  <si>
    <t>SURFACE CASING</t>
  </si>
  <si>
    <t>Projection:</t>
  </si>
  <si>
    <t>NAD 27</t>
  </si>
  <si>
    <r>
      <t>Hole Size:</t>
    </r>
    <r>
      <rPr>
        <sz val="10"/>
        <rFont val="Arial"/>
        <family val="2"/>
      </rPr>
      <t xml:space="preserve"> </t>
    </r>
  </si>
  <si>
    <t>Elevations:</t>
  </si>
  <si>
    <t>Surf. Csg:</t>
  </si>
  <si>
    <t>ppf</t>
  </si>
  <si>
    <t>J55</t>
  </si>
  <si>
    <t>STC</t>
  </si>
  <si>
    <t>CSG</t>
  </si>
  <si>
    <t xml:space="preserve">GL:  </t>
  </si>
  <si>
    <t xml:space="preserve">Set @ </t>
  </si>
  <si>
    <t>1173'</t>
  </si>
  <si>
    <t xml:space="preserve">KB: </t>
  </si>
  <si>
    <t>Cmt: Lead:</t>
  </si>
  <si>
    <t>sxs</t>
  </si>
  <si>
    <t>ppg</t>
  </si>
  <si>
    <t>yld</t>
  </si>
  <si>
    <t xml:space="preserve">Pro Value C + 5% P-402  + .25% P-301  + 2% P-202 </t>
  </si>
  <si>
    <t>KB Calc:</t>
  </si>
  <si>
    <t xml:space="preserve">         Tail:</t>
  </si>
  <si>
    <t>ppq</t>
  </si>
  <si>
    <t>Class "C" + 1.5 #/sk P-302 + .25 #/sk P-301 + 2% P-401</t>
  </si>
  <si>
    <t>ck w/log?</t>
  </si>
  <si>
    <t>Circ:</t>
  </si>
  <si>
    <t>Centralizers:</t>
  </si>
  <si>
    <t>TOC:</t>
  </si>
  <si>
    <t>Cut off:</t>
  </si>
  <si>
    <t>Total sxs:</t>
  </si>
  <si>
    <t>History</t>
  </si>
  <si>
    <t>7-5/8" Liner Hanger top @ 5,313</t>
  </si>
  <si>
    <t>1/30/2017 to 3/23/2017</t>
  </si>
  <si>
    <t>Spud well 1/30/2017. Dr 17.5" hole to 1173' &amp; set 13-3/8" csg @ 1173' w/ 1000 sxs (circ'd). Dr 12.25" hole to 8360'. Got stuck. Fishing attempt unsuccessful. Sidetracked around fish. Drill 12.25" hole to 6330' &amp; set 9-5/8" csg @ 6198' w/ 2210 sxs. Dr portion of 8.75" curve from KOP 8452' to 9380'. Set 7-5/8" liner 5313-8790' w/ 210 sx. Drill 6.75" hole to EOC 9415' then through lateral to 19,189' MD. Set 5-1/2" csg @ 19,189' MD w/ 1415 sxs. Release Rig 3/23/2017.</t>
  </si>
  <si>
    <t>INTERMEDIATE CASING</t>
  </si>
  <si>
    <t>9-5/8" pkr/DV tool 5,573'</t>
  </si>
  <si>
    <t>Inter. Csg:</t>
  </si>
  <si>
    <t>HCL80</t>
  </si>
  <si>
    <t>BTC</t>
  </si>
  <si>
    <t>6198'</t>
  </si>
  <si>
    <t>Top Wrap:</t>
  </si>
  <si>
    <t>Bttm Wrap:</t>
  </si>
  <si>
    <t xml:space="preserve">Pro-Eco H, P-707-3lb/sk, P-402-5%,P-101-.25%, P-8-.20%, P-504-.05%, P-9-.40%, P-7-.20%, P-202-.40%, </t>
  </si>
  <si>
    <t>2nd Lead:</t>
  </si>
  <si>
    <t>11.6,12.5</t>
  </si>
  <si>
    <t>2.61,2.03</t>
  </si>
  <si>
    <t>Pro-Eco C, P-201-10%, P-402 .50%, P-301-.25lb/sk, P-101-.25% (1140 sx) + Pro-Eco C, P-707-7 lbs/sk, P-402 5.0%, P-301-.25lb/sk, P-101-.30%, P-8-0.2%, P-202-0.3%, P-4-0.2%, P-504-0.1%, P-7-0.2% (480 sx)</t>
  </si>
  <si>
    <t>2nd Tail:</t>
  </si>
  <si>
    <t>Premium Class C, P-302-1.5 lb/sk, P-301-.25 lb/sk, P-401-2.00%</t>
  </si>
  <si>
    <t>9-5/8" @ 6198'</t>
  </si>
  <si>
    <t>Total sxs (both stages)</t>
  </si>
  <si>
    <t>TOC: ??</t>
  </si>
  <si>
    <t>PROTECTION LINER</t>
  </si>
  <si>
    <t>Prot. Liner:</t>
  </si>
  <si>
    <t>L80</t>
  </si>
  <si>
    <t>Hyd 51</t>
  </si>
  <si>
    <t>FC:</t>
  </si>
  <si>
    <t>Liner Hanger:</t>
  </si>
  <si>
    <t>1st Lead:</t>
  </si>
  <si>
    <t>PRO-ECO H 10% P-201, 5-P707, 5% P402, 1/8 LB/SK P-301, 1.00% P-202, .40% P-9, .35% P-101</t>
  </si>
  <si>
    <t xml:space="preserve">   1st Tail:</t>
  </si>
  <si>
    <t>PRO-ECO H 3 SKS/SK P-707, 5% P-402,1/4 LB/ SK P-301,1/8 LB SK P-307,.15% P-101,.20% P-8,.05% P-502 .40% P-9,.20% P-7,.40% P-202</t>
  </si>
  <si>
    <t>Cut Off:</t>
  </si>
  <si>
    <t>Est TOC:</t>
  </si>
  <si>
    <t xml:space="preserve">KOP @ ~8,452' MD </t>
  </si>
  <si>
    <t>7-5/8" Liner set @ 30 deg</t>
  </si>
  <si>
    <t>CBP set at 19,139'.  1st stg perfs 18,948'-19,099' (7 clusters, 42 holes)</t>
  </si>
  <si>
    <t>Terminus is 20' from lease line</t>
  </si>
  <si>
    <t>TD @ 19,189' MD</t>
  </si>
  <si>
    <t>FC @ 19,162' MD</t>
  </si>
  <si>
    <t>EOC @ 9,415' MD</t>
  </si>
  <si>
    <t>9,774' to TD</t>
  </si>
  <si>
    <t>BH MD:</t>
  </si>
  <si>
    <t>19,189'</t>
  </si>
  <si>
    <t>TVD @ 9,047'</t>
  </si>
  <si>
    <t>9,747' to FC</t>
  </si>
  <si>
    <t>BH TVD:</t>
  </si>
  <si>
    <t>9,206'</t>
  </si>
  <si>
    <t>PRODUCTION LINER</t>
  </si>
  <si>
    <t xml:space="preserve">Pump Inlet @ </t>
  </si>
  <si>
    <t> </t>
  </si>
  <si>
    <t>Tubing Detail (top to bottom)</t>
  </si>
  <si>
    <t>Prod. Csg:</t>
  </si>
  <si>
    <t>P110</t>
  </si>
  <si>
    <t>GBCD&amp;USF</t>
  </si>
  <si>
    <t>Joints</t>
  </si>
  <si>
    <t xml:space="preserve">Description </t>
  </si>
  <si>
    <t>Footage</t>
  </si>
  <si>
    <t>Depth</t>
  </si>
  <si>
    <t>Intake</t>
  </si>
  <si>
    <t>@</t>
  </si>
  <si>
    <t>Sensor</t>
  </si>
  <si>
    <t>PRO-ECO C + 10% P-201 + 5% P402 + 1/4#/SK P-301 + 0.4% P-101</t>
  </si>
  <si>
    <t>EOT</t>
  </si>
  <si>
    <t>PRO-ECO H + 3#/SK P-707 + 4% P402 + 1/4#/SK P-301 + 0.4% P-202 + 0.6% P-4 + 0.2% P-8 + 0.2% P-7 + 0.1% P-504 + 0.4% P-101</t>
  </si>
  <si>
    <t>??</t>
  </si>
  <si>
    <t>Rod Detail (top to bottom)</t>
  </si>
  <si>
    <t>Rods</t>
  </si>
  <si>
    <t>Pumping Unit:</t>
  </si>
  <si>
    <t>Updated:</t>
  </si>
  <si>
    <t>←Do Not Drill Out</t>
  </si>
  <si>
    <r>
      <t xml:space="preserve">3-1/8” 6 spf-60° 22.7 gram, RDX, 0.42 EHD, 46” penetration. </t>
    </r>
    <r>
      <rPr>
        <b/>
        <i/>
        <sz val="10"/>
        <rFont val="Arial"/>
        <family val="2"/>
      </rPr>
      <t xml:space="preserve">Perfs shot during toe prep on April 25, 2017.  CCL obtained during toe prep. </t>
    </r>
    <r>
      <rPr>
        <b/>
        <i/>
        <sz val="10"/>
        <color rgb="FFFF0000"/>
        <rFont val="Arial"/>
        <family val="2"/>
      </rPr>
      <t xml:space="preserve">Halliburton FAS Drill CBP at 19,139' (will not be drilled out). </t>
    </r>
  </si>
  <si>
    <t>n/a</t>
  </si>
  <si>
    <t>Stage</t>
  </si>
  <si>
    <r>
      <t>NOTES:</t>
    </r>
    <r>
      <rPr>
        <b/>
        <sz val="8"/>
        <rFont val="Arial"/>
        <family val="2"/>
      </rPr>
      <t xml:space="preserve"> BLUE WELL</t>
    </r>
  </si>
  <si>
    <t>First Perforation</t>
  </si>
  <si>
    <t>Last Perforation</t>
  </si>
  <si>
    <t>Clay Stablizer</t>
  </si>
  <si>
    <t>GM 9/27/2017</t>
  </si>
  <si>
    <t>Wet-Shoe Toe-Prep w/ 2,124 bbls of Treated FW, 500 gal Xylene, 2,000 gal 15% NeFe HCL and 1,000 gal 10% Acetic Acid</t>
  </si>
  <si>
    <t>Pre Frac Notes:</t>
  </si>
  <si>
    <t xml:space="preserve">4/26/2017 - Toe-prep completed.  9/15/2017 - Spot tanks, pull test plug, NU frac valve and test.  9/27/2017 - RU Guardian isolation tools and flowback, RU water transfer, deliver 10K-lb forklift and two 65' man-lift's. 9/28/2017 - MI start RU Cudd frac, LSE crane, KLX housing/office, T-Rey fill main spread and pumpdown tanks. 9/29/2017 - Continue RU of frac spread, MIRU API wireline and S3 Services pumpdown equipment, load pumping equipment and pressure test surface treating lines. </t>
  </si>
  <si>
    <t>Location Directions:</t>
  </si>
  <si>
    <t xml:space="preserve">From Midland: Intersection of Loop 250W and I-20 get on the south side service road and head west for 3.8 miles to CR 1270, turn south on CR 1270 and go 1.4 miles to a red fence CG, cross CG and head west for 0.2 mi, turn south and west around battery then south onto new road, follow west past the 4-well location to the 3-well location.
From Odessa: Intersection of Interstate 20 and Hwy 1788 get on the south side service road and head east for 1.0 mile to CR 1270, turn south on CR 1270 and go 1.4 miles to a red fence CG, cross CG and head west for 0.2 mi, turn south and west around battery then south onto new road, follow west past the 4-well location to the 3-well location.
</t>
  </si>
  <si>
    <t>EcoBoss Solid Bridge Plug</t>
  </si>
  <si>
    <t>Boss Hog CFP</t>
  </si>
  <si>
    <t>EcoHybrid CFP</t>
  </si>
  <si>
    <t>Tanner Winkler</t>
  </si>
  <si>
    <t>Clay Cohorn</t>
  </si>
  <si>
    <t>TSW 1.0 FR</t>
  </si>
  <si>
    <t>TSW 1.0FR</t>
  </si>
  <si>
    <t>Pressure at Perfs (psi)</t>
  </si>
  <si>
    <t>Matt Scholl</t>
  </si>
  <si>
    <t>Jesse Roiz</t>
  </si>
  <si>
    <t>TSW 1.2 FR</t>
  </si>
  <si>
    <t>TSW 1.1 FR</t>
  </si>
  <si>
    <t>TSW 1.25 FR</t>
  </si>
  <si>
    <t>Cudd pumped PlexSlick 988C, NE-227 and CS-405, REMOTE Treated water with bactericide. Shutdown 90 bbls into pad due to leak on treating iron, also could not build up rate due to bypass valve on blender, shut in well, re-primed pumps and tested treating iron, resumed stage. Achieved 70 BPM on pad before starting sand. Increased pump rate when pressure would allow up to 90 BPM. Pumped sand stages as designed, handover to wireline.</t>
  </si>
  <si>
    <t>Cudd pumped PlexSlick 988C, NE-227 and CS-405, REMOTE treated water with bactericide. No ball action. During 40/70 sub-stages extended several stages due to not being able to keep sand concentration, also had to adjust rate due to pressure increase during higher concentration sub-stages. Handover to wireline.</t>
  </si>
  <si>
    <t>Cudd pumped PlexSlick 988C, NE-227 and CS-405, REMOTE treated water with bactericide. Flushed and shutdown 5 minutes during 100 mesh sub-stage due to blender issues.  Had issues maintaining steady rate through entire stage.  Pumped designed sand volume, handover to wireline and shut down for night.</t>
  </si>
  <si>
    <t>Cudd pumped PlexSlick 988C, NE-227 and CS-405, REMOTE treated water with bactericide. Overall flat pressure then increasing during the late 40/70 stages. Pumped designed sand volume, handover to wireline.</t>
  </si>
  <si>
    <t>Cudd pumped PlexSlick 988C, NE-227 and CS-405, REMOTE treated water with bactericide. Could not get above 90 bpm under 8,000 psi, ran a clean sweep after the first 40/70 1.8 ppa sand stage due to increasing pressure. All sand pumped to design. Handover to wireline.</t>
  </si>
  <si>
    <t>Cudd pumped PlexSlick 988C, NE-227 and CS-405, REMOTE treated water with bactericide. Increased FR to 1.25 gpt, this corrected the high pressure and the pressure spikes in the late high concentration 40/70 sand sub-stages. Pumped designed sand volume, handover to wireline.</t>
  </si>
  <si>
    <t>Cudd pumped PlexSlick 988C, NE-227 and CS-405, REMOTE treated water with bactericide. Extended the 0.3 ppa 100 mesh due to a problem with screws on blender. Increased FR to 1.25 gpt, this corrected the high pressure and some of the pressure spikes in the late high concentration 40/70 sand sub-stages. Pumped designed sand volume, handover to wireline. Requested Cudd to test the FR.</t>
  </si>
  <si>
    <t>Cudd pumped FR-620, NE-227 and CS-405, REMOTE Treated water with bactericide. *1st stage with FR-620* Cudd had been using PlexSlick 988C up to this point.  Pump mechanical issues through 100 mesh sub-stages. Pumped designed sand volume, handover to wireline.</t>
  </si>
  <si>
    <t>TSW 0.8 FR</t>
  </si>
  <si>
    <t>Cudd pumped FR-620, NE-227 and CS-405, REMOTE treated water with bactericide.  Pumped designed sand volume, handover to wireline.</t>
  </si>
  <si>
    <t>TSW 0.7 FR</t>
  </si>
  <si>
    <t>Cudd pumped FR-620, NE-227 and CS-405, REMOTE treated water with bactericide. Pumped designed sand volume, handover to wireline.</t>
  </si>
  <si>
    <r>
      <t>NOTES:</t>
    </r>
    <r>
      <rPr>
        <sz val="8"/>
        <color theme="1"/>
        <rFont val="Calibri"/>
        <family val="2"/>
        <scheme val="minor"/>
      </rPr>
      <t xml:space="preserve"> BLUE WELL</t>
    </r>
  </si>
  <si>
    <t>Cudd pumped FR-620, NE-227 and CS-405, REMOTE treated water with bactericide. Issues with rate during the last nine sub stages of 40/70, started frac with 20 pumps ended stage with 15 pumps online. Pumped designed sand volume, handover to wireline.</t>
  </si>
  <si>
    <t>TSW 0.65 FR</t>
  </si>
  <si>
    <t>TSW 0.6 FR</t>
  </si>
  <si>
    <t>Cudd pumped FR-620, NE-227 and CS-405, REMOTE treated water with bactericide. Lost two frac pumps during the stage. Pumped designed sand volume, handover to wireline.</t>
  </si>
  <si>
    <t>Cudd pumped FR-620, NE-227 and CS-405, REMOTE treated water with bactericide. Hydration unit operator ran out of water on flush, over flushed well to ensure clean wellbore for WL run. Pumped designed sand volume, handover to wireline.</t>
  </si>
  <si>
    <t>TSW 0.30 FR</t>
  </si>
  <si>
    <t>Cudd pumped FR-620, NE-227 and CS-405, REMOTE treated water with bactericide. Shutdown 160 bbls in to our spacer due to electronic issues with chem-van, Also had to clear out sand under sand masters, gates where left open while sand truck was off loading, pump problems during the stage causing rate and pressure to fluctuate. Pumped designed sand volume, handover to wireline.</t>
  </si>
  <si>
    <t>Cudd pumped FR-620, NE-227 and CS-405, REMOTE treated water with bactericide. Had to shutdown during 1st acid stage due to leak at blender. Lost 4 pumps early in the stage. Pumped designed sand volume, handover to wireline.</t>
  </si>
  <si>
    <t>Cudd pumped FR-620, NE-227 and CS-405, REMOTE treated water with bactericide. Wait 3.5 hours to repair pumps from the last frac then lost 4 pumps at the start of 100 mesh, unable to pump over 77 bpm, flush and overflush well, shutdown for 1.5 hours to install new pumps and complete repairs. Pumped Designed sand volume, handover to wireline.</t>
  </si>
  <si>
    <t>Cudd pumped FR-620, NE-227 and CS-405, REMOTE treated water with bactericide. Pressure increased on the 1.5 ppg 40/70 hold, slope increasing rapidly, ran a clean sweep and increased FR to 0.8 gpt per GM, possible leakoff. Pumped designed sand volume, handover to wireline.</t>
  </si>
  <si>
    <t>Cudd pumped FR-620, NE-227 and CS-405, REMOTE treated water with bactericide. Cudd treater cut the 100M sand 3,000lbs early. 40/70 pumped to design. Handover to wireline.</t>
  </si>
  <si>
    <t xml:space="preserve">Clay Cohorn </t>
  </si>
  <si>
    <t>Cudd pumped FR-620, NE-227 and CS-405, REMOTE treated water with bactericide. Lost 1 pump, pumped designed sand volume, handover to wireline.</t>
  </si>
  <si>
    <t xml:space="preserve">Tanner Winkler </t>
  </si>
  <si>
    <t>Cudd pumped FR-620, NE-227 and CS-405, REMOTE treated water with bactericide.  Lost blender tub during 0.9 ppa 40/70 and ran a sweep. Pumped designed sand volume at 90 bpm due to hydration not keeping water rate, handover to wireline.</t>
  </si>
  <si>
    <r>
      <t>NOTES:</t>
    </r>
    <r>
      <rPr>
        <sz val="10"/>
        <color theme="1"/>
        <rFont val="Calibri"/>
        <family val="2"/>
        <scheme val="minor"/>
      </rPr>
      <t xml:space="preserve"> BLUE WELL</t>
    </r>
  </si>
  <si>
    <t>Cudd pumped FR-620, NE-227 and CS-405, REMOTE treated water with bactericide. Had to flush well and shutdown during the 100M sand due too high pressure leak on frac manifold. Down 3 hours to replace clamped iron. Pumped designed sand volume, handover to wireline.</t>
  </si>
  <si>
    <t>Cudd pumped FR-620, NE-227 and CS-405, REMOTE treated water with bactericide. Pumped designed sand volume, flat pressure, no issues, handover to wireline.</t>
  </si>
  <si>
    <t>Cudd pumped FR-620, NE-227 and CS-405, REMOTE treated water with bactericide. Had a pressure leak on the pumpdown line, flushed the well, fixed the leak and resumed the stage. Pumped designed sand volume, handover to wireline.</t>
  </si>
  <si>
    <t>Jesse Roiz/Tanner Winkler</t>
  </si>
  <si>
    <t>TSW 0.55 FR</t>
  </si>
  <si>
    <t>TSW 0.60 FR</t>
  </si>
  <si>
    <t>TSW 0.70 FR</t>
  </si>
  <si>
    <t>Cudd pumped FR-620, NE-227 and CS-405, REMOTE treated water with bactericide. Higher pressure then prior stages, increased FR due to pressure increase during 40/70, pumped designed sand volume, handover to wireline.</t>
  </si>
  <si>
    <t>12,268'-12,290' (per CCL dated 10/10/2017)</t>
  </si>
  <si>
    <t>8,360'-8,382' (per CCL and casing tally)</t>
  </si>
  <si>
    <t>18,557'-18,579' (per CCL dated 10/01/2017)</t>
  </si>
  <si>
    <t>15,437'-15,459' (per CCL dated 10/01/2017)</t>
  </si>
  <si>
    <t>TSW 0.5 FR</t>
  </si>
  <si>
    <t>Cudd had 1 hour downtime swapping out pumps. Cudd pumped FR-620, NE-227 and CS-405, REMOTE treated water with bactericide. Pumped designed sand volume, handover to wireline.</t>
  </si>
  <si>
    <t>TSW 0.50 FR</t>
  </si>
  <si>
    <t>Cudd pumped FR-620, NE-227 and CS-405, REMOTE treated water with bactericide. Washed out a flange on the blender discharge manifold towards the end of 40/70 sand, severe leak, cut sand and flushed, contacted GM to move to next operation, placed 90% of designed sand volume, handed over to wireline. Blender will be replaced before pumping resumes.</t>
  </si>
  <si>
    <t>TSW 0.45 FR</t>
  </si>
  <si>
    <t>Cudd pumped FR-620, NE-227 and CS-405, REMOTE treated water with bactericide. Cut sand on 0.3 ppa 100 mesh to zero out blender denisometer, lost pump during 1.50 ppa 40/70, pumped designed sand volume, handover to wireline.</t>
  </si>
  <si>
    <t>Down 1 hour for pump and blender mechanical issues. Cudd pumped FR-620, NE-227 and CS-405, REMOTE treated water with bactericide. Pumped designed sand volume, handover to wireline.</t>
  </si>
  <si>
    <t>TSW 0.40 FR</t>
  </si>
  <si>
    <t>Cudd pumped FR-620, NE-227 and CS-405, REMOTE treated water with bactericide. Lost the friction reducer pump at the beginning of 40/70, swapped pumps and continued pumping. Pumped designed sand volume, handover to wireline.</t>
  </si>
  <si>
    <t>Cudd pumped FR-620, NE-227 and CS-405, REMOTE treated water with bactericide. Lost a pump when 1.80 ppa 40/70 was hitting perfs, lost hopper several times during 1.5 and 2.0 ppa 40/70 sub-stages, increased FR to 0.5 gpt due to sand slugging formation causing pressure fluctuation. Pumped designed sand volume, handover to wireline.</t>
  </si>
  <si>
    <t>Welded on blender manifold before starting frac stage. Cudd pumped FR-620, NE-227 and CS-405, REMOTE treated water with bactericide. Pumped designed sand volume, handover to wireline.</t>
  </si>
  <si>
    <t>Cudd pumped FR-620, NE-227 and CS-405, REMOTE treated water with bactericide. Flushed and shutdown after 0.6 ppa 40/70 due to a high pressure leak. Down 20 minutes to repair leak and pressure test. Resumed stage and pumped designed sand volume, handover to wireline.</t>
  </si>
  <si>
    <t>Set Plug 10/16/2017-05:53, test to 3,000 psi and release casing pressure.</t>
  </si>
  <si>
    <t>Wireline top gun (7) didn’t fire when perforating this stage, POOH correct grounded switch RIH and shoot last gun. Cudd pumped FR-620, NE-227 and CS-405, REMOTE treated water with bactericide. Had to flush well and make repairs to pumps, lost several and unable to pump above 86 bpm, down 1 hour make repairs. The blender  flowmeter and densiometer were not calculating properly. Pumped the sand off ticket loads to get the designed amount. Handover to wireline.</t>
  </si>
  <si>
    <t>Cudd pumped FR-620, NE-227 and CS-405, REMOTE treated water with bactericide. Pumped designed sand volume, handover to wireline to set the cap plug. RIH and set cap plug at 8,450', pressure test to 3,000 psi and bleed off casing pressure. Job complete!</t>
  </si>
  <si>
    <t>9/30/2017 to 10/16/2017</t>
  </si>
  <si>
    <t>mm/dd/yyyy</t>
  </si>
  <si>
    <t xml:space="preserve">Perforate &amp; fracture stimulate lateral section in 52 stages with  488,024 bbls of treated freshwater, 3,120 bbls of 15% HCl acid,  4,490,200 lbs of 100 Mesh white sand and 13,377,800 lbs of 40/70 white sand. </t>
  </si>
</sst>
</file>

<file path=xl/styles.xml><?xml version="1.0" encoding="utf-8"?>
<styleSheet xmlns="http://schemas.openxmlformats.org/spreadsheetml/2006/main" xmlns:mc="http://schemas.openxmlformats.org/markup-compatibility/2006" xmlns:x14ac="http://schemas.microsoft.com/office/spreadsheetml/2009/9/ac" mc:Ignorable="x14ac">
  <numFmts count="16">
    <numFmt numFmtId="44" formatCode="_(&quot;$&quot;* #,##0.00_);_(&quot;$&quot;* \(#,##0.00\);_(&quot;$&quot;* &quot;-&quot;??_);_(@_)"/>
    <numFmt numFmtId="43" formatCode="_(* #,##0.00_);_(* \(#,##0.00\);_(* &quot;-&quot;??_);_(@_)"/>
    <numFmt numFmtId="164" formatCode="m/d/yy;@"/>
    <numFmt numFmtId="165" formatCode="0.000"/>
    <numFmt numFmtId="166" formatCode="0.00000"/>
    <numFmt numFmtId="167" formatCode="_(* #,##0_);_(* \(#,##0\);_(* &quot;-&quot;??_);_(@_)"/>
    <numFmt numFmtId="168" formatCode="&quot;$&quot;#,##0"/>
    <numFmt numFmtId="169" formatCode="0.0"/>
    <numFmt numFmtId="170" formatCode="0.0%"/>
    <numFmt numFmtId="171" formatCode="#,##0.00000"/>
    <numFmt numFmtId="172" formatCode="#,##0.0"/>
    <numFmt numFmtId="173" formatCode="&quot;$&quot;#,##0.0"/>
    <numFmt numFmtId="174" formatCode="h:mm;@"/>
    <numFmt numFmtId="175" formatCode="mm/dd/yy;@"/>
    <numFmt numFmtId="176" formatCode="&quot;$&quot;#,##0\ ;\(&quot;$&quot;#,##0\)"/>
    <numFmt numFmtId="177" formatCode="00\-000\-00000"/>
  </numFmts>
  <fonts count="74">
    <font>
      <sz val="11"/>
      <color theme="1"/>
      <name val="Calibri"/>
      <family val="2"/>
      <scheme val="minor"/>
    </font>
    <font>
      <sz val="11"/>
      <color theme="1"/>
      <name val="Calibri"/>
      <family val="2"/>
      <scheme val="minor"/>
    </font>
    <font>
      <b/>
      <sz val="12"/>
      <name val="Arial"/>
      <family val="2"/>
    </font>
    <font>
      <sz val="10"/>
      <name val="Arial"/>
      <family val="2"/>
    </font>
    <font>
      <b/>
      <sz val="10"/>
      <name val="Arial"/>
      <family val="2"/>
    </font>
    <font>
      <sz val="12"/>
      <color theme="1"/>
      <name val="Calibri"/>
      <family val="2"/>
      <scheme val="minor"/>
    </font>
    <font>
      <sz val="12"/>
      <name val="Arial"/>
      <family val="2"/>
    </font>
    <font>
      <sz val="14"/>
      <color theme="1"/>
      <name val="Calibri"/>
      <family val="2"/>
      <scheme val="minor"/>
    </font>
    <font>
      <b/>
      <sz val="14"/>
      <name val="Arial"/>
      <family val="2"/>
    </font>
    <font>
      <sz val="14"/>
      <name val="Arial"/>
      <family val="2"/>
    </font>
    <font>
      <sz val="11"/>
      <color theme="1"/>
      <name val="Arial"/>
      <family val="2"/>
    </font>
    <font>
      <b/>
      <sz val="8"/>
      <name val="Arial"/>
      <family val="2"/>
    </font>
    <font>
      <b/>
      <sz val="11"/>
      <color theme="1"/>
      <name val="Arial"/>
      <family val="2"/>
    </font>
    <font>
      <b/>
      <sz val="12"/>
      <color indexed="10"/>
      <name val="Arial"/>
      <family val="2"/>
    </font>
    <font>
      <sz val="8"/>
      <color theme="1"/>
      <name val="Arial"/>
      <family val="2"/>
    </font>
    <font>
      <sz val="8"/>
      <name val="Arial"/>
      <family val="2"/>
    </font>
    <font>
      <b/>
      <sz val="10"/>
      <color rgb="FFFF0000"/>
      <name val="Arial"/>
      <family val="2"/>
    </font>
    <font>
      <b/>
      <i/>
      <sz val="10"/>
      <name val="Arial"/>
      <family val="2"/>
    </font>
    <font>
      <sz val="10"/>
      <color theme="1"/>
      <name val="Arial"/>
      <family val="2"/>
    </font>
    <font>
      <b/>
      <sz val="10"/>
      <color indexed="10"/>
      <name val="Arial"/>
      <family val="2"/>
    </font>
    <font>
      <sz val="9"/>
      <name val="Arial"/>
      <family val="2"/>
    </font>
    <font>
      <b/>
      <sz val="9"/>
      <name val="Arial"/>
      <family val="2"/>
    </font>
    <font>
      <b/>
      <sz val="11"/>
      <name val="Arial"/>
      <family val="2"/>
    </font>
    <font>
      <b/>
      <sz val="10"/>
      <color theme="1"/>
      <name val="Arial"/>
      <family val="2"/>
    </font>
    <font>
      <sz val="11"/>
      <color indexed="8"/>
      <name val="Calibri"/>
      <family val="2"/>
    </font>
    <font>
      <sz val="10"/>
      <color theme="1"/>
      <name val="Calibri"/>
      <family val="2"/>
      <scheme val="minor"/>
    </font>
    <font>
      <sz val="9"/>
      <color theme="1"/>
      <name val="Arial"/>
      <family val="2"/>
    </font>
    <font>
      <sz val="11"/>
      <color theme="1"/>
      <name val="Calibri"/>
      <family val="2"/>
    </font>
    <font>
      <sz val="10"/>
      <color theme="1"/>
      <name val="Calibri"/>
      <family val="2"/>
    </font>
    <font>
      <b/>
      <sz val="12"/>
      <color theme="1"/>
      <name val="Calibri"/>
      <family val="2"/>
      <scheme val="minor"/>
    </font>
    <font>
      <sz val="11"/>
      <name val="Arial"/>
      <family val="2"/>
    </font>
    <font>
      <b/>
      <sz val="11"/>
      <color theme="1"/>
      <name val="Calibri"/>
      <family val="2"/>
      <scheme val="minor"/>
    </font>
    <font>
      <sz val="8"/>
      <color theme="0" tint="-0.34998626667073579"/>
      <name val="Arial"/>
      <family val="2"/>
    </font>
    <font>
      <sz val="10"/>
      <color theme="0" tint="-0.499984740745262"/>
      <name val="Arial"/>
      <family val="2"/>
    </font>
    <font>
      <sz val="11"/>
      <color theme="0" tint="-0.499984740745262"/>
      <name val="Calibri"/>
      <family val="2"/>
      <scheme val="minor"/>
    </font>
    <font>
      <sz val="10"/>
      <color theme="0" tint="-0.34998626667073579"/>
      <name val="Arial"/>
      <family val="2"/>
    </font>
    <font>
      <b/>
      <i/>
      <sz val="10"/>
      <color rgb="FFFF0000"/>
      <name val="Arial"/>
      <family val="2"/>
    </font>
    <font>
      <sz val="11"/>
      <color rgb="FFFF0000"/>
      <name val="Arial"/>
      <family val="2"/>
    </font>
    <font>
      <b/>
      <sz val="10"/>
      <color theme="0"/>
      <name val="Arial"/>
      <family val="2"/>
    </font>
    <font>
      <b/>
      <sz val="8"/>
      <color theme="0"/>
      <name val="Arial"/>
      <family val="2"/>
    </font>
    <font>
      <sz val="10"/>
      <name val="MS Sans Serif"/>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sz val="10"/>
      <color rgb="FF000000"/>
      <name val="Arial"/>
      <family val="2"/>
    </font>
    <font>
      <b/>
      <sz val="18"/>
      <name val="Arial"/>
      <family val="2"/>
    </font>
    <font>
      <b/>
      <sz val="11"/>
      <color indexed="56"/>
      <name val="Calibri"/>
      <family val="2"/>
    </font>
    <font>
      <u/>
      <sz val="7.5"/>
      <color indexed="12"/>
      <name val="Arial"/>
      <family val="2"/>
    </font>
    <font>
      <u/>
      <sz val="10"/>
      <color indexed="12"/>
      <name val="Arial"/>
      <family val="2"/>
    </font>
    <font>
      <sz val="11"/>
      <color indexed="62"/>
      <name val="Calibri"/>
      <family val="2"/>
    </font>
    <font>
      <sz val="10"/>
      <name val="Arial MT"/>
    </font>
    <font>
      <sz val="11"/>
      <color indexed="52"/>
      <name val="Calibri"/>
      <family val="2"/>
    </font>
    <font>
      <sz val="11"/>
      <color indexed="60"/>
      <name val="Calibri"/>
      <family val="2"/>
    </font>
    <font>
      <sz val="12"/>
      <color rgb="FF000000"/>
      <name val="Arial"/>
      <family val="2"/>
    </font>
    <font>
      <b/>
      <sz val="11"/>
      <color indexed="63"/>
      <name val="Calibri"/>
      <family val="2"/>
    </font>
    <font>
      <b/>
      <sz val="18"/>
      <color indexed="56"/>
      <name val="Cambria"/>
      <family val="2"/>
    </font>
    <font>
      <sz val="11"/>
      <color indexed="10"/>
      <name val="Calibri"/>
      <family val="2"/>
    </font>
    <font>
      <b/>
      <sz val="12"/>
      <color indexed="8"/>
      <name val="Arial"/>
      <family val="2"/>
    </font>
    <font>
      <sz val="10"/>
      <color indexed="8"/>
      <name val="Arial"/>
      <family val="2"/>
    </font>
    <font>
      <sz val="10"/>
      <color indexed="9"/>
      <name val="Arial"/>
      <family val="2"/>
    </font>
    <font>
      <sz val="12"/>
      <color theme="1"/>
      <name val="Arial"/>
      <family val="2"/>
    </font>
    <font>
      <sz val="12"/>
      <color indexed="8"/>
      <name val="Arial"/>
      <family val="2"/>
    </font>
    <font>
      <b/>
      <sz val="10"/>
      <color indexed="8"/>
      <name val="Arial"/>
      <family val="2"/>
    </font>
    <font>
      <sz val="10"/>
      <color indexed="10"/>
      <name val="Arial"/>
      <family val="2"/>
    </font>
    <font>
      <sz val="10"/>
      <color rgb="FFFF0000"/>
      <name val="Arial"/>
      <family val="2"/>
    </font>
    <font>
      <sz val="11"/>
      <color theme="0"/>
      <name val="Calibri"/>
      <family val="2"/>
      <scheme val="minor"/>
    </font>
    <font>
      <b/>
      <sz val="14"/>
      <color theme="0"/>
      <name val="Arial"/>
      <family val="2"/>
    </font>
    <font>
      <b/>
      <sz val="11"/>
      <color theme="0"/>
      <name val="Arial"/>
      <family val="2"/>
    </font>
    <font>
      <b/>
      <sz val="12"/>
      <color theme="0"/>
      <name val="Arial"/>
      <family val="2"/>
    </font>
    <font>
      <b/>
      <sz val="9"/>
      <color theme="1"/>
      <name val="Arial"/>
      <family val="2"/>
    </font>
    <font>
      <sz val="8"/>
      <color theme="1"/>
      <name val="Calibri"/>
      <family val="2"/>
      <scheme val="minor"/>
    </font>
  </fonts>
  <fills count="43">
    <fill>
      <patternFill patternType="none"/>
    </fill>
    <fill>
      <patternFill patternType="gray125"/>
    </fill>
    <fill>
      <patternFill patternType="solid">
        <fgColor rgb="FFFFFF99"/>
        <bgColor indexed="64"/>
      </patternFill>
    </fill>
    <fill>
      <patternFill patternType="solid">
        <fgColor indexed="43"/>
        <bgColor indexed="64"/>
      </patternFill>
    </fill>
    <fill>
      <patternFill patternType="solid">
        <fgColor rgb="FFFFFF00"/>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2"/>
        <bgColor indexed="64"/>
      </patternFill>
    </fill>
    <fill>
      <patternFill patternType="solid">
        <fgColor theme="0"/>
        <bgColor indexed="64"/>
      </patternFill>
    </fill>
    <fill>
      <patternFill patternType="solid">
        <fgColor rgb="FFFFC000"/>
        <bgColor indexed="64"/>
      </patternFill>
    </fill>
    <fill>
      <patternFill patternType="solid">
        <fgColor rgb="FF92D050"/>
        <bgColor indexed="64"/>
      </patternFill>
    </fill>
    <fill>
      <patternFill patternType="solid">
        <fgColor rgb="FFFF0000"/>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55"/>
        <bgColor indexed="64"/>
      </patternFill>
    </fill>
    <fill>
      <patternFill patternType="solid">
        <fgColor indexed="9"/>
        <bgColor indexed="64"/>
      </patternFill>
    </fill>
    <fill>
      <patternFill patternType="solid">
        <fgColor theme="0" tint="-0.249977111117893"/>
        <bgColor indexed="64"/>
      </patternFill>
    </fill>
    <fill>
      <patternFill patternType="solid">
        <fgColor indexed="22"/>
        <bgColor indexed="64"/>
      </patternFill>
    </fill>
    <fill>
      <patternFill patternType="solid">
        <fgColor theme="0" tint="-0.24994659260841701"/>
        <bgColor indexed="64"/>
      </patternFill>
    </fill>
    <fill>
      <patternFill patternType="solid">
        <fgColor theme="1"/>
        <bgColor indexed="64"/>
      </patternFill>
    </fill>
    <fill>
      <patternFill patternType="solid">
        <fgColor rgb="FFFFFFCC"/>
        <bgColor indexed="64"/>
      </patternFill>
    </fill>
    <fill>
      <patternFill patternType="solid">
        <fgColor indexed="26"/>
        <bgColor indexed="64"/>
      </patternFill>
    </fill>
    <fill>
      <patternFill patternType="solid">
        <fgColor rgb="FF0070C0"/>
        <bgColor indexed="64"/>
      </patternFill>
    </fill>
  </fills>
  <borders count="118">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right/>
      <top style="thick">
        <color indexed="10"/>
      </top>
      <bottom style="thick">
        <color indexed="10"/>
      </bottom>
      <diagonal/>
    </border>
    <border>
      <left/>
      <right style="thick">
        <color indexed="10"/>
      </right>
      <top style="thick">
        <color indexed="10"/>
      </top>
      <bottom style="thick">
        <color indexed="10"/>
      </bottom>
      <diagonal/>
    </border>
    <border>
      <left style="medium">
        <color indexed="10"/>
      </left>
      <right style="medium">
        <color indexed="10"/>
      </right>
      <top style="medium">
        <color indexed="10"/>
      </top>
      <bottom style="medium">
        <color indexed="10"/>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diagonal/>
    </border>
    <border>
      <left/>
      <right/>
      <top/>
      <bottom style="medium">
        <color indexed="64"/>
      </bottom>
      <diagonal/>
    </border>
    <border>
      <left style="medium">
        <color indexed="64"/>
      </left>
      <right style="thin">
        <color indexed="64"/>
      </right>
      <top style="medium">
        <color indexed="64"/>
      </top>
      <bottom/>
      <diagonal/>
    </border>
    <border>
      <left/>
      <right style="medium">
        <color indexed="64"/>
      </right>
      <top/>
      <bottom/>
      <diagonal/>
    </border>
    <border>
      <left/>
      <right style="medium">
        <color indexed="64"/>
      </right>
      <top style="thin">
        <color indexed="64"/>
      </top>
      <bottom/>
      <diagonal/>
    </border>
    <border>
      <left style="medium">
        <color indexed="64"/>
      </left>
      <right/>
      <top/>
      <bottom/>
      <diagonal/>
    </border>
    <border>
      <left style="thin">
        <color indexed="64"/>
      </left>
      <right style="medium">
        <color indexed="64"/>
      </right>
      <top/>
      <bottom style="thin">
        <color indexed="64"/>
      </bottom>
      <diagonal/>
    </border>
    <border>
      <left style="thin">
        <color indexed="64"/>
      </left>
      <right style="thin">
        <color indexed="64"/>
      </right>
      <top style="medium">
        <color indexed="64"/>
      </top>
      <bottom style="medium">
        <color indexed="64"/>
      </bottom>
      <diagonal/>
    </border>
    <border>
      <left style="medium">
        <color rgb="FFFF0000"/>
      </left>
      <right style="medium">
        <color rgb="FFFF0000"/>
      </right>
      <top style="medium">
        <color rgb="FFFF0000"/>
      </top>
      <bottom style="medium">
        <color rgb="FFFF0000"/>
      </bottom>
      <diagonal/>
    </border>
    <border>
      <left style="thin">
        <color indexed="64"/>
      </left>
      <right/>
      <top style="medium">
        <color indexed="64"/>
      </top>
      <bottom style="medium">
        <color indexed="64"/>
      </bottom>
      <diagonal/>
    </border>
    <border>
      <left style="thin">
        <color indexed="64"/>
      </left>
      <right/>
      <top/>
      <bottom style="medium">
        <color indexed="64"/>
      </bottom>
      <diagonal/>
    </border>
    <border>
      <left style="thin">
        <color indexed="64"/>
      </left>
      <right style="thin">
        <color indexed="64"/>
      </right>
      <top style="thin">
        <color indexed="64"/>
      </top>
      <bottom style="double">
        <color indexed="64"/>
      </bottom>
      <diagonal/>
    </border>
    <border>
      <left/>
      <right/>
      <top style="medium">
        <color indexed="10"/>
      </top>
      <bottom/>
      <diagonal/>
    </border>
    <border>
      <left/>
      <right style="double">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medium">
        <color indexed="64"/>
      </left>
      <right style="thick">
        <color rgb="FFFF0000"/>
      </right>
      <top style="thick">
        <color rgb="FFFF0000"/>
      </top>
      <bottom style="thick">
        <color rgb="FFFF0000"/>
      </bottom>
      <diagonal/>
    </border>
    <border>
      <left style="medium">
        <color rgb="FFFF0000"/>
      </left>
      <right style="medium">
        <color indexed="64"/>
      </right>
      <top style="medium">
        <color rgb="FFFF0000"/>
      </top>
      <bottom style="medium">
        <color rgb="FFFF0000"/>
      </bottom>
      <diagonal/>
    </border>
    <border>
      <left/>
      <right/>
      <top style="medium">
        <color indexed="64"/>
      </top>
      <bottom style="medium">
        <color rgb="FFFF0000"/>
      </bottom>
      <diagonal/>
    </border>
    <border>
      <left style="medium">
        <color rgb="FFFF0000"/>
      </left>
      <right/>
      <top style="medium">
        <color rgb="FFFF0000"/>
      </top>
      <bottom style="medium">
        <color rgb="FFFF0000"/>
      </bottom>
      <diagonal/>
    </border>
    <border>
      <left/>
      <right/>
      <top style="medium">
        <color rgb="FFFF0000"/>
      </top>
      <bottom style="medium">
        <color rgb="FFFF0000"/>
      </bottom>
      <diagonal/>
    </border>
    <border>
      <left style="medium">
        <color indexed="10"/>
      </left>
      <right style="medium">
        <color indexed="64"/>
      </right>
      <top style="medium">
        <color indexed="10"/>
      </top>
      <bottom style="thin">
        <color indexed="64"/>
      </bottom>
      <diagonal/>
    </border>
    <border>
      <left style="medium">
        <color indexed="64"/>
      </left>
      <right style="medium">
        <color rgb="FFFF0000"/>
      </right>
      <top style="thin">
        <color indexed="64"/>
      </top>
      <bottom/>
      <diagonal/>
    </border>
    <border>
      <left style="medium">
        <color indexed="64"/>
      </left>
      <right style="medium">
        <color rgb="FFFF0000"/>
      </right>
      <top/>
      <bottom/>
      <diagonal/>
    </border>
    <border>
      <left style="medium">
        <color indexed="64"/>
      </left>
      <right style="medium">
        <color rgb="FFFF0000"/>
      </right>
      <top/>
      <bottom style="thin">
        <color indexed="64"/>
      </bottom>
      <diagonal/>
    </border>
    <border>
      <left style="thin">
        <color indexed="64"/>
      </left>
      <right style="double">
        <color indexed="64"/>
      </right>
      <top style="thin">
        <color indexed="64"/>
      </top>
      <bottom/>
      <diagonal/>
    </border>
    <border>
      <left style="medium">
        <color rgb="FFFF0000"/>
      </left>
      <right style="double">
        <color indexed="64"/>
      </right>
      <top style="medium">
        <color rgb="FFFF0000"/>
      </top>
      <bottom style="medium">
        <color rgb="FFFF0000"/>
      </bottom>
      <diagonal/>
    </border>
    <border>
      <left/>
      <right/>
      <top style="thick">
        <color rgb="FFFF0000"/>
      </top>
      <bottom style="thick">
        <color indexed="10"/>
      </bottom>
      <diagonal/>
    </border>
    <border>
      <left style="thick">
        <color rgb="FFFF0000"/>
      </left>
      <right/>
      <top style="thick">
        <color rgb="FFFF0000"/>
      </top>
      <bottom style="thick">
        <color indexed="10"/>
      </bottom>
      <diagonal/>
    </border>
    <border>
      <left/>
      <right style="thick">
        <color rgb="FFFF0000"/>
      </right>
      <top style="thick">
        <color rgb="FFFF0000"/>
      </top>
      <bottom style="thick">
        <color indexed="10"/>
      </bottom>
      <diagonal/>
    </border>
    <border>
      <left/>
      <right style="medium">
        <color indexed="64"/>
      </right>
      <top style="medium">
        <color rgb="FFFF0000"/>
      </top>
      <bottom style="medium">
        <color rgb="FFFF0000"/>
      </bottom>
      <diagonal/>
    </border>
    <border>
      <left/>
      <right style="medium">
        <color indexed="64"/>
      </right>
      <top style="medium">
        <color indexed="64"/>
      </top>
      <bottom style="medium">
        <color rgb="FFFF0000"/>
      </bottom>
      <diagonal/>
    </border>
    <border>
      <left style="medium">
        <color indexed="64"/>
      </left>
      <right/>
      <top style="medium">
        <color indexed="64"/>
      </top>
      <bottom style="medium">
        <color rgb="FFFF0000"/>
      </bottom>
      <diagonal/>
    </border>
    <border>
      <left/>
      <right style="thin">
        <color indexed="64"/>
      </right>
      <top style="medium">
        <color indexed="64"/>
      </top>
      <bottom style="medium">
        <color indexed="64"/>
      </bottom>
      <diagonal/>
    </border>
    <border>
      <left/>
      <right style="medium">
        <color rgb="FFFF0000"/>
      </right>
      <top style="medium">
        <color rgb="FFFF0000"/>
      </top>
      <bottom style="medium">
        <color rgb="FFFF0000"/>
      </bottom>
      <diagonal/>
    </border>
    <border>
      <left/>
      <right/>
      <top style="thin">
        <color indexed="64"/>
      </top>
      <bottom style="medium">
        <color rgb="FFFF0000"/>
      </bottom>
      <diagonal/>
    </border>
    <border>
      <left/>
      <right style="thin">
        <color indexed="64"/>
      </right>
      <top style="thin">
        <color indexed="64"/>
      </top>
      <bottom style="medium">
        <color rgb="FFFF0000"/>
      </bottom>
      <diagonal/>
    </border>
    <border>
      <left style="thin">
        <color indexed="64"/>
      </left>
      <right style="thin">
        <color indexed="64"/>
      </right>
      <top style="thin">
        <color indexed="64"/>
      </top>
      <bottom style="medium">
        <color rgb="FFFF0000"/>
      </bottom>
      <diagonal/>
    </border>
    <border>
      <left style="thin">
        <color indexed="64"/>
      </left>
      <right/>
      <top style="thin">
        <color indexed="64"/>
      </top>
      <bottom style="medium">
        <color rgb="FFFF0000"/>
      </bottom>
      <diagonal/>
    </border>
    <border>
      <left style="medium">
        <color rgb="FFFF0000"/>
      </left>
      <right style="thin">
        <color indexed="64"/>
      </right>
      <top style="medium">
        <color rgb="FFFF0000"/>
      </top>
      <bottom style="medium">
        <color rgb="FFFF0000"/>
      </bottom>
      <diagonal/>
    </border>
    <border>
      <left style="thin">
        <color indexed="64"/>
      </left>
      <right style="thin">
        <color indexed="64"/>
      </right>
      <top style="medium">
        <color rgb="FFFF0000"/>
      </top>
      <bottom style="medium">
        <color rgb="FFFF0000"/>
      </bottom>
      <diagonal/>
    </border>
    <border>
      <left style="thin">
        <color indexed="64"/>
      </left>
      <right style="medium">
        <color rgb="FFFF0000"/>
      </right>
      <top style="medium">
        <color rgb="FFFF0000"/>
      </top>
      <bottom style="medium">
        <color rgb="FFFF0000"/>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double">
        <color indexed="64"/>
      </top>
      <bottom/>
      <diagonal/>
    </border>
    <border>
      <left style="thin">
        <color indexed="64"/>
      </left>
      <right style="medium">
        <color indexed="64"/>
      </right>
      <top style="medium">
        <color indexed="64"/>
      </top>
      <bottom style="medium">
        <color indexed="64"/>
      </bottom>
      <diagonal/>
    </border>
    <border>
      <left/>
      <right style="thick">
        <color indexed="64"/>
      </right>
      <top style="thick">
        <color indexed="64"/>
      </top>
      <bottom/>
      <diagonal/>
    </border>
    <border>
      <left style="thick">
        <color indexed="64"/>
      </left>
      <right/>
      <top/>
      <bottom/>
      <diagonal/>
    </border>
    <border>
      <left/>
      <right style="thick">
        <color indexed="64"/>
      </right>
      <top/>
      <bottom/>
      <diagonal/>
    </border>
    <border>
      <left style="thick">
        <color indexed="64"/>
      </left>
      <right/>
      <top style="thick">
        <color indexed="64"/>
      </top>
      <bottom/>
      <diagonal/>
    </border>
    <border>
      <left style="medium">
        <color indexed="64"/>
      </left>
      <right style="thin">
        <color indexed="64"/>
      </right>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style="thick">
        <color rgb="FFFF0000"/>
      </right>
      <top/>
      <bottom/>
      <diagonal/>
    </border>
    <border>
      <left style="thick">
        <color rgb="FFFF0000"/>
      </left>
      <right/>
      <top/>
      <bottom/>
      <diagonal/>
    </border>
    <border>
      <left style="thin">
        <color indexed="64"/>
      </left>
      <right/>
      <top style="medium">
        <color indexed="64"/>
      </top>
      <bottom/>
      <diagonal/>
    </border>
    <border>
      <left style="thick">
        <color rgb="FFFF0000"/>
      </left>
      <right style="thick">
        <color indexed="64"/>
      </right>
      <top/>
      <bottom/>
      <diagonal/>
    </border>
    <border>
      <left style="thick">
        <color indexed="64"/>
      </left>
      <right style="thick">
        <color rgb="FFFF0000"/>
      </right>
      <top/>
      <bottom/>
      <diagonal/>
    </border>
    <border>
      <left style="medium">
        <color indexed="64"/>
      </left>
      <right style="thin">
        <color indexed="64"/>
      </right>
      <top/>
      <bottom/>
      <diagonal/>
    </border>
    <border>
      <left style="thin">
        <color indexed="64"/>
      </left>
      <right/>
      <top style="medium">
        <color indexed="64"/>
      </top>
      <bottom style="thin">
        <color indexed="64"/>
      </bottom>
      <diagonal/>
    </border>
    <border>
      <left style="thick">
        <color indexed="64"/>
      </left>
      <right style="thick">
        <color indexed="64"/>
      </right>
      <top/>
      <bottom/>
      <diagonal/>
    </border>
    <border>
      <left style="medium">
        <color indexed="64"/>
      </left>
      <right/>
      <top style="thin">
        <color indexed="64"/>
      </top>
      <bottom style="medium">
        <color indexed="64"/>
      </bottom>
      <diagonal/>
    </border>
    <border>
      <left style="thick">
        <color indexed="64"/>
      </left>
      <right/>
      <top/>
      <bottom style="thick">
        <color indexed="64"/>
      </bottom>
      <diagonal/>
    </border>
    <border>
      <left/>
      <right/>
      <top/>
      <bottom style="thick">
        <color indexed="64"/>
      </bottom>
      <diagonal/>
    </border>
    <border>
      <left style="double">
        <color indexed="64"/>
      </left>
      <right/>
      <top style="thick">
        <color indexed="64"/>
      </top>
      <bottom/>
      <diagonal/>
    </border>
    <border>
      <left style="double">
        <color indexed="64"/>
      </left>
      <right/>
      <top/>
      <bottom style="thick">
        <color indexed="64"/>
      </bottom>
      <diagonal/>
    </border>
    <border>
      <left/>
      <right/>
      <top style="thick">
        <color indexed="64"/>
      </top>
      <bottom/>
      <diagonal/>
    </border>
    <border>
      <left style="medium">
        <color indexed="64"/>
      </left>
      <right style="thin">
        <color indexed="64"/>
      </right>
      <top style="thin">
        <color indexed="64"/>
      </top>
      <bottom/>
      <diagonal/>
    </border>
    <border>
      <left style="medium">
        <color indexed="64"/>
      </left>
      <right/>
      <top style="medium">
        <color indexed="64"/>
      </top>
      <bottom style="thin">
        <color indexed="64"/>
      </bottom>
      <diagonal/>
    </border>
  </borders>
  <cellStyleXfs count="220">
    <xf numFmtId="0" fontId="0" fillId="0" borderId="0"/>
    <xf numFmtId="43" fontId="1" fillId="0" borderId="0" applyFont="0" applyFill="0" applyBorder="0" applyAlignment="0" applyProtection="0"/>
    <xf numFmtId="0" fontId="1" fillId="0" borderId="0"/>
    <xf numFmtId="0" fontId="3" fillId="0" borderId="0"/>
    <xf numFmtId="0" fontId="3" fillId="0" borderId="0"/>
    <xf numFmtId="0" fontId="1" fillId="0" borderId="0"/>
    <xf numFmtId="0" fontId="1" fillId="0" borderId="0"/>
    <xf numFmtId="0" fontId="6" fillId="0" borderId="0"/>
    <xf numFmtId="0" fontId="1" fillId="0" borderId="0"/>
    <xf numFmtId="0" fontId="3" fillId="0" borderId="0"/>
    <xf numFmtId="0" fontId="1" fillId="0" borderId="0"/>
    <xf numFmtId="0" fontId="3" fillId="0" borderId="0"/>
    <xf numFmtId="0" fontId="1" fillId="0" borderId="0"/>
    <xf numFmtId="0" fontId="3" fillId="0" borderId="0"/>
    <xf numFmtId="0" fontId="1" fillId="0" borderId="0"/>
    <xf numFmtId="0" fontId="1" fillId="0" borderId="0"/>
    <xf numFmtId="0" fontId="1" fillId="0" borderId="0"/>
    <xf numFmtId="0" fontId="24" fillId="12" borderId="0" applyNumberFormat="0" applyBorder="0" applyAlignment="0" applyProtection="0"/>
    <xf numFmtId="0" fontId="24" fillId="13" borderId="0" applyNumberFormat="0" applyBorder="0" applyAlignment="0" applyProtection="0"/>
    <xf numFmtId="0" fontId="24" fillId="14" borderId="0" applyNumberFormat="0" applyBorder="0" applyAlignment="0" applyProtection="0"/>
    <xf numFmtId="0" fontId="24" fillId="15" borderId="0" applyNumberFormat="0" applyBorder="0" applyAlignment="0" applyProtection="0"/>
    <xf numFmtId="0" fontId="24" fillId="16" borderId="0" applyNumberFormat="0" applyBorder="0" applyAlignment="0" applyProtection="0"/>
    <xf numFmtId="0" fontId="24" fillId="17" borderId="0" applyNumberFormat="0" applyBorder="0" applyAlignment="0" applyProtection="0"/>
    <xf numFmtId="0" fontId="40" fillId="0" borderId="0"/>
    <xf numFmtId="0" fontId="40" fillId="0" borderId="0"/>
    <xf numFmtId="0" fontId="40" fillId="0" borderId="0"/>
    <xf numFmtId="0" fontId="40" fillId="0" borderId="0"/>
    <xf numFmtId="0" fontId="24" fillId="18" borderId="0" applyNumberFormat="0" applyBorder="0" applyAlignment="0" applyProtection="0"/>
    <xf numFmtId="0" fontId="24" fillId="19" borderId="0" applyNumberFormat="0" applyBorder="0" applyAlignment="0" applyProtection="0"/>
    <xf numFmtId="0" fontId="24" fillId="20" borderId="0" applyNumberFormat="0" applyBorder="0" applyAlignment="0" applyProtection="0"/>
    <xf numFmtId="0" fontId="24" fillId="15" borderId="0" applyNumberFormat="0" applyBorder="0" applyAlignment="0" applyProtection="0"/>
    <xf numFmtId="0" fontId="24" fillId="18" borderId="0" applyNumberFormat="0" applyBorder="0" applyAlignment="0" applyProtection="0"/>
    <xf numFmtId="0" fontId="24" fillId="21" borderId="0" applyNumberFormat="0" applyBorder="0" applyAlignment="0" applyProtection="0"/>
    <xf numFmtId="0" fontId="41" fillId="22" borderId="0" applyNumberFormat="0" applyBorder="0" applyAlignment="0" applyProtection="0"/>
    <xf numFmtId="0" fontId="41" fillId="19" borderId="0" applyNumberFormat="0" applyBorder="0" applyAlignment="0" applyProtection="0"/>
    <xf numFmtId="0" fontId="41" fillId="20" borderId="0" applyNumberFormat="0" applyBorder="0" applyAlignment="0" applyProtection="0"/>
    <xf numFmtId="0" fontId="41" fillId="23" borderId="0" applyNumberFormat="0" applyBorder="0" applyAlignment="0" applyProtection="0"/>
    <xf numFmtId="0" fontId="41" fillId="24" borderId="0" applyNumberFormat="0" applyBorder="0" applyAlignment="0" applyProtection="0"/>
    <xf numFmtId="0" fontId="41" fillId="25" borderId="0" applyNumberFormat="0" applyBorder="0" applyAlignment="0" applyProtection="0"/>
    <xf numFmtId="0" fontId="41" fillId="26" borderId="0" applyNumberFormat="0" applyBorder="0" applyAlignment="0" applyProtection="0"/>
    <xf numFmtId="0" fontId="41" fillId="27" borderId="0" applyNumberFormat="0" applyBorder="0" applyAlignment="0" applyProtection="0"/>
    <xf numFmtId="0" fontId="41" fillId="28" borderId="0" applyNumberFormat="0" applyBorder="0" applyAlignment="0" applyProtection="0"/>
    <xf numFmtId="0" fontId="41" fillId="23" borderId="0" applyNumberFormat="0" applyBorder="0" applyAlignment="0" applyProtection="0"/>
    <xf numFmtId="0" fontId="41" fillId="24" borderId="0" applyNumberFormat="0" applyBorder="0" applyAlignment="0" applyProtection="0"/>
    <xf numFmtId="0" fontId="41" fillId="29" borderId="0" applyNumberFormat="0" applyBorder="0" applyAlignment="0" applyProtection="0"/>
    <xf numFmtId="0" fontId="42" fillId="13" borderId="0" applyNumberFormat="0" applyBorder="0" applyAlignment="0" applyProtection="0"/>
    <xf numFmtId="0" fontId="43" fillId="30" borderId="86" applyNumberFormat="0" applyAlignment="0" applyProtection="0"/>
    <xf numFmtId="0" fontId="44" fillId="31" borderId="87" applyNumberFormat="0" applyAlignment="0" applyProtection="0"/>
    <xf numFmtId="43" fontId="3" fillId="0" borderId="0" applyFont="0" applyFill="0" applyBorder="0" applyAlignment="0" applyProtection="0"/>
    <xf numFmtId="43" fontId="3" fillId="0" borderId="0" applyFont="0" applyFill="0" applyBorder="0" applyAlignment="0" applyProtection="0"/>
    <xf numFmtId="4" fontId="40" fillId="0" borderId="0" applyFont="0" applyFill="0" applyBorder="0" applyAlignment="0" applyProtection="0"/>
    <xf numFmtId="4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44" fontId="3" fillId="0" borderId="0" applyFont="0" applyFill="0" applyBorder="0" applyAlignment="0" applyProtection="0"/>
    <xf numFmtId="176" fontId="3" fillId="0" borderId="0" applyFont="0" applyFill="0" applyBorder="0" applyAlignment="0" applyProtection="0"/>
    <xf numFmtId="176" fontId="3" fillId="0" borderId="0" applyFont="0" applyFill="0" applyBorder="0" applyAlignment="0" applyProtection="0"/>
    <xf numFmtId="176" fontId="3" fillId="0" borderId="0" applyFont="0" applyFill="0" applyBorder="0" applyAlignment="0" applyProtection="0"/>
    <xf numFmtId="176" fontId="3" fillId="0" borderId="0" applyFont="0" applyFill="0" applyBorder="0" applyAlignment="0" applyProtection="0"/>
    <xf numFmtId="176"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40" fillId="0" borderId="0"/>
    <xf numFmtId="0" fontId="40" fillId="0" borderId="0"/>
    <xf numFmtId="0" fontId="40" fillId="0" borderId="0"/>
    <xf numFmtId="0" fontId="45" fillId="0" borderId="0" applyNumberForma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0" fontId="46" fillId="14" borderId="0" applyNumberFormat="0" applyBorder="0" applyAlignment="0" applyProtection="0"/>
    <xf numFmtId="0" fontId="47" fillId="0" borderId="0" applyNumberFormat="0" applyFon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49" fillId="0" borderId="88" applyNumberFormat="0" applyFill="0" applyAlignment="0" applyProtection="0"/>
    <xf numFmtId="0" fontId="49" fillId="0" borderId="0" applyNumberFormat="0" applyFill="0" applyBorder="0" applyAlignment="0" applyProtection="0"/>
    <xf numFmtId="0" fontId="50" fillId="0" borderId="0" applyNumberFormat="0" applyFill="0" applyBorder="0" applyAlignment="0" applyProtection="0">
      <alignment vertical="top"/>
      <protection locked="0"/>
    </xf>
    <xf numFmtId="0" fontId="50" fillId="0" borderId="0" applyNumberFormat="0" applyFill="0" applyBorder="0" applyAlignment="0" applyProtection="0">
      <alignment vertical="top"/>
      <protection locked="0"/>
    </xf>
    <xf numFmtId="0" fontId="50" fillId="0" borderId="0" applyNumberFormat="0" applyFill="0" applyBorder="0" applyAlignment="0" applyProtection="0">
      <alignment vertical="top"/>
      <protection locked="0"/>
    </xf>
    <xf numFmtId="0" fontId="51" fillId="0" borderId="0" applyNumberFormat="0" applyFill="0" applyBorder="0" applyAlignment="0" applyProtection="0">
      <alignment vertical="top"/>
      <protection locked="0"/>
    </xf>
    <xf numFmtId="0" fontId="51" fillId="0" borderId="0" applyNumberFormat="0" applyFill="0" applyBorder="0" applyAlignment="0" applyProtection="0">
      <alignment vertical="top"/>
      <protection locked="0"/>
    </xf>
    <xf numFmtId="0" fontId="52" fillId="17" borderId="86" applyNumberFormat="0" applyAlignment="0" applyProtection="0"/>
    <xf numFmtId="3" fontId="53" fillId="30" borderId="0"/>
    <xf numFmtId="0" fontId="54" fillId="0" borderId="89" applyNumberFormat="0" applyFill="0" applyAlignment="0" applyProtection="0"/>
    <xf numFmtId="0" fontId="55" fillId="32"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6" fillId="0" borderId="0"/>
    <xf numFmtId="0" fontId="3" fillId="0" borderId="0"/>
    <xf numFmtId="0" fontId="3" fillId="0" borderId="0" applyProtection="0"/>
    <xf numFmtId="0" fontId="3" fillId="0" borderId="0"/>
    <xf numFmtId="0" fontId="3" fillId="0" borderId="0"/>
    <xf numFmtId="0" fontId="6" fillId="0" borderId="0"/>
    <xf numFmtId="0" fontId="6" fillId="0" borderId="0"/>
    <xf numFmtId="0" fontId="6" fillId="0" borderId="0"/>
    <xf numFmtId="0" fontId="6" fillId="0" borderId="0"/>
    <xf numFmtId="0" fontId="6" fillId="0" borderId="0"/>
    <xf numFmtId="0" fontId="1" fillId="0" borderId="0"/>
    <xf numFmtId="0" fontId="6" fillId="0" borderId="0"/>
    <xf numFmtId="0" fontId="3" fillId="0" borderId="0"/>
    <xf numFmtId="0" fontId="6" fillId="0" borderId="0"/>
    <xf numFmtId="0" fontId="6" fillId="0" borderId="0"/>
    <xf numFmtId="0" fontId="6" fillId="0" borderId="0"/>
    <xf numFmtId="0" fontId="3" fillId="0" borderId="0"/>
    <xf numFmtId="0" fontId="3" fillId="0" borderId="0"/>
    <xf numFmtId="0" fontId="6" fillId="0" borderId="0"/>
    <xf numFmtId="0" fontId="3" fillId="0" borderId="0"/>
    <xf numFmtId="0" fontId="3" fillId="0" borderId="0"/>
    <xf numFmtId="0" fontId="3" fillId="0" borderId="0"/>
    <xf numFmtId="0" fontId="6" fillId="0" borderId="0"/>
    <xf numFmtId="0" fontId="6" fillId="0" borderId="0"/>
    <xf numFmtId="0" fontId="6" fillId="0" borderId="0"/>
    <xf numFmtId="0" fontId="6" fillId="0" borderId="0"/>
    <xf numFmtId="0" fontId="6" fillId="0" borderId="0"/>
    <xf numFmtId="0" fontId="6" fillId="0" borderId="0"/>
    <xf numFmtId="0" fontId="3" fillId="0" borderId="0"/>
    <xf numFmtId="0" fontId="3" fillId="0" borderId="0"/>
    <xf numFmtId="0" fontId="6" fillId="0" borderId="0"/>
    <xf numFmtId="0" fontId="3" fillId="0" borderId="0"/>
    <xf numFmtId="0" fontId="24" fillId="0" borderId="0"/>
    <xf numFmtId="0" fontId="6" fillId="0" borderId="0"/>
    <xf numFmtId="0" fontId="24" fillId="0" borderId="0"/>
    <xf numFmtId="0" fontId="6" fillId="0" borderId="0"/>
    <xf numFmtId="0" fontId="6" fillId="0" borderId="0"/>
    <xf numFmtId="0" fontId="3" fillId="0" borderId="0"/>
    <xf numFmtId="0" fontId="3" fillId="0" borderId="0"/>
    <xf numFmtId="0" fontId="3" fillId="0" borderId="0"/>
    <xf numFmtId="0" fontId="3" fillId="0" borderId="0"/>
    <xf numFmtId="0" fontId="6" fillId="0" borderId="0"/>
    <xf numFmtId="0" fontId="6" fillId="0" borderId="0"/>
    <xf numFmtId="0" fontId="6" fillId="0" borderId="0"/>
    <xf numFmtId="0" fontId="6" fillId="0" borderId="0"/>
    <xf numFmtId="0" fontId="6" fillId="0" borderId="0"/>
    <xf numFmtId="0" fontId="56" fillId="0" borderId="0" applyNumberFormat="0" applyBorder="0" applyProtection="0"/>
    <xf numFmtId="0" fontId="56" fillId="0" borderId="0" applyNumberFormat="0" applyBorder="0" applyProtection="0"/>
    <xf numFmtId="0" fontId="3" fillId="0" borderId="0"/>
    <xf numFmtId="0" fontId="3" fillId="0" borderId="0"/>
    <xf numFmtId="0" fontId="6" fillId="0" borderId="0"/>
    <xf numFmtId="0" fontId="6" fillId="0" borderId="0"/>
    <xf numFmtId="0" fontId="6" fillId="0" borderId="0"/>
    <xf numFmtId="0" fontId="3" fillId="0" borderId="0"/>
    <xf numFmtId="0" fontId="3" fillId="0" borderId="0"/>
    <xf numFmtId="0" fontId="3" fillId="0" borderId="0" applyProtection="0"/>
    <xf numFmtId="0" fontId="3"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3" fillId="0" borderId="0"/>
    <xf numFmtId="0" fontId="1" fillId="0" borderId="0"/>
    <xf numFmtId="0" fontId="6" fillId="0" borderId="0"/>
    <xf numFmtId="0" fontId="6" fillId="0" borderId="0"/>
    <xf numFmtId="0" fontId="3" fillId="0" borderId="0"/>
    <xf numFmtId="9" fontId="3" fillId="0" borderId="0">
      <alignment horizontal="center"/>
    </xf>
    <xf numFmtId="0" fontId="3" fillId="0" borderId="0"/>
    <xf numFmtId="9" fontId="3" fillId="0" borderId="0">
      <alignment horizontal="center"/>
    </xf>
    <xf numFmtId="0" fontId="3" fillId="0" borderId="0"/>
    <xf numFmtId="0" fontId="3" fillId="33" borderId="90" applyNumberFormat="0" applyFont="0" applyAlignment="0" applyProtection="0"/>
    <xf numFmtId="0" fontId="3" fillId="33" borderId="90" applyNumberFormat="0" applyFont="0" applyAlignment="0" applyProtection="0"/>
    <xf numFmtId="0" fontId="3" fillId="33" borderId="90" applyNumberFormat="0" applyFont="0" applyAlignment="0" applyProtection="0"/>
    <xf numFmtId="0" fontId="57" fillId="30" borderId="91" applyNumberFormat="0" applyAlignment="0" applyProtection="0"/>
    <xf numFmtId="9" fontId="3" fillId="0" borderId="0" applyFont="0" applyFill="0" applyBorder="0" applyAlignment="0" applyProtection="0"/>
    <xf numFmtId="0" fontId="58" fillId="0" borderId="0" applyNumberFormat="0" applyFill="0" applyBorder="0" applyAlignment="0" applyProtection="0"/>
    <xf numFmtId="0" fontId="3" fillId="0" borderId="92" applyNumberFormat="0" applyFont="0" applyFill="0" applyAlignment="0" applyProtection="0"/>
    <xf numFmtId="0" fontId="3" fillId="0" borderId="92" applyNumberFormat="0" applyFont="0" applyFill="0" applyAlignment="0" applyProtection="0"/>
    <xf numFmtId="0" fontId="3" fillId="0" borderId="92" applyNumberFormat="0" applyFont="0" applyFill="0" applyAlignment="0" applyProtection="0"/>
    <xf numFmtId="0" fontId="3" fillId="0" borderId="92" applyNumberFormat="0" applyFont="0" applyFill="0" applyAlignment="0" applyProtection="0"/>
    <xf numFmtId="0" fontId="59" fillId="0" borderId="0" applyNumberFormat="0" applyFill="0" applyBorder="0" applyAlignment="0" applyProtection="0"/>
    <xf numFmtId="0" fontId="3" fillId="0" borderId="0"/>
    <xf numFmtId="0" fontId="24" fillId="0" borderId="0"/>
  </cellStyleXfs>
  <cellXfs count="958">
    <xf numFmtId="0" fontId="0" fillId="0" borderId="0" xfId="0"/>
    <xf numFmtId="0" fontId="5" fillId="0" borderId="0" xfId="0" applyFont="1"/>
    <xf numFmtId="0" fontId="5" fillId="0" borderId="0" xfId="0" applyFont="1" applyBorder="1" applyAlignment="1">
      <alignment horizontal="centerContinuous"/>
    </xf>
    <xf numFmtId="0" fontId="5" fillId="0" borderId="0" xfId="0" applyFont="1" applyBorder="1" applyAlignment="1">
      <alignment horizontal="center"/>
    </xf>
    <xf numFmtId="0" fontId="7" fillId="0" borderId="0" xfId="0" applyFont="1"/>
    <xf numFmtId="0" fontId="8" fillId="0" borderId="0" xfId="0" applyFont="1"/>
    <xf numFmtId="0" fontId="8" fillId="0" borderId="0" xfId="0" applyFont="1" applyBorder="1" applyAlignment="1">
      <alignment horizontal="left"/>
    </xf>
    <xf numFmtId="0" fontId="7" fillId="0" borderId="0" xfId="0" applyFont="1" applyBorder="1" applyAlignment="1">
      <alignment horizontal="centerContinuous"/>
    </xf>
    <xf numFmtId="0" fontId="7" fillId="0" borderId="0" xfId="0" applyFont="1" applyAlignment="1">
      <alignment horizontal="centerContinuous"/>
    </xf>
    <xf numFmtId="0" fontId="7" fillId="0" borderId="0" xfId="0" applyFont="1" applyBorder="1"/>
    <xf numFmtId="0" fontId="7" fillId="0" borderId="2" xfId="0" applyFont="1" applyBorder="1" applyAlignment="1">
      <alignment vertical="center"/>
    </xf>
    <xf numFmtId="164" fontId="7" fillId="0" borderId="2" xfId="0" applyNumberFormat="1" applyFont="1" applyBorder="1" applyAlignment="1">
      <alignment vertical="center"/>
    </xf>
    <xf numFmtId="0" fontId="9" fillId="0" borderId="2" xfId="0" applyFont="1" applyBorder="1" applyAlignment="1">
      <alignment horizontal="right" vertical="center"/>
    </xf>
    <xf numFmtId="0" fontId="7" fillId="0" borderId="3" xfId="0" applyFont="1" applyBorder="1" applyAlignment="1">
      <alignment horizontal="center" vertical="center"/>
    </xf>
    <xf numFmtId="0" fontId="9" fillId="0" borderId="1" xfId="0" applyFont="1" applyBorder="1" applyAlignment="1">
      <alignment vertical="center"/>
    </xf>
    <xf numFmtId="0" fontId="9" fillId="0" borderId="1" xfId="0" applyFont="1" applyFill="1" applyBorder="1" applyAlignment="1">
      <alignment vertical="center"/>
    </xf>
    <xf numFmtId="0" fontId="9" fillId="0" borderId="0" xfId="0" applyFont="1" applyFill="1" applyBorder="1" applyAlignment="1">
      <alignment vertical="center"/>
    </xf>
    <xf numFmtId="0" fontId="9" fillId="0" borderId="0" xfId="0" applyFont="1" applyBorder="1" applyAlignment="1">
      <alignment horizontal="centerContinuous" vertical="center"/>
    </xf>
    <xf numFmtId="0" fontId="7" fillId="0" borderId="0" xfId="0" applyFont="1" applyBorder="1" applyAlignment="1">
      <alignment horizontal="centerContinuous" vertical="center"/>
    </xf>
    <xf numFmtId="0" fontId="7" fillId="0" borderId="0" xfId="0" applyFont="1" applyBorder="1" applyAlignment="1">
      <alignment vertical="center"/>
    </xf>
    <xf numFmtId="0" fontId="8" fillId="0" borderId="0" xfId="0" applyFont="1" applyAlignment="1">
      <alignment horizontal="left" indent="1"/>
    </xf>
    <xf numFmtId="0" fontId="7" fillId="0" borderId="0" xfId="0" applyFont="1" applyAlignment="1">
      <alignment horizontal="left" indent="2"/>
    </xf>
    <xf numFmtId="0" fontId="6" fillId="0" borderId="0" xfId="0" applyFont="1" applyBorder="1" applyAlignment="1">
      <alignment horizontal="left"/>
    </xf>
    <xf numFmtId="0" fontId="10" fillId="0" borderId="0" xfId="0" applyFont="1" applyAlignment="1">
      <alignment horizontal="center"/>
    </xf>
    <xf numFmtId="0" fontId="0" fillId="0" borderId="0" xfId="0" applyAlignment="1">
      <alignment horizontal="center"/>
    </xf>
    <xf numFmtId="0" fontId="10" fillId="0" borderId="0" xfId="0" applyFont="1"/>
    <xf numFmtId="3" fontId="10" fillId="2" borderId="7" xfId="1" applyNumberFormat="1" applyFont="1" applyFill="1" applyBorder="1" applyAlignment="1">
      <alignment horizontal="center"/>
    </xf>
    <xf numFmtId="165" fontId="10" fillId="2" borderId="7" xfId="0" applyNumberFormat="1" applyFont="1" applyFill="1" applyBorder="1" applyAlignment="1">
      <alignment horizontal="center"/>
    </xf>
    <xf numFmtId="3" fontId="10" fillId="2" borderId="7" xfId="0" applyNumberFormat="1" applyFont="1" applyFill="1" applyBorder="1" applyAlignment="1">
      <alignment horizontal="center"/>
    </xf>
    <xf numFmtId="4" fontId="10" fillId="2" borderId="7" xfId="0" applyNumberFormat="1" applyFont="1" applyFill="1" applyBorder="1" applyAlignment="1">
      <alignment horizontal="center"/>
    </xf>
    <xf numFmtId="0" fontId="0" fillId="0" borderId="0" xfId="0" applyAlignment="1">
      <alignment wrapText="1"/>
    </xf>
    <xf numFmtId="0" fontId="3" fillId="0" borderId="0" xfId="0" applyFont="1"/>
    <xf numFmtId="0" fontId="4" fillId="0" borderId="0" xfId="0" applyFont="1" applyBorder="1" applyAlignment="1">
      <alignment horizontal="left"/>
    </xf>
    <xf numFmtId="1" fontId="3" fillId="0" borderId="0" xfId="0" applyNumberFormat="1" applyFont="1" applyBorder="1"/>
    <xf numFmtId="0" fontId="15" fillId="0" borderId="7" xfId="0" applyFont="1" applyBorder="1" applyAlignment="1">
      <alignment horizontal="center"/>
    </xf>
    <xf numFmtId="3" fontId="3" fillId="2" borderId="7" xfId="1" applyNumberFormat="1" applyFont="1" applyFill="1" applyBorder="1" applyAlignment="1">
      <alignment horizontal="center"/>
    </xf>
    <xf numFmtId="1" fontId="18" fillId="2" borderId="7" xfId="0" applyNumberFormat="1" applyFont="1" applyFill="1" applyBorder="1" applyAlignment="1">
      <alignment horizontal="center"/>
    </xf>
    <xf numFmtId="3" fontId="18" fillId="2" borderId="7" xfId="1" applyNumberFormat="1" applyFont="1" applyFill="1" applyBorder="1" applyAlignment="1">
      <alignment horizontal="center"/>
    </xf>
    <xf numFmtId="0" fontId="3" fillId="0" borderId="0" xfId="0" applyFont="1" applyAlignment="1">
      <alignment horizontal="left"/>
    </xf>
    <xf numFmtId="169" fontId="3" fillId="0" borderId="0" xfId="0" applyNumberFormat="1" applyFont="1"/>
    <xf numFmtId="0" fontId="3" fillId="0" borderId="6" xfId="0" applyFont="1" applyFill="1" applyBorder="1" applyAlignment="1">
      <alignment horizontal="left" vertical="center"/>
    </xf>
    <xf numFmtId="0" fontId="3" fillId="0" borderId="14" xfId="0" applyFont="1" applyBorder="1" applyAlignment="1">
      <alignment vertical="center"/>
    </xf>
    <xf numFmtId="0" fontId="3" fillId="0" borderId="5" xfId="0" applyFont="1" applyBorder="1" applyAlignment="1">
      <alignment vertical="center"/>
    </xf>
    <xf numFmtId="3" fontId="4" fillId="0" borderId="23" xfId="0" applyNumberFormat="1" applyFont="1" applyBorder="1" applyAlignment="1">
      <alignment vertical="center"/>
    </xf>
    <xf numFmtId="0" fontId="3" fillId="0" borderId="6" xfId="0" applyFont="1" applyBorder="1" applyAlignment="1">
      <alignment vertical="center"/>
    </xf>
    <xf numFmtId="3" fontId="4" fillId="0" borderId="8" xfId="0" applyNumberFormat="1" applyFont="1" applyBorder="1" applyAlignment="1">
      <alignment vertical="center"/>
    </xf>
    <xf numFmtId="0" fontId="4" fillId="0" borderId="6" xfId="0" applyFont="1" applyBorder="1" applyAlignment="1">
      <alignment horizontal="centerContinuous" vertical="center"/>
    </xf>
    <xf numFmtId="0" fontId="4" fillId="0" borderId="5" xfId="0" applyFont="1" applyBorder="1" applyAlignment="1">
      <alignment horizontal="right" vertical="center"/>
    </xf>
    <xf numFmtId="0" fontId="27" fillId="0" borderId="0" xfId="0" applyFont="1"/>
    <xf numFmtId="0" fontId="10" fillId="0" borderId="0" xfId="0" applyFont="1" applyFill="1" applyBorder="1" applyAlignment="1">
      <alignment horizontal="center"/>
    </xf>
    <xf numFmtId="0" fontId="10" fillId="0" borderId="0" xfId="0" applyFont="1" applyFill="1" applyBorder="1"/>
    <xf numFmtId="0" fontId="12" fillId="0" borderId="0" xfId="0" applyFont="1" applyFill="1" applyBorder="1" applyAlignment="1">
      <alignment horizontal="center"/>
    </xf>
    <xf numFmtId="3" fontId="26" fillId="0" borderId="0" xfId="0" applyNumberFormat="1" applyFont="1" applyFill="1" applyBorder="1" applyAlignment="1">
      <alignment horizontal="right"/>
    </xf>
    <xf numFmtId="3" fontId="18" fillId="0" borderId="0" xfId="0" applyNumberFormat="1" applyFont="1" applyFill="1" applyBorder="1"/>
    <xf numFmtId="0" fontId="26" fillId="0" borderId="0" xfId="0" applyFont="1" applyFill="1" applyBorder="1"/>
    <xf numFmtId="3" fontId="4" fillId="0" borderId="53" xfId="0" applyNumberFormat="1" applyFont="1" applyBorder="1" applyAlignment="1">
      <alignment horizontal="center" vertical="center"/>
    </xf>
    <xf numFmtId="3" fontId="4" fillId="0" borderId="53" xfId="0" applyNumberFormat="1" applyFont="1" applyFill="1" applyBorder="1" applyAlignment="1">
      <alignment horizontal="center" vertical="center"/>
    </xf>
    <xf numFmtId="3" fontId="0" fillId="0" borderId="0" xfId="0" applyNumberFormat="1"/>
    <xf numFmtId="0" fontId="4" fillId="0" borderId="20" xfId="0" applyFont="1" applyBorder="1" applyAlignment="1">
      <alignment horizontal="center" vertical="center" wrapText="1"/>
    </xf>
    <xf numFmtId="0" fontId="4" fillId="0" borderId="52" xfId="0" applyFont="1" applyBorder="1" applyAlignment="1">
      <alignment horizontal="center" vertical="center" wrapText="1"/>
    </xf>
    <xf numFmtId="3" fontId="30" fillId="0" borderId="34" xfId="0" applyNumberFormat="1" applyFont="1" applyFill="1" applyBorder="1" applyAlignment="1" applyProtection="1"/>
    <xf numFmtId="3" fontId="30" fillId="0" borderId="36" xfId="0" applyNumberFormat="1" applyFont="1" applyFill="1" applyBorder="1" applyAlignment="1" applyProtection="1"/>
    <xf numFmtId="3" fontId="30" fillId="0" borderId="34" xfId="0" applyNumberFormat="1" applyFont="1" applyFill="1" applyBorder="1" applyAlignment="1" applyProtection="1">
      <alignment horizontal="left"/>
    </xf>
    <xf numFmtId="3" fontId="30" fillId="0" borderId="36" xfId="0" applyNumberFormat="1" applyFont="1" applyFill="1" applyBorder="1" applyAlignment="1" applyProtection="1">
      <alignment horizontal="left"/>
    </xf>
    <xf numFmtId="0" fontId="31" fillId="0" borderId="56" xfId="0" applyFont="1" applyBorder="1" applyAlignment="1">
      <alignment horizontal="center"/>
    </xf>
    <xf numFmtId="3" fontId="30" fillId="0" borderId="34" xfId="0" applyNumberFormat="1" applyFont="1" applyFill="1" applyBorder="1" applyAlignment="1" applyProtection="1">
      <alignment horizontal="center"/>
    </xf>
    <xf numFmtId="3" fontId="30" fillId="0" borderId="2" xfId="0" applyNumberFormat="1" applyFont="1" applyFill="1" applyBorder="1" applyAlignment="1" applyProtection="1"/>
    <xf numFmtId="3" fontId="30" fillId="0" borderId="2" xfId="0" applyNumberFormat="1" applyFont="1" applyFill="1" applyBorder="1" applyAlignment="1" applyProtection="1">
      <alignment horizontal="left"/>
    </xf>
    <xf numFmtId="3" fontId="30" fillId="0" borderId="3" xfId="0" applyNumberFormat="1" applyFont="1" applyFill="1" applyBorder="1" applyAlignment="1" applyProtection="1">
      <alignment horizontal="left"/>
    </xf>
    <xf numFmtId="0" fontId="3" fillId="0" borderId="6" xfId="0" applyFont="1" applyBorder="1" applyAlignment="1">
      <alignment horizontal="center" vertical="center"/>
    </xf>
    <xf numFmtId="0" fontId="10" fillId="0" borderId="0" xfId="0" applyFont="1" applyBorder="1" applyAlignment="1">
      <alignment horizontal="center"/>
    </xf>
    <xf numFmtId="0" fontId="10" fillId="0" borderId="0" xfId="0" applyFont="1" applyBorder="1"/>
    <xf numFmtId="0" fontId="0" fillId="0" borderId="0" xfId="0" applyBorder="1" applyAlignment="1">
      <alignment horizontal="center"/>
    </xf>
    <xf numFmtId="0" fontId="3" fillId="0" borderId="0" xfId="0" applyFont="1" applyFill="1" applyBorder="1" applyAlignment="1">
      <alignment horizontal="right"/>
    </xf>
    <xf numFmtId="0" fontId="0" fillId="0" borderId="0" xfId="0" applyBorder="1"/>
    <xf numFmtId="0" fontId="0" fillId="0" borderId="0" xfId="0" applyBorder="1" applyAlignment="1">
      <alignment horizontal="right"/>
    </xf>
    <xf numFmtId="1" fontId="10" fillId="0" borderId="0" xfId="0" applyNumberFormat="1" applyFont="1" applyFill="1" applyBorder="1" applyAlignment="1">
      <alignment horizontal="center"/>
    </xf>
    <xf numFmtId="0" fontId="3" fillId="0" borderId="0" xfId="0" applyFont="1" applyBorder="1" applyAlignment="1">
      <alignment horizontal="right"/>
    </xf>
    <xf numFmtId="0" fontId="14" fillId="0" borderId="0" xfId="0" applyFont="1" applyBorder="1"/>
    <xf numFmtId="0" fontId="4" fillId="0" borderId="0" xfId="0" applyFont="1" applyFill="1" applyBorder="1" applyAlignment="1">
      <alignment horizontal="right"/>
    </xf>
    <xf numFmtId="0" fontId="12" fillId="0" borderId="7" xfId="0" applyFont="1" applyBorder="1" applyAlignment="1">
      <alignment horizontal="center"/>
    </xf>
    <xf numFmtId="167" fontId="11" fillId="0" borderId="0" xfId="1" applyNumberFormat="1" applyFont="1" applyBorder="1" applyAlignment="1">
      <alignment vertical="center"/>
    </xf>
    <xf numFmtId="0" fontId="3" fillId="0" borderId="0" xfId="0" applyFont="1" applyBorder="1" applyAlignment="1">
      <alignment vertical="center"/>
    </xf>
    <xf numFmtId="0" fontId="3" fillId="0" borderId="0" xfId="0" applyFont="1" applyBorder="1"/>
    <xf numFmtId="0" fontId="11" fillId="0" borderId="53" xfId="0" applyFont="1" applyFill="1" applyBorder="1" applyAlignment="1">
      <alignment horizontal="center"/>
    </xf>
    <xf numFmtId="0" fontId="11" fillId="0" borderId="53" xfId="0" applyFont="1" applyBorder="1" applyAlignment="1">
      <alignment horizontal="center"/>
    </xf>
    <xf numFmtId="3" fontId="4" fillId="0" borderId="53" xfId="0" applyNumberFormat="1" applyFont="1" applyBorder="1" applyAlignment="1">
      <alignment horizontal="center"/>
    </xf>
    <xf numFmtId="0" fontId="32" fillId="0" borderId="15" xfId="0" applyFont="1" applyBorder="1"/>
    <xf numFmtId="0" fontId="32" fillId="0" borderId="8" xfId="0" applyFont="1" applyBorder="1"/>
    <xf numFmtId="0" fontId="3" fillId="0" borderId="57" xfId="0" applyFont="1" applyFill="1" applyBorder="1"/>
    <xf numFmtId="0" fontId="3" fillId="0" borderId="5" xfId="0" applyFont="1" applyFill="1" applyBorder="1" applyAlignment="1">
      <alignment horizontal="center"/>
    </xf>
    <xf numFmtId="0" fontId="21" fillId="2" borderId="7" xfId="0" applyFont="1" applyFill="1" applyBorder="1" applyAlignment="1"/>
    <xf numFmtId="0" fontId="3" fillId="0" borderId="14" xfId="0" applyFont="1" applyFill="1" applyBorder="1" applyAlignment="1">
      <alignment vertical="center"/>
    </xf>
    <xf numFmtId="0" fontId="3" fillId="0" borderId="6" xfId="0" applyFont="1" applyBorder="1" applyAlignment="1">
      <alignment horizontal="center"/>
    </xf>
    <xf numFmtId="0" fontId="3" fillId="0" borderId="6" xfId="0" applyFont="1" applyFill="1" applyBorder="1" applyAlignment="1">
      <alignment horizontal="center"/>
    </xf>
    <xf numFmtId="0" fontId="3" fillId="0" borderId="26" xfId="0" applyFont="1" applyFill="1" applyBorder="1" applyAlignment="1">
      <alignment horizontal="center" vertical="center"/>
    </xf>
    <xf numFmtId="0" fontId="20" fillId="0" borderId="53" xfId="0" applyFont="1" applyFill="1" applyBorder="1" applyAlignment="1"/>
    <xf numFmtId="0" fontId="3" fillId="0" borderId="59" xfId="0" applyFont="1" applyBorder="1" applyAlignment="1">
      <alignment vertical="center"/>
    </xf>
    <xf numFmtId="0" fontId="3" fillId="0" borderId="58" xfId="0" applyFont="1" applyBorder="1" applyAlignment="1">
      <alignment vertical="center"/>
    </xf>
    <xf numFmtId="0" fontId="3" fillId="0" borderId="59" xfId="0" applyFont="1" applyBorder="1" applyAlignment="1">
      <alignment horizontal="center" vertical="center"/>
    </xf>
    <xf numFmtId="167" fontId="3" fillId="0" borderId="59" xfId="0" applyNumberFormat="1" applyFont="1" applyBorder="1" applyAlignment="1">
      <alignment vertical="center"/>
    </xf>
    <xf numFmtId="167" fontId="11" fillId="0" borderId="50" xfId="1" applyNumberFormat="1" applyFont="1" applyBorder="1" applyAlignment="1">
      <alignment vertical="center"/>
    </xf>
    <xf numFmtId="0" fontId="6" fillId="0" borderId="50" xfId="0" applyFont="1" applyBorder="1" applyAlignment="1">
      <alignment horizontal="right" vertical="center"/>
    </xf>
    <xf numFmtId="0" fontId="4" fillId="0" borderId="44" xfId="0" applyFont="1" applyBorder="1" applyAlignment="1">
      <alignment horizontal="right" vertical="center"/>
    </xf>
    <xf numFmtId="0" fontId="4" fillId="0" borderId="50" xfId="0" applyFont="1" applyBorder="1" applyAlignment="1">
      <alignment vertical="top" wrapText="1"/>
    </xf>
    <xf numFmtId="0" fontId="4" fillId="0" borderId="50" xfId="0" applyFont="1" applyBorder="1" applyAlignment="1">
      <alignment horizontal="left"/>
    </xf>
    <xf numFmtId="169" fontId="33" fillId="0" borderId="0" xfId="0" applyNumberFormat="1" applyFont="1"/>
    <xf numFmtId="0" fontId="33" fillId="0" borderId="0" xfId="0" applyFont="1"/>
    <xf numFmtId="0" fontId="34" fillId="0" borderId="0" xfId="0" applyFont="1"/>
    <xf numFmtId="166" fontId="10" fillId="2" borderId="13" xfId="0" applyNumberFormat="1" applyFont="1" applyFill="1" applyBorder="1" applyAlignment="1">
      <alignment horizontal="center"/>
    </xf>
    <xf numFmtId="0" fontId="0" fillId="0" borderId="50" xfId="0" applyBorder="1"/>
    <xf numFmtId="0" fontId="0" fillId="0" borderId="48" xfId="0" applyBorder="1"/>
    <xf numFmtId="0" fontId="0" fillId="0" borderId="48" xfId="0" applyBorder="1" applyAlignment="1">
      <alignment horizontal="left"/>
    </xf>
    <xf numFmtId="0" fontId="12" fillId="0" borderId="13" xfId="0" applyFont="1" applyBorder="1" applyAlignment="1">
      <alignment horizontal="center"/>
    </xf>
    <xf numFmtId="3" fontId="10" fillId="2" borderId="13" xfId="0" applyNumberFormat="1" applyFont="1" applyFill="1" applyBorder="1" applyAlignment="1">
      <alignment horizontal="center"/>
    </xf>
    <xf numFmtId="1" fontId="10" fillId="0" borderId="46" xfId="0" applyNumberFormat="1" applyFont="1" applyFill="1" applyBorder="1" applyAlignment="1">
      <alignment horizontal="center"/>
    </xf>
    <xf numFmtId="0" fontId="3" fillId="0" borderId="46" xfId="0" applyFont="1" applyFill="1" applyBorder="1" applyAlignment="1">
      <alignment horizontal="right"/>
    </xf>
    <xf numFmtId="0" fontId="10" fillId="0" borderId="46" xfId="0" applyFont="1" applyBorder="1" applyAlignment="1">
      <alignment horizontal="center"/>
    </xf>
    <xf numFmtId="0" fontId="3" fillId="0" borderId="46" xfId="0" applyFont="1" applyBorder="1" applyAlignment="1">
      <alignment horizontal="right"/>
    </xf>
    <xf numFmtId="3" fontId="10" fillId="2" borderId="14" xfId="0" applyNumberFormat="1" applyFont="1" applyFill="1" applyBorder="1" applyAlignment="1">
      <alignment horizontal="center"/>
    </xf>
    <xf numFmtId="3" fontId="10" fillId="0" borderId="53" xfId="0" applyNumberFormat="1" applyFont="1" applyFill="1" applyBorder="1" applyAlignment="1">
      <alignment horizontal="center"/>
    </xf>
    <xf numFmtId="3" fontId="10" fillId="2" borderId="15" xfId="0" applyNumberFormat="1" applyFont="1" applyFill="1" applyBorder="1" applyAlignment="1">
      <alignment horizontal="center"/>
    </xf>
    <xf numFmtId="3" fontId="12" fillId="0" borderId="53" xfId="0" applyNumberFormat="1" applyFont="1" applyFill="1" applyBorder="1" applyAlignment="1">
      <alignment horizontal="center"/>
    </xf>
    <xf numFmtId="172" fontId="10" fillId="2" borderId="14" xfId="0" applyNumberFormat="1" applyFont="1" applyFill="1" applyBorder="1" applyAlignment="1">
      <alignment horizontal="center"/>
    </xf>
    <xf numFmtId="2" fontId="0" fillId="0" borderId="8" xfId="0" applyNumberFormat="1" applyFill="1" applyBorder="1" applyAlignment="1">
      <alignment horizontal="center"/>
    </xf>
    <xf numFmtId="0" fontId="0" fillId="0" borderId="7" xfId="0" applyFill="1" applyBorder="1" applyAlignment="1">
      <alignment horizontal="center"/>
    </xf>
    <xf numFmtId="2" fontId="0" fillId="0" borderId="7" xfId="0" applyNumberFormat="1" applyFill="1" applyBorder="1" applyAlignment="1">
      <alignment horizontal="center"/>
    </xf>
    <xf numFmtId="0" fontId="11" fillId="0" borderId="7" xfId="0" applyFont="1" applyBorder="1" applyAlignment="1">
      <alignment horizontal="center" vertical="center" wrapText="1"/>
    </xf>
    <xf numFmtId="0" fontId="3" fillId="0" borderId="0" xfId="0" applyFont="1" applyFill="1" applyBorder="1"/>
    <xf numFmtId="0" fontId="25" fillId="2" borderId="7" xfId="0" applyFont="1" applyFill="1" applyBorder="1" applyAlignment="1">
      <alignment horizontal="center" vertical="center"/>
    </xf>
    <xf numFmtId="3" fontId="0" fillId="0" borderId="7" xfId="0" applyNumberFormat="1" applyFill="1" applyBorder="1" applyAlignment="1">
      <alignment horizontal="center" vertical="center"/>
    </xf>
    <xf numFmtId="4" fontId="0" fillId="0" borderId="7" xfId="0" applyNumberFormat="1" applyFill="1" applyBorder="1" applyAlignment="1">
      <alignment horizontal="center" vertical="center"/>
    </xf>
    <xf numFmtId="167" fontId="11" fillId="0" borderId="0" xfId="1" applyNumberFormat="1" applyFont="1" applyBorder="1"/>
    <xf numFmtId="0" fontId="4" fillId="0" borderId="13" xfId="0" applyFont="1" applyBorder="1" applyAlignment="1">
      <alignment horizontal="center" vertical="center"/>
    </xf>
    <xf numFmtId="168" fontId="4" fillId="0" borderId="65" xfId="0" applyNumberFormat="1" applyFont="1" applyBorder="1" applyAlignment="1">
      <alignment horizontal="center" vertical="center"/>
    </xf>
    <xf numFmtId="0" fontId="3" fillId="0" borderId="5" xfId="0" applyFont="1" applyBorder="1" applyAlignment="1">
      <alignment horizontal="center" vertical="center"/>
    </xf>
    <xf numFmtId="0" fontId="4" fillId="0" borderId="5" xfId="0" applyFont="1" applyBorder="1" applyAlignment="1">
      <alignment horizontal="centerContinuous" vertical="center"/>
    </xf>
    <xf numFmtId="0" fontId="3" fillId="0" borderId="59" xfId="0" applyFont="1" applyFill="1" applyBorder="1" applyAlignment="1">
      <alignment vertical="center"/>
    </xf>
    <xf numFmtId="3" fontId="3" fillId="0" borderId="69" xfId="0" applyNumberFormat="1" applyFont="1" applyBorder="1" applyAlignment="1">
      <alignment horizontal="center" vertical="center"/>
    </xf>
    <xf numFmtId="167" fontId="3" fillId="0" borderId="70" xfId="0" applyNumberFormat="1" applyFont="1" applyBorder="1" applyAlignment="1">
      <alignment vertical="center"/>
    </xf>
    <xf numFmtId="0" fontId="3" fillId="0" borderId="25" xfId="0" applyFont="1" applyFill="1" applyBorder="1" applyAlignment="1">
      <alignment horizontal="center"/>
    </xf>
    <xf numFmtId="0" fontId="3" fillId="0" borderId="25" xfId="0" applyFont="1" applyBorder="1"/>
    <xf numFmtId="0" fontId="4" fillId="0" borderId="60" xfId="0" applyFont="1" applyFill="1" applyBorder="1" applyAlignment="1">
      <alignment horizontal="center" vertical="center"/>
    </xf>
    <xf numFmtId="0" fontId="4" fillId="0" borderId="12" xfId="0" applyFont="1" applyFill="1" applyBorder="1" applyAlignment="1">
      <alignment horizontal="right" vertical="center"/>
    </xf>
    <xf numFmtId="0" fontId="11" fillId="0" borderId="13" xfId="0" applyFont="1" applyBorder="1" applyAlignment="1">
      <alignment horizontal="center" vertical="center" wrapText="1"/>
    </xf>
    <xf numFmtId="3" fontId="35" fillId="0" borderId="0" xfId="0" applyNumberFormat="1" applyFont="1"/>
    <xf numFmtId="0" fontId="0" fillId="0" borderId="7" xfId="0" applyFont="1" applyBorder="1" applyAlignment="1" applyProtection="1">
      <alignment horizontal="center"/>
    </xf>
    <xf numFmtId="0" fontId="25" fillId="2" borderId="7" xfId="0" applyFont="1" applyFill="1" applyBorder="1" applyAlignment="1" applyProtection="1">
      <alignment horizontal="center"/>
    </xf>
    <xf numFmtId="0" fontId="25" fillId="2" borderId="7" xfId="0" applyFont="1" applyFill="1" applyBorder="1" applyAlignment="1" applyProtection="1">
      <alignment horizontal="center" vertical="center"/>
    </xf>
    <xf numFmtId="3" fontId="0" fillId="0" borderId="7" xfId="0" applyNumberFormat="1" applyFill="1" applyBorder="1" applyAlignment="1" applyProtection="1">
      <alignment horizontal="center"/>
      <protection locked="0"/>
    </xf>
    <xf numFmtId="3" fontId="0" fillId="0" borderId="7" xfId="0" applyNumberFormat="1" applyFill="1" applyBorder="1" applyAlignment="1" applyProtection="1">
      <alignment horizontal="center" vertical="center"/>
      <protection locked="0"/>
    </xf>
    <xf numFmtId="3" fontId="0" fillId="6" borderId="7" xfId="0" applyNumberFormat="1" applyFill="1" applyBorder="1" applyAlignment="1" applyProtection="1">
      <alignment horizontal="center"/>
      <protection locked="0"/>
    </xf>
    <xf numFmtId="3" fontId="0" fillId="7" borderId="7" xfId="0" applyNumberFormat="1" applyFill="1" applyBorder="1" applyAlignment="1" applyProtection="1">
      <alignment horizontal="center"/>
      <protection locked="0"/>
    </xf>
    <xf numFmtId="4" fontId="0" fillId="7" borderId="7" xfId="0" applyNumberFormat="1" applyFill="1" applyBorder="1" applyAlignment="1" applyProtection="1">
      <alignment horizontal="center"/>
      <protection locked="0"/>
    </xf>
    <xf numFmtId="0" fontId="0" fillId="0" borderId="0" xfId="0" applyProtection="1">
      <protection locked="0"/>
    </xf>
    <xf numFmtId="0" fontId="20" fillId="0" borderId="53" xfId="0" applyFont="1" applyBorder="1" applyAlignment="1">
      <alignment horizontal="center" vertical="center"/>
    </xf>
    <xf numFmtId="9" fontId="20" fillId="0" borderId="53" xfId="0" applyNumberFormat="1" applyFont="1" applyBorder="1" applyAlignment="1">
      <alignment horizontal="center" vertical="center"/>
    </xf>
    <xf numFmtId="0" fontId="32" fillId="0" borderId="14" xfId="0" applyFont="1" applyBorder="1" applyAlignment="1">
      <alignment horizontal="center"/>
    </xf>
    <xf numFmtId="0" fontId="32" fillId="0" borderId="14" xfId="0" applyFont="1" applyBorder="1"/>
    <xf numFmtId="173" fontId="3" fillId="8" borderId="61" xfId="0" applyNumberFormat="1" applyFont="1" applyFill="1" applyBorder="1" applyAlignment="1">
      <alignment horizontal="center" vertical="center"/>
    </xf>
    <xf numFmtId="173" fontId="3" fillId="3" borderId="51" xfId="0" applyNumberFormat="1" applyFont="1" applyFill="1" applyBorder="1" applyAlignment="1">
      <alignment horizontal="center" vertical="center"/>
    </xf>
    <xf numFmtId="173" fontId="3" fillId="3" borderId="13" xfId="0" applyNumberFormat="1" applyFont="1" applyFill="1" applyBorder="1" applyAlignment="1">
      <alignment horizontal="center" vertical="center"/>
    </xf>
    <xf numFmtId="173" fontId="3" fillId="3" borderId="18" xfId="0" applyNumberFormat="1" applyFont="1" applyFill="1" applyBorder="1" applyAlignment="1">
      <alignment horizontal="center" vertical="center"/>
    </xf>
    <xf numFmtId="0" fontId="14" fillId="0" borderId="7" xfId="0" applyFont="1" applyBorder="1" applyAlignment="1">
      <alignment horizontal="center" vertical="center"/>
    </xf>
    <xf numFmtId="1" fontId="4" fillId="2" borderId="7" xfId="0" applyNumberFormat="1" applyFont="1" applyFill="1" applyBorder="1" applyAlignment="1">
      <alignment horizontal="center" vertical="center"/>
    </xf>
    <xf numFmtId="0" fontId="13" fillId="0" borderId="0" xfId="0" applyFont="1" applyBorder="1"/>
    <xf numFmtId="0" fontId="3" fillId="0" borderId="46" xfId="0" applyFont="1" applyFill="1" applyBorder="1"/>
    <xf numFmtId="0" fontId="0" fillId="0" borderId="40" xfId="0" applyBorder="1"/>
    <xf numFmtId="0" fontId="0" fillId="0" borderId="25" xfId="0" applyBorder="1"/>
    <xf numFmtId="0" fontId="4" fillId="0" borderId="77" xfId="0" applyFont="1" applyBorder="1" applyAlignment="1">
      <alignment horizontal="center" vertical="center" wrapText="1"/>
    </xf>
    <xf numFmtId="0" fontId="4" fillId="0" borderId="35" xfId="0" applyFont="1" applyFill="1" applyBorder="1" applyAlignment="1" applyProtection="1">
      <alignment horizontal="left"/>
    </xf>
    <xf numFmtId="0" fontId="0" fillId="0" borderId="47" xfId="0" applyBorder="1" applyAlignment="1">
      <alignment wrapText="1"/>
    </xf>
    <xf numFmtId="0" fontId="4" fillId="0" borderId="35" xfId="0" applyFont="1" applyFill="1" applyBorder="1" applyProtection="1"/>
    <xf numFmtId="0" fontId="14" fillId="0" borderId="12" xfId="0" applyFont="1" applyBorder="1" applyAlignment="1">
      <alignment horizontal="right" vertical="center"/>
    </xf>
    <xf numFmtId="0" fontId="14" fillId="0" borderId="19" xfId="0" applyFont="1" applyBorder="1" applyAlignment="1">
      <alignment horizontal="right" vertical="center"/>
    </xf>
    <xf numFmtId="0" fontId="14" fillId="0" borderId="9" xfId="0" applyFont="1" applyBorder="1" applyAlignment="1">
      <alignment horizontal="right" vertical="center" wrapText="1"/>
    </xf>
    <xf numFmtId="0" fontId="14" fillId="0" borderId="9" xfId="0" applyFont="1" applyBorder="1" applyAlignment="1">
      <alignment horizontal="right" vertical="center"/>
    </xf>
    <xf numFmtId="0" fontId="18" fillId="0" borderId="7" xfId="0" applyFont="1" applyBorder="1" applyAlignment="1">
      <alignment horizontal="center"/>
    </xf>
    <xf numFmtId="0" fontId="18" fillId="5" borderId="7" xfId="0" applyFont="1" applyFill="1" applyBorder="1" applyAlignment="1">
      <alignment horizontal="center"/>
    </xf>
    <xf numFmtId="0" fontId="18" fillId="0" borderId="7" xfId="0" applyFont="1" applyFill="1" applyBorder="1" applyAlignment="1">
      <alignment horizontal="center"/>
    </xf>
    <xf numFmtId="0" fontId="0" fillId="0" borderId="7" xfId="0" applyBorder="1"/>
    <xf numFmtId="0" fontId="4" fillId="0" borderId="7" xfId="0" applyFont="1" applyFill="1" applyBorder="1" applyAlignment="1">
      <alignment horizontal="center"/>
    </xf>
    <xf numFmtId="3" fontId="4" fillId="0" borderId="7" xfId="0" applyNumberFormat="1" applyFont="1" applyBorder="1" applyAlignment="1">
      <alignment horizontal="center"/>
    </xf>
    <xf numFmtId="3" fontId="4" fillId="2" borderId="7" xfId="0" applyNumberFormat="1" applyFont="1" applyFill="1" applyBorder="1" applyAlignment="1">
      <alignment horizontal="center"/>
    </xf>
    <xf numFmtId="170" fontId="4" fillId="0" borderId="7" xfId="0" applyNumberFormat="1" applyFont="1" applyBorder="1" applyAlignment="1">
      <alignment horizontal="center"/>
    </xf>
    <xf numFmtId="2" fontId="23" fillId="0" borderId="7" xfId="0" applyNumberFormat="1" applyFont="1" applyBorder="1" applyAlignment="1">
      <alignment horizontal="center" vertical="center"/>
    </xf>
    <xf numFmtId="0" fontId="15" fillId="0" borderId="0" xfId="0" applyFont="1" applyBorder="1" applyAlignment="1">
      <alignment horizontal="center"/>
    </xf>
    <xf numFmtId="3" fontId="11" fillId="0" borderId="53" xfId="0" applyNumberFormat="1" applyFont="1" applyBorder="1" applyAlignment="1">
      <alignment horizontal="center" vertical="center"/>
    </xf>
    <xf numFmtId="3" fontId="10" fillId="2" borderId="81" xfId="0" applyNumberFormat="1" applyFont="1" applyFill="1" applyBorder="1" applyAlignment="1">
      <alignment horizontal="center"/>
    </xf>
    <xf numFmtId="3" fontId="0" fillId="9" borderId="7" xfId="0" applyNumberFormat="1" applyFill="1" applyBorder="1" applyAlignment="1" applyProtection="1">
      <alignment horizontal="center"/>
      <protection locked="0"/>
    </xf>
    <xf numFmtId="3" fontId="0" fillId="10" borderId="7" xfId="0" applyNumberFormat="1" applyFill="1" applyBorder="1" applyAlignment="1" applyProtection="1">
      <alignment horizontal="center"/>
      <protection locked="0"/>
    </xf>
    <xf numFmtId="0" fontId="15" fillId="0" borderId="4" xfId="0" applyFont="1" applyBorder="1" applyAlignment="1">
      <alignment horizontal="right" vertical="center"/>
    </xf>
    <xf numFmtId="0" fontId="11" fillId="0" borderId="7" xfId="0" applyFont="1" applyFill="1" applyBorder="1" applyAlignment="1">
      <alignment horizontal="right" vertical="center" wrapText="1"/>
    </xf>
    <xf numFmtId="0" fontId="15" fillId="0" borderId="7" xfId="0" applyFont="1" applyBorder="1" applyAlignment="1">
      <alignment horizontal="right" vertical="center"/>
    </xf>
    <xf numFmtId="3" fontId="15" fillId="0" borderId="7" xfId="0" applyNumberFormat="1" applyFont="1" applyBorder="1" applyAlignment="1">
      <alignment vertical="center"/>
    </xf>
    <xf numFmtId="3" fontId="15" fillId="0" borderId="7" xfId="0" applyNumberFormat="1" applyFont="1" applyBorder="1" applyAlignment="1">
      <alignment horizontal="right" vertical="center"/>
    </xf>
    <xf numFmtId="0" fontId="11" fillId="0" borderId="8" xfId="0" applyFont="1" applyFill="1" applyBorder="1" applyAlignment="1">
      <alignment horizontal="right" vertical="center"/>
    </xf>
    <xf numFmtId="0" fontId="11" fillId="0" borderId="27" xfId="0" applyFont="1" applyFill="1" applyBorder="1" applyAlignment="1">
      <alignment horizontal="right" vertical="center"/>
    </xf>
    <xf numFmtId="0" fontId="11" fillId="0" borderId="4" xfId="0" applyFont="1" applyBorder="1" applyAlignment="1">
      <alignment horizontal="right" vertical="center" wrapText="1"/>
    </xf>
    <xf numFmtId="0" fontId="11" fillId="0" borderId="4" xfId="0" applyFont="1" applyFill="1" applyBorder="1" applyAlignment="1">
      <alignment horizontal="right" vertical="center"/>
    </xf>
    <xf numFmtId="0" fontId="11" fillId="0" borderId="4" xfId="0" applyFont="1" applyFill="1" applyBorder="1" applyAlignment="1">
      <alignment horizontal="right" vertical="center" wrapText="1"/>
    </xf>
    <xf numFmtId="171" fontId="11" fillId="0" borderId="53" xfId="0" applyNumberFormat="1" applyFont="1" applyFill="1" applyBorder="1" applyAlignment="1">
      <alignment horizontal="center" vertical="center" wrapText="1"/>
    </xf>
    <xf numFmtId="3" fontId="11" fillId="0" borderId="53" xfId="0" applyNumberFormat="1" applyFont="1" applyFill="1" applyBorder="1" applyAlignment="1">
      <alignment horizontal="center" vertical="center" wrapText="1"/>
    </xf>
    <xf numFmtId="4" fontId="11" fillId="0" borderId="53" xfId="0" applyNumberFormat="1" applyFont="1" applyFill="1" applyBorder="1" applyAlignment="1">
      <alignment horizontal="center" vertical="center" wrapText="1"/>
    </xf>
    <xf numFmtId="0" fontId="15" fillId="0" borderId="7" xfId="0" applyFont="1" applyFill="1" applyBorder="1" applyAlignment="1">
      <alignment horizontal="right" vertical="center"/>
    </xf>
    <xf numFmtId="3" fontId="15" fillId="0" borderId="8" xfId="0" applyNumberFormat="1" applyFont="1" applyBorder="1" applyAlignment="1">
      <alignment vertical="center"/>
    </xf>
    <xf numFmtId="3" fontId="11" fillId="0" borderId="53" xfId="0" applyNumberFormat="1" applyFont="1" applyFill="1" applyBorder="1" applyAlignment="1">
      <alignment horizontal="center" vertical="center"/>
    </xf>
    <xf numFmtId="0" fontId="11" fillId="0" borderId="5" xfId="0" applyFont="1" applyBorder="1" applyAlignment="1">
      <alignment horizontal="right" vertical="center"/>
    </xf>
    <xf numFmtId="3" fontId="11" fillId="0" borderId="5" xfId="0" applyNumberFormat="1" applyFont="1" applyFill="1" applyBorder="1" applyAlignment="1">
      <alignment horizontal="right" vertical="center"/>
    </xf>
    <xf numFmtId="170" fontId="11" fillId="0" borderId="53" xfId="0" applyNumberFormat="1" applyFont="1" applyBorder="1" applyAlignment="1">
      <alignment horizontal="center" vertical="center"/>
    </xf>
    <xf numFmtId="0" fontId="11" fillId="0" borderId="7" xfId="0" applyFont="1" applyBorder="1" applyAlignment="1">
      <alignment horizontal="center" vertical="center"/>
    </xf>
    <xf numFmtId="1" fontId="3" fillId="0" borderId="6" xfId="0" applyNumberFormat="1" applyFont="1" applyBorder="1" applyAlignment="1">
      <alignment vertical="center"/>
    </xf>
    <xf numFmtId="0" fontId="11" fillId="0" borderId="7" xfId="0" applyFont="1" applyFill="1" applyBorder="1" applyAlignment="1">
      <alignment horizontal="center" vertical="center"/>
    </xf>
    <xf numFmtId="0" fontId="15" fillId="0" borderId="6" xfId="0" applyFont="1" applyBorder="1" applyAlignment="1">
      <alignment vertical="center"/>
    </xf>
    <xf numFmtId="2" fontId="11" fillId="0" borderId="53" xfId="0" applyNumberFormat="1" applyFont="1" applyFill="1" applyBorder="1" applyAlignment="1">
      <alignment horizontal="center" vertical="center"/>
    </xf>
    <xf numFmtId="0" fontId="15" fillId="0" borderId="4" xfId="0" applyFont="1" applyBorder="1" applyAlignment="1">
      <alignment vertical="center"/>
    </xf>
    <xf numFmtId="1" fontId="22" fillId="4" borderId="53" xfId="0" applyNumberFormat="1" applyFont="1" applyFill="1" applyBorder="1" applyAlignment="1">
      <alignment horizontal="center" vertical="center"/>
    </xf>
    <xf numFmtId="0" fontId="11" fillId="0" borderId="53" xfId="0" applyFont="1" applyBorder="1" applyAlignment="1">
      <alignment horizontal="center" vertical="center"/>
    </xf>
    <xf numFmtId="1" fontId="21" fillId="4" borderId="53" xfId="0" applyNumberFormat="1" applyFont="1" applyFill="1" applyBorder="1" applyAlignment="1">
      <alignment horizontal="center" vertical="center"/>
    </xf>
    <xf numFmtId="3" fontId="11" fillId="0" borderId="63" xfId="0" applyNumberFormat="1" applyFont="1" applyFill="1" applyBorder="1" applyAlignment="1">
      <alignment horizontal="center" vertical="center"/>
    </xf>
    <xf numFmtId="3" fontId="11" fillId="0" borderId="27" xfId="0" applyNumberFormat="1" applyFont="1" applyFill="1" applyBorder="1" applyAlignment="1">
      <alignment horizontal="center" vertical="center"/>
    </xf>
    <xf numFmtId="0" fontId="15" fillId="0" borderId="8" xfId="0" applyFont="1" applyBorder="1" applyAlignment="1">
      <alignment vertical="center"/>
    </xf>
    <xf numFmtId="3" fontId="15" fillId="0" borderId="6" xfId="0" applyNumberFormat="1" applyFont="1" applyFill="1" applyBorder="1" applyAlignment="1">
      <alignment horizontal="left" vertical="center"/>
    </xf>
    <xf numFmtId="3" fontId="11" fillId="2" borderId="8" xfId="0" applyNumberFormat="1" applyFont="1" applyFill="1" applyBorder="1" applyAlignment="1" applyProtection="1">
      <alignment horizontal="center" vertical="center" wrapText="1"/>
      <protection locked="0"/>
    </xf>
    <xf numFmtId="3" fontId="11" fillId="2" borderId="7" xfId="0" applyNumberFormat="1" applyFont="1" applyFill="1" applyBorder="1" applyAlignment="1" applyProtection="1">
      <alignment horizontal="center" vertical="center" wrapText="1"/>
      <protection locked="0"/>
    </xf>
    <xf numFmtId="2" fontId="11" fillId="2" borderId="7" xfId="0" applyNumberFormat="1" applyFont="1" applyFill="1" applyBorder="1" applyAlignment="1" applyProtection="1">
      <alignment horizontal="center" vertical="center" wrapText="1"/>
      <protection locked="0"/>
    </xf>
    <xf numFmtId="0" fontId="15" fillId="3" borderId="7" xfId="0" applyFont="1" applyFill="1" applyBorder="1" applyAlignment="1" applyProtection="1">
      <alignment horizontal="center" vertical="center"/>
      <protection locked="0"/>
    </xf>
    <xf numFmtId="3" fontId="15" fillId="3" borderId="7" xfId="0" applyNumberFormat="1" applyFont="1" applyFill="1" applyBorder="1" applyAlignment="1" applyProtection="1">
      <alignment horizontal="center" vertical="center"/>
      <protection locked="0"/>
    </xf>
    <xf numFmtId="2" fontId="15" fillId="3" borderId="7" xfId="0" applyNumberFormat="1" applyFont="1" applyFill="1" applyBorder="1" applyAlignment="1" applyProtection="1">
      <alignment horizontal="center" vertical="center"/>
      <protection locked="0"/>
    </xf>
    <xf numFmtId="169" fontId="15" fillId="3" borderId="7" xfId="0" applyNumberFormat="1" applyFont="1" applyFill="1" applyBorder="1" applyAlignment="1" applyProtection="1">
      <alignment horizontal="center" vertical="center"/>
      <protection locked="0"/>
    </xf>
    <xf numFmtId="3" fontId="15" fillId="3" borderId="14" xfId="0" applyNumberFormat="1" applyFont="1" applyFill="1" applyBorder="1" applyAlignment="1" applyProtection="1">
      <alignment horizontal="center" vertical="center"/>
      <protection locked="0"/>
    </xf>
    <xf numFmtId="3" fontId="15" fillId="3" borderId="6" xfId="0" applyNumberFormat="1" applyFont="1" applyFill="1" applyBorder="1" applyAlignment="1" applyProtection="1">
      <alignment horizontal="center" vertical="center"/>
      <protection locked="0"/>
    </xf>
    <xf numFmtId="174" fontId="15" fillId="3" borderId="7" xfId="0" applyNumberFormat="1" applyFont="1" applyFill="1" applyBorder="1" applyAlignment="1" applyProtection="1">
      <alignment horizontal="center" vertical="center"/>
      <protection locked="0"/>
    </xf>
    <xf numFmtId="4" fontId="15" fillId="3" borderId="7" xfId="0" applyNumberFormat="1" applyFont="1" applyFill="1" applyBorder="1" applyAlignment="1" applyProtection="1">
      <alignment horizontal="center" vertical="center"/>
      <protection locked="0"/>
    </xf>
    <xf numFmtId="3" fontId="15" fillId="2" borderId="7" xfId="0" applyNumberFormat="1" applyFont="1" applyFill="1" applyBorder="1" applyAlignment="1" applyProtection="1">
      <alignment horizontal="center" vertical="center"/>
      <protection locked="0"/>
    </xf>
    <xf numFmtId="175" fontId="15" fillId="3" borderId="7" xfId="0" applyNumberFormat="1" applyFont="1" applyFill="1" applyBorder="1" applyAlignment="1" applyProtection="1">
      <alignment horizontal="center" vertical="center"/>
      <protection locked="0"/>
    </xf>
    <xf numFmtId="0" fontId="15" fillId="2" borderId="6" xfId="0" applyFont="1" applyFill="1" applyBorder="1" applyAlignment="1">
      <alignment vertical="center"/>
    </xf>
    <xf numFmtId="169" fontId="15" fillId="3" borderId="4" xfId="0" applyNumberFormat="1" applyFont="1" applyFill="1" applyBorder="1" applyAlignment="1" applyProtection="1">
      <alignment horizontal="center" vertical="center"/>
      <protection locked="0"/>
    </xf>
    <xf numFmtId="3" fontId="15" fillId="2" borderId="15" xfId="0" applyNumberFormat="1" applyFont="1" applyFill="1" applyBorder="1" applyAlignment="1">
      <alignment horizontal="center" vertical="center"/>
    </xf>
    <xf numFmtId="3" fontId="11" fillId="2" borderId="53" xfId="0" applyNumberFormat="1" applyFont="1" applyFill="1" applyBorder="1" applyAlignment="1" applyProtection="1">
      <alignment horizontal="center" vertical="center"/>
      <protection locked="0"/>
    </xf>
    <xf numFmtId="169" fontId="0" fillId="0" borderId="7" xfId="0" applyNumberFormat="1" applyBorder="1" applyAlignment="1">
      <alignment horizontal="center"/>
    </xf>
    <xf numFmtId="3" fontId="4" fillId="0" borderId="8" xfId="0" applyNumberFormat="1" applyFont="1" applyFill="1" applyBorder="1" applyAlignment="1" applyProtection="1">
      <alignment horizontal="center"/>
    </xf>
    <xf numFmtId="3" fontId="4" fillId="0" borderId="8" xfId="1" applyNumberFormat="1" applyFont="1" applyFill="1" applyBorder="1" applyAlignment="1" applyProtection="1">
      <alignment horizontal="center"/>
    </xf>
    <xf numFmtId="3" fontId="4" fillId="0" borderId="7" xfId="1" applyNumberFormat="1" applyFont="1" applyBorder="1" applyAlignment="1" applyProtection="1">
      <alignment horizontal="center"/>
    </xf>
    <xf numFmtId="3" fontId="4" fillId="0" borderId="17" xfId="0" applyNumberFormat="1" applyFont="1" applyFill="1" applyBorder="1" applyAlignment="1" applyProtection="1">
      <alignment horizontal="center"/>
    </xf>
    <xf numFmtId="3" fontId="4" fillId="0" borderId="16" xfId="1" applyNumberFormat="1" applyFont="1" applyBorder="1" applyAlignment="1" applyProtection="1">
      <alignment horizontal="center"/>
    </xf>
    <xf numFmtId="172" fontId="20" fillId="0" borderId="8" xfId="0" applyNumberFormat="1" applyFont="1" applyFill="1" applyBorder="1" applyAlignment="1" applyProtection="1">
      <alignment horizontal="center"/>
    </xf>
    <xf numFmtId="172" fontId="20" fillId="0" borderId="17" xfId="0" applyNumberFormat="1" applyFont="1" applyFill="1" applyBorder="1" applyAlignment="1" applyProtection="1">
      <alignment horizontal="center"/>
    </xf>
    <xf numFmtId="0" fontId="0" fillId="0" borderId="7" xfId="0" applyBorder="1" applyAlignment="1">
      <alignment horizontal="center"/>
    </xf>
    <xf numFmtId="169" fontId="0" fillId="0" borderId="8" xfId="0" applyNumberFormat="1" applyFill="1" applyBorder="1" applyAlignment="1">
      <alignment horizontal="center"/>
    </xf>
    <xf numFmtId="169" fontId="0" fillId="0" borderId="7" xfId="0" applyNumberFormat="1" applyFill="1" applyBorder="1" applyAlignment="1">
      <alignment horizontal="center"/>
    </xf>
    <xf numFmtId="167" fontId="0" fillId="0" borderId="8" xfId="1" applyNumberFormat="1" applyFont="1" applyFill="1" applyBorder="1" applyAlignment="1">
      <alignment horizontal="center"/>
    </xf>
    <xf numFmtId="167" fontId="0" fillId="0" borderId="7" xfId="1" applyNumberFormat="1" applyFont="1" applyFill="1" applyBorder="1" applyAlignment="1">
      <alignment horizontal="center"/>
    </xf>
    <xf numFmtId="167" fontId="0" fillId="0" borderId="7" xfId="1" applyNumberFormat="1" applyFont="1" applyBorder="1" applyAlignment="1">
      <alignment horizontal="center"/>
    </xf>
    <xf numFmtId="3" fontId="15" fillId="3" borderId="7" xfId="0" applyNumberFormat="1" applyFont="1" applyFill="1" applyBorder="1" applyAlignment="1" applyProtection="1">
      <alignment horizontal="center"/>
      <protection locked="0"/>
    </xf>
    <xf numFmtId="2" fontId="15" fillId="3" borderId="7" xfId="0" applyNumberFormat="1" applyFont="1" applyFill="1" applyBorder="1" applyAlignment="1" applyProtection="1">
      <alignment horizontal="center"/>
      <protection locked="0"/>
    </xf>
    <xf numFmtId="2" fontId="15" fillId="2" borderId="7" xfId="0" applyNumberFormat="1" applyFont="1" applyFill="1" applyBorder="1" applyAlignment="1" applyProtection="1">
      <alignment horizontal="center"/>
      <protection locked="0"/>
    </xf>
    <xf numFmtId="3" fontId="15" fillId="2" borderId="7" xfId="0" applyNumberFormat="1" applyFont="1" applyFill="1" applyBorder="1" applyAlignment="1" applyProtection="1">
      <alignment horizontal="center"/>
      <protection locked="0"/>
    </xf>
    <xf numFmtId="0" fontId="18" fillId="0" borderId="0" xfId="12" applyFont="1"/>
    <xf numFmtId="0" fontId="61" fillId="0" borderId="0" xfId="12" applyFont="1" applyAlignment="1">
      <alignment wrapText="1"/>
    </xf>
    <xf numFmtId="0" fontId="4" fillId="34" borderId="20" xfId="13" applyFont="1" applyFill="1" applyBorder="1" applyAlignment="1">
      <alignment horizontal="center"/>
    </xf>
    <xf numFmtId="0" fontId="4" fillId="0" borderId="93" xfId="13" applyFont="1" applyFill="1" applyBorder="1" applyAlignment="1">
      <alignment horizontal="center"/>
    </xf>
    <xf numFmtId="0" fontId="62" fillId="0" borderId="0" xfId="13" applyFont="1" applyFill="1" applyBorder="1"/>
    <xf numFmtId="0" fontId="3" fillId="0" borderId="0" xfId="13" applyFont="1" applyFill="1" applyBorder="1"/>
    <xf numFmtId="0" fontId="4" fillId="34" borderId="1" xfId="4" applyFont="1" applyFill="1" applyBorder="1" applyAlignment="1">
      <alignment horizontal="left"/>
    </xf>
    <xf numFmtId="0" fontId="61" fillId="0" borderId="0" xfId="12" applyFont="1"/>
    <xf numFmtId="0" fontId="3" fillId="0" borderId="0" xfId="13" applyFont="1" applyFill="1" applyBorder="1" applyAlignment="1"/>
    <xf numFmtId="0" fontId="63" fillId="0" borderId="0" xfId="12" applyFont="1"/>
    <xf numFmtId="0" fontId="64" fillId="0" borderId="0" xfId="12" applyFont="1" applyAlignment="1">
      <alignment horizontal="center" wrapText="1"/>
    </xf>
    <xf numFmtId="0" fontId="4" fillId="34" borderId="1" xfId="13" applyFont="1" applyFill="1" applyBorder="1" applyAlignment="1">
      <alignment horizontal="center"/>
    </xf>
    <xf numFmtId="0" fontId="4" fillId="34" borderId="3" xfId="13" applyFont="1" applyFill="1" applyBorder="1" applyAlignment="1">
      <alignment horizontal="center"/>
    </xf>
    <xf numFmtId="0" fontId="4" fillId="0" borderId="0" xfId="13" applyFont="1" applyFill="1" applyBorder="1" applyAlignment="1">
      <alignment horizontal="center" vertical="center"/>
    </xf>
    <xf numFmtId="0" fontId="18" fillId="0" borderId="0" xfId="12" applyFont="1" applyBorder="1"/>
    <xf numFmtId="0" fontId="4" fillId="35" borderId="9" xfId="13" applyFont="1" applyFill="1" applyBorder="1" applyAlignment="1">
      <alignment horizontal="left" vertical="center"/>
    </xf>
    <xf numFmtId="0" fontId="3" fillId="0" borderId="11" xfId="13" quotePrefix="1" applyFont="1" applyBorder="1" applyAlignment="1">
      <alignment horizontal="left" vertical="center"/>
    </xf>
    <xf numFmtId="0" fontId="3" fillId="0" borderId="0" xfId="13" applyFont="1" applyBorder="1" applyAlignment="1">
      <alignment horizontal="center" vertical="center"/>
    </xf>
    <xf numFmtId="0" fontId="65" fillId="36" borderId="94" xfId="12" applyFont="1" applyFill="1" applyBorder="1"/>
    <xf numFmtId="0" fontId="18" fillId="0" borderId="0" xfId="12" applyFont="1" applyFill="1"/>
    <xf numFmtId="0" fontId="65" fillId="0" borderId="95" xfId="12" applyFont="1" applyFill="1" applyBorder="1"/>
    <xf numFmtId="0" fontId="65" fillId="0" borderId="0" xfId="12" applyFont="1" applyFill="1" applyBorder="1"/>
    <xf numFmtId="0" fontId="65" fillId="0" borderId="96" xfId="12" applyFont="1" applyFill="1" applyBorder="1"/>
    <xf numFmtId="0" fontId="65" fillId="0" borderId="0" xfId="12" applyFont="1" applyBorder="1"/>
    <xf numFmtId="0" fontId="18" fillId="0" borderId="0" xfId="12" applyFont="1" applyFill="1" applyBorder="1"/>
    <xf numFmtId="0" fontId="65" fillId="36" borderId="97" xfId="12" applyFont="1" applyFill="1" applyBorder="1"/>
    <xf numFmtId="0" fontId="4" fillId="35" borderId="12" xfId="13" applyFont="1" applyFill="1" applyBorder="1" applyAlignment="1">
      <alignment horizontal="left"/>
    </xf>
    <xf numFmtId="0" fontId="3" fillId="0" borderId="13" xfId="13" applyFont="1" applyFill="1" applyBorder="1" applyAlignment="1">
      <alignment horizontal="left" vertical="center"/>
    </xf>
    <xf numFmtId="0" fontId="3" fillId="0" borderId="0" xfId="13" applyFont="1" applyFill="1" applyBorder="1" applyAlignment="1">
      <alignment horizontal="center" vertical="center"/>
    </xf>
    <xf numFmtId="0" fontId="18" fillId="36" borderId="96" xfId="12" applyFont="1" applyFill="1" applyBorder="1"/>
    <xf numFmtId="0" fontId="18" fillId="0" borderId="95" xfId="12" applyFont="1" applyFill="1" applyBorder="1"/>
    <xf numFmtId="0" fontId="18" fillId="0" borderId="96" xfId="12" applyFont="1" applyFill="1" applyBorder="1"/>
    <xf numFmtId="0" fontId="18" fillId="36" borderId="95" xfId="12" applyFont="1" applyFill="1" applyBorder="1"/>
    <xf numFmtId="0" fontId="4" fillId="35" borderId="98" xfId="4" applyFont="1" applyFill="1" applyBorder="1"/>
    <xf numFmtId="0" fontId="3" fillId="0" borderId="13" xfId="13" applyFont="1" applyBorder="1" applyAlignment="1">
      <alignment horizontal="left" vertical="center"/>
    </xf>
    <xf numFmtId="0" fontId="61" fillId="0" borderId="0" xfId="12" applyFont="1" applyAlignment="1">
      <alignment vertical="center"/>
    </xf>
    <xf numFmtId="0" fontId="61" fillId="0" borderId="0" xfId="12" applyFont="1" applyAlignment="1"/>
    <xf numFmtId="0" fontId="4" fillId="35" borderId="12" xfId="4" applyFont="1" applyFill="1" applyBorder="1"/>
    <xf numFmtId="0" fontId="18" fillId="38" borderId="95" xfId="12" applyFont="1" applyFill="1" applyBorder="1"/>
    <xf numFmtId="0" fontId="18" fillId="38" borderId="0" xfId="12" applyFont="1" applyFill="1" applyBorder="1"/>
    <xf numFmtId="0" fontId="18" fillId="38" borderId="96" xfId="12" applyFont="1" applyFill="1" applyBorder="1"/>
    <xf numFmtId="0" fontId="3" fillId="0" borderId="13" xfId="13" applyFont="1" applyBorder="1" applyAlignment="1"/>
    <xf numFmtId="0" fontId="18" fillId="36" borderId="0" xfId="12" applyFont="1" applyFill="1"/>
    <xf numFmtId="0" fontId="4" fillId="35" borderId="19" xfId="4" applyFont="1" applyFill="1" applyBorder="1"/>
    <xf numFmtId="0" fontId="3" fillId="35" borderId="13" xfId="13" applyFont="1" applyFill="1" applyBorder="1" applyAlignment="1">
      <alignment horizontal="left"/>
    </xf>
    <xf numFmtId="0" fontId="3" fillId="0" borderId="13" xfId="13" quotePrefix="1" applyFont="1" applyBorder="1" applyAlignment="1">
      <alignment horizontal="left"/>
    </xf>
    <xf numFmtId="0" fontId="4" fillId="35" borderId="19" xfId="13" applyFont="1" applyFill="1" applyBorder="1" applyAlignment="1">
      <alignment horizontal="left"/>
    </xf>
    <xf numFmtId="0" fontId="3" fillId="0" borderId="39" xfId="13" quotePrefix="1" applyFont="1" applyBorder="1" applyAlignment="1">
      <alignment horizontal="left"/>
    </xf>
    <xf numFmtId="0" fontId="4" fillId="35" borderId="98" xfId="13" applyFont="1" applyFill="1" applyBorder="1" applyAlignment="1">
      <alignment horizontal="right"/>
    </xf>
    <xf numFmtId="0" fontId="18" fillId="36" borderId="102" xfId="12" applyFont="1" applyFill="1" applyBorder="1"/>
    <xf numFmtId="0" fontId="18" fillId="38" borderId="103" xfId="12" applyFont="1" applyFill="1" applyBorder="1"/>
    <xf numFmtId="0" fontId="4" fillId="35" borderId="42" xfId="13" applyFont="1" applyFill="1" applyBorder="1" applyAlignment="1">
      <alignment horizontal="right"/>
    </xf>
    <xf numFmtId="0" fontId="3" fillId="35" borderId="27" xfId="13" applyFont="1" applyFill="1" applyBorder="1" applyAlignment="1">
      <alignment horizontal="center"/>
    </xf>
    <xf numFmtId="0" fontId="3" fillId="35" borderId="29" xfId="13" applyFont="1" applyFill="1" applyBorder="1" applyAlignment="1">
      <alignment horizontal="left"/>
    </xf>
    <xf numFmtId="0" fontId="3" fillId="35" borderId="27" xfId="13" applyFont="1" applyFill="1" applyBorder="1" applyAlignment="1">
      <alignment horizontal="left"/>
    </xf>
    <xf numFmtId="0" fontId="3" fillId="35" borderId="29" xfId="13" applyFont="1" applyFill="1" applyBorder="1" applyAlignment="1">
      <alignment horizontal="center"/>
    </xf>
    <xf numFmtId="0" fontId="3" fillId="35" borderId="28" xfId="13" applyFont="1" applyFill="1" applyBorder="1" applyAlignment="1">
      <alignment horizontal="left"/>
    </xf>
    <xf numFmtId="0" fontId="3" fillId="35" borderId="28" xfId="13" applyFont="1" applyFill="1" applyBorder="1" applyAlignment="1">
      <alignment horizontal="center"/>
    </xf>
    <xf numFmtId="0" fontId="4" fillId="0" borderId="9" xfId="13" applyFont="1" applyFill="1" applyBorder="1" applyAlignment="1">
      <alignment horizontal="left"/>
    </xf>
    <xf numFmtId="0" fontId="3" fillId="0" borderId="11" xfId="13" applyFont="1" applyFill="1" applyBorder="1" applyAlignment="1">
      <alignment horizontal="left"/>
    </xf>
    <xf numFmtId="0" fontId="4" fillId="35" borderId="44" xfId="13" applyFont="1" applyFill="1" applyBorder="1" applyAlignment="1">
      <alignment horizontal="right"/>
    </xf>
    <xf numFmtId="0" fontId="3" fillId="35" borderId="30" xfId="13" applyFont="1" applyFill="1" applyBorder="1" applyAlignment="1"/>
    <xf numFmtId="0" fontId="3" fillId="35" borderId="0" xfId="13" applyFont="1" applyFill="1" applyBorder="1" applyAlignment="1"/>
    <xf numFmtId="0" fontId="4" fillId="0" borderId="12" xfId="13" applyFont="1" applyFill="1" applyBorder="1" applyAlignment="1">
      <alignment horizontal="left"/>
    </xf>
    <xf numFmtId="0" fontId="3" fillId="0" borderId="13" xfId="13" applyFont="1" applyFill="1" applyBorder="1" applyAlignment="1">
      <alignment horizontal="left"/>
    </xf>
    <xf numFmtId="0" fontId="3" fillId="35" borderId="4" xfId="13" applyFont="1" applyFill="1" applyBorder="1" applyAlignment="1">
      <alignment horizontal="right"/>
    </xf>
    <xf numFmtId="0" fontId="3" fillId="35" borderId="6" xfId="13" applyFont="1" applyFill="1" applyBorder="1" applyAlignment="1">
      <alignment horizontal="left"/>
    </xf>
    <xf numFmtId="169" fontId="3" fillId="35" borderId="4" xfId="13" applyNumberFormat="1" applyFont="1" applyFill="1" applyBorder="1" applyAlignment="1">
      <alignment horizontal="right"/>
    </xf>
    <xf numFmtId="2" fontId="3" fillId="35" borderId="4" xfId="13" applyNumberFormat="1" applyFont="1" applyFill="1" applyBorder="1" applyAlignment="1">
      <alignment horizontal="right"/>
    </xf>
    <xf numFmtId="0" fontId="4" fillId="0" borderId="12" xfId="13" applyFont="1" applyBorder="1" applyAlignment="1">
      <alignment horizontal="left"/>
    </xf>
    <xf numFmtId="0" fontId="3" fillId="0" borderId="13" xfId="13" applyFont="1" applyBorder="1" applyAlignment="1">
      <alignment horizontal="left"/>
    </xf>
    <xf numFmtId="0" fontId="4" fillId="35" borderId="45" xfId="13" applyFont="1" applyFill="1" applyBorder="1" applyAlignment="1">
      <alignment horizontal="right"/>
    </xf>
    <xf numFmtId="0" fontId="4" fillId="0" borderId="19" xfId="13" applyFont="1" applyBorder="1" applyAlignment="1"/>
    <xf numFmtId="0" fontId="3" fillId="0" borderId="39" xfId="13" applyFont="1" applyBorder="1" applyAlignment="1"/>
    <xf numFmtId="0" fontId="3" fillId="0" borderId="0" xfId="13" applyFont="1" applyBorder="1" applyAlignment="1">
      <alignment horizontal="center"/>
    </xf>
    <xf numFmtId="0" fontId="3" fillId="35" borderId="4" xfId="13" applyFont="1" applyFill="1" applyBorder="1"/>
    <xf numFmtId="0" fontId="4" fillId="35" borderId="5" xfId="13" applyFont="1" applyFill="1" applyBorder="1" applyAlignment="1">
      <alignment horizontal="center"/>
    </xf>
    <xf numFmtId="0" fontId="3" fillId="35" borderId="6" xfId="13" applyFont="1" applyFill="1" applyBorder="1"/>
    <xf numFmtId="0" fontId="3" fillId="35" borderId="7" xfId="13" applyFont="1" applyFill="1" applyBorder="1" applyAlignment="1">
      <alignment horizontal="center"/>
    </xf>
    <xf numFmtId="0" fontId="4" fillId="0" borderId="0" xfId="13" applyFont="1" applyFill="1" applyBorder="1" applyAlignment="1">
      <alignment horizontal="right" vertical="center"/>
    </xf>
    <xf numFmtId="0" fontId="3" fillId="0" borderId="0" xfId="13" applyFont="1" applyFill="1" applyBorder="1" applyAlignment="1">
      <alignment horizontal="left"/>
    </xf>
    <xf numFmtId="0" fontId="4" fillId="0" borderId="0" xfId="13" applyFont="1" applyBorder="1" applyAlignment="1">
      <alignment horizontal="left"/>
    </xf>
    <xf numFmtId="0" fontId="4" fillId="0" borderId="0" xfId="13" applyFont="1" applyBorder="1"/>
    <xf numFmtId="0" fontId="4" fillId="35" borderId="12" xfId="13" applyFont="1" applyFill="1" applyBorder="1" applyAlignment="1">
      <alignment horizontal="right"/>
    </xf>
    <xf numFmtId="2" fontId="3" fillId="35" borderId="7" xfId="13" applyNumberFormat="1" applyFont="1" applyFill="1" applyBorder="1" applyAlignment="1"/>
    <xf numFmtId="0" fontId="4" fillId="0" borderId="46" xfId="13" applyFont="1" applyFill="1" applyBorder="1"/>
    <xf numFmtId="0" fontId="3" fillId="0" borderId="46" xfId="13" applyFont="1" applyFill="1" applyBorder="1" applyAlignment="1"/>
    <xf numFmtId="0" fontId="4" fillId="35" borderId="19" xfId="13" applyFont="1" applyFill="1" applyBorder="1" applyAlignment="1">
      <alignment horizontal="right"/>
    </xf>
    <xf numFmtId="1" fontId="61" fillId="35" borderId="99" xfId="13" applyNumberFormat="1" applyFont="1" applyFill="1" applyBorder="1" applyAlignment="1"/>
    <xf numFmtId="0" fontId="3" fillId="35" borderId="38" xfId="13" applyFont="1" applyFill="1" applyBorder="1" applyAlignment="1"/>
    <xf numFmtId="0" fontId="4" fillId="37" borderId="47" xfId="13" applyFont="1" applyFill="1" applyBorder="1" applyAlignment="1">
      <alignment horizontal="center"/>
    </xf>
    <xf numFmtId="0" fontId="4" fillId="37" borderId="104" xfId="13" applyFont="1" applyFill="1" applyBorder="1" applyAlignment="1">
      <alignment horizontal="center" vertical="center"/>
    </xf>
    <xf numFmtId="0" fontId="4" fillId="37" borderId="32" xfId="13" applyFont="1" applyFill="1" applyBorder="1" applyAlignment="1"/>
    <xf numFmtId="0" fontId="4" fillId="37" borderId="33" xfId="13" applyFont="1" applyFill="1" applyBorder="1" applyAlignment="1"/>
    <xf numFmtId="0" fontId="18" fillId="0" borderId="0" xfId="12" applyFont="1" applyAlignment="1">
      <alignment horizontal="right"/>
    </xf>
    <xf numFmtId="0" fontId="18" fillId="36" borderId="0" xfId="12" applyFont="1" applyFill="1" applyBorder="1"/>
    <xf numFmtId="0" fontId="18" fillId="39" borderId="105" xfId="12" applyFont="1" applyFill="1" applyBorder="1"/>
    <xf numFmtId="0" fontId="18" fillId="39" borderId="106" xfId="12" applyFont="1" applyFill="1" applyBorder="1"/>
    <xf numFmtId="0" fontId="61" fillId="0" borderId="0" xfId="13" applyFont="1" applyFill="1" applyBorder="1"/>
    <xf numFmtId="169" fontId="3" fillId="0" borderId="0" xfId="13" applyNumberFormat="1" applyFont="1" applyFill="1" applyBorder="1"/>
    <xf numFmtId="0" fontId="18" fillId="0" borderId="0" xfId="12" applyFont="1" applyAlignment="1">
      <alignment horizontal="center"/>
    </xf>
    <xf numFmtId="0" fontId="18" fillId="0" borderId="105" xfId="12" applyFont="1" applyFill="1" applyBorder="1"/>
    <xf numFmtId="0" fontId="18" fillId="0" borderId="106" xfId="12" applyFont="1" applyFill="1" applyBorder="1"/>
    <xf numFmtId="0" fontId="18" fillId="39" borderId="0" xfId="12" applyFont="1" applyFill="1" applyBorder="1"/>
    <xf numFmtId="0" fontId="18" fillId="36" borderId="105" xfId="12" applyFont="1" applyFill="1" applyBorder="1"/>
    <xf numFmtId="0" fontId="18" fillId="36" borderId="106" xfId="12" applyFont="1" applyFill="1" applyBorder="1"/>
    <xf numFmtId="0" fontId="3" fillId="35" borderId="27" xfId="13" applyFont="1" applyFill="1" applyBorder="1" applyAlignment="1"/>
    <xf numFmtId="0" fontId="3" fillId="35" borderId="29" xfId="13" applyFont="1" applyFill="1" applyBorder="1" applyAlignment="1"/>
    <xf numFmtId="0" fontId="4" fillId="35" borderId="7" xfId="13" applyFont="1" applyFill="1" applyBorder="1" applyAlignment="1"/>
    <xf numFmtId="0" fontId="3" fillId="35" borderId="5" xfId="13" applyFont="1" applyFill="1" applyBorder="1" applyAlignment="1"/>
    <xf numFmtId="0" fontId="11" fillId="35" borderId="15" xfId="13" applyFont="1" applyFill="1" applyBorder="1" applyAlignment="1">
      <alignment horizontal="right"/>
    </xf>
    <xf numFmtId="0" fontId="3" fillId="35" borderId="15" xfId="13" applyFont="1" applyFill="1" applyBorder="1" applyAlignment="1"/>
    <xf numFmtId="0" fontId="18" fillId="0" borderId="0" xfId="12" applyFont="1" applyAlignment="1">
      <alignment horizontal="left"/>
    </xf>
    <xf numFmtId="0" fontId="18" fillId="36" borderId="103" xfId="12" applyFont="1" applyFill="1" applyBorder="1"/>
    <xf numFmtId="0" fontId="18" fillId="0" borderId="0" xfId="12" applyFont="1" applyAlignment="1"/>
    <xf numFmtId="0" fontId="4" fillId="35" borderId="9" xfId="13" applyFont="1" applyFill="1" applyBorder="1" applyAlignment="1">
      <alignment horizontal="right"/>
    </xf>
    <xf numFmtId="0" fontId="3" fillId="35" borderId="34" xfId="13" applyFont="1" applyFill="1" applyBorder="1" applyAlignment="1">
      <alignment horizontal="right"/>
    </xf>
    <xf numFmtId="0" fontId="3" fillId="35" borderId="35" xfId="13" applyFont="1" applyFill="1" applyBorder="1" applyAlignment="1">
      <alignment horizontal="left"/>
    </xf>
    <xf numFmtId="169" fontId="20" fillId="35" borderId="108" xfId="13" applyNumberFormat="1" applyFont="1" applyFill="1" applyBorder="1" applyAlignment="1">
      <alignment horizontal="right"/>
    </xf>
    <xf numFmtId="2" fontId="3" fillId="35" borderId="108" xfId="13" applyNumberFormat="1" applyFont="1" applyFill="1" applyBorder="1" applyAlignment="1">
      <alignment horizontal="right"/>
    </xf>
    <xf numFmtId="0" fontId="3" fillId="35" borderId="5" xfId="13" applyFont="1" applyFill="1" applyBorder="1" applyAlignment="1">
      <alignment horizontal="right"/>
    </xf>
    <xf numFmtId="1" fontId="3" fillId="35" borderId="100" xfId="13" applyNumberFormat="1" applyFont="1" applyFill="1" applyBorder="1" applyAlignment="1"/>
    <xf numFmtId="0" fontId="18" fillId="36" borderId="109" xfId="12" applyFont="1" applyFill="1" applyBorder="1"/>
    <xf numFmtId="0" fontId="4" fillId="35" borderId="20" xfId="13" applyFont="1" applyFill="1" applyBorder="1" applyAlignment="1">
      <alignment horizontal="left"/>
    </xf>
    <xf numFmtId="0" fontId="3" fillId="0" borderId="2" xfId="13" applyFont="1" applyFill="1" applyBorder="1" applyAlignment="1">
      <alignment horizontal="center"/>
    </xf>
    <xf numFmtId="0" fontId="3" fillId="0" borderId="77" xfId="13" applyFont="1" applyFill="1" applyBorder="1"/>
    <xf numFmtId="1" fontId="61" fillId="0" borderId="41" xfId="13" applyNumberFormat="1" applyFont="1" applyFill="1" applyBorder="1" applyAlignment="1">
      <alignment horizontal="center"/>
    </xf>
    <xf numFmtId="14" fontId="3" fillId="0" borderId="44" xfId="218" applyNumberFormat="1" applyFont="1" applyBorder="1" applyAlignment="1">
      <alignment horizontal="left"/>
    </xf>
    <xf numFmtId="0" fontId="3" fillId="35" borderId="4" xfId="13" applyFont="1" applyFill="1" applyBorder="1" applyAlignment="1">
      <alignment horizontal="center"/>
    </xf>
    <xf numFmtId="0" fontId="3" fillId="35" borderId="4" xfId="13" applyFont="1" applyFill="1" applyBorder="1" applyAlignment="1">
      <alignment horizontal="left"/>
    </xf>
    <xf numFmtId="0" fontId="3" fillId="35" borderId="6" xfId="13" applyFont="1" applyFill="1" applyBorder="1" applyAlignment="1">
      <alignment horizontal="center"/>
    </xf>
    <xf numFmtId="0" fontId="18" fillId="38" borderId="0" xfId="12" applyFont="1" applyFill="1"/>
    <xf numFmtId="0" fontId="4" fillId="35" borderId="7" xfId="13" applyFont="1" applyFill="1" applyBorder="1" applyAlignment="1">
      <alignment horizontal="center"/>
    </xf>
    <xf numFmtId="0" fontId="61" fillId="35" borderId="6" xfId="13" applyFont="1" applyFill="1" applyBorder="1" applyAlignment="1">
      <alignment horizontal="center"/>
    </xf>
    <xf numFmtId="0" fontId="11" fillId="35" borderId="4" xfId="13" applyFont="1" applyFill="1" applyBorder="1" applyAlignment="1">
      <alignment horizontal="left"/>
    </xf>
    <xf numFmtId="0" fontId="11" fillId="35" borderId="4" xfId="13" applyFont="1" applyFill="1" applyBorder="1" applyAlignment="1">
      <alignment horizontal="right"/>
    </xf>
    <xf numFmtId="164" fontId="3" fillId="0" borderId="44" xfId="218" applyNumberFormat="1" applyFont="1" applyBorder="1" applyAlignment="1"/>
    <xf numFmtId="0" fontId="61" fillId="35" borderId="100" xfId="13" applyFont="1" applyFill="1" applyBorder="1" applyAlignment="1"/>
    <xf numFmtId="0" fontId="4" fillId="35" borderId="99" xfId="13" applyFont="1" applyFill="1" applyBorder="1" applyAlignment="1"/>
    <xf numFmtId="0" fontId="4" fillId="35" borderId="100" xfId="13" applyFont="1" applyFill="1" applyBorder="1" applyAlignment="1"/>
    <xf numFmtId="2" fontId="3" fillId="35" borderId="17" xfId="13" applyNumberFormat="1" applyFont="1" applyFill="1" applyBorder="1" applyAlignment="1">
      <alignment horizontal="center"/>
    </xf>
    <xf numFmtId="2" fontId="4" fillId="35" borderId="17" xfId="13" applyNumberFormat="1" applyFont="1" applyFill="1" applyBorder="1" applyAlignment="1">
      <alignment horizontal="center"/>
    </xf>
    <xf numFmtId="0" fontId="4" fillId="35" borderId="20" xfId="13" applyFont="1" applyFill="1" applyBorder="1" applyAlignment="1">
      <alignment horizontal="center" vertical="center"/>
    </xf>
    <xf numFmtId="0" fontId="3" fillId="0" borderId="1" xfId="13" applyFont="1" applyFill="1" applyBorder="1" applyAlignment="1"/>
    <xf numFmtId="0" fontId="3" fillId="0" borderId="2" xfId="13" applyFont="1" applyFill="1" applyBorder="1" applyAlignment="1"/>
    <xf numFmtId="0" fontId="3" fillId="0" borderId="3" xfId="13" applyFont="1" applyFill="1" applyBorder="1" applyAlignment="1"/>
    <xf numFmtId="0" fontId="18" fillId="0" borderId="40" xfId="12" applyFont="1" applyBorder="1" applyAlignment="1"/>
    <xf numFmtId="0" fontId="18" fillId="0" borderId="46" xfId="12" applyFont="1" applyBorder="1" applyAlignment="1"/>
    <xf numFmtId="0" fontId="18" fillId="0" borderId="41" xfId="12" applyFont="1" applyBorder="1" applyAlignment="1"/>
    <xf numFmtId="0" fontId="18" fillId="0" borderId="50" xfId="12" applyFont="1" applyBorder="1" applyAlignment="1">
      <alignment horizontal="right"/>
    </xf>
    <xf numFmtId="0" fontId="18" fillId="0" borderId="0" xfId="14" applyFont="1"/>
    <xf numFmtId="0" fontId="18" fillId="0" borderId="0" xfId="12" applyFont="1" applyBorder="1" applyAlignment="1"/>
    <xf numFmtId="0" fontId="18" fillId="36" borderId="111" xfId="12" applyFont="1" applyFill="1" applyBorder="1"/>
    <xf numFmtId="0" fontId="61" fillId="0" borderId="0" xfId="12" applyFont="1" applyFill="1" applyBorder="1" applyAlignment="1"/>
    <xf numFmtId="14" fontId="3" fillId="0" borderId="4" xfId="218" applyNumberFormat="1" applyFont="1" applyFill="1" applyBorder="1" applyAlignment="1"/>
    <xf numFmtId="14" fontId="3" fillId="0" borderId="5" xfId="218" applyNumberFormat="1" applyFont="1" applyFill="1" applyBorder="1" applyAlignment="1"/>
    <xf numFmtId="14" fontId="3" fillId="0" borderId="37" xfId="218" applyNumberFormat="1" applyFont="1" applyFill="1" applyBorder="1" applyAlignment="1"/>
    <xf numFmtId="0" fontId="18" fillId="36" borderId="112" xfId="12" applyFont="1" applyFill="1" applyBorder="1"/>
    <xf numFmtId="0" fontId="61" fillId="36" borderId="112" xfId="12" applyFont="1" applyFill="1" applyBorder="1" applyAlignment="1">
      <alignment wrapText="1"/>
    </xf>
    <xf numFmtId="0" fontId="61" fillId="36" borderId="112" xfId="12" applyFont="1" applyFill="1" applyBorder="1" applyAlignment="1"/>
    <xf numFmtId="0" fontId="61" fillId="0" borderId="0" xfId="12" applyFont="1" applyFill="1" applyBorder="1" applyAlignment="1">
      <alignment wrapText="1"/>
    </xf>
    <xf numFmtId="0" fontId="18" fillId="0" borderId="113" xfId="12" applyFont="1" applyBorder="1"/>
    <xf numFmtId="0" fontId="18" fillId="0" borderId="111" xfId="12" applyFont="1" applyFill="1" applyBorder="1"/>
    <xf numFmtId="0" fontId="18" fillId="0" borderId="112" xfId="12" applyFont="1" applyFill="1" applyBorder="1"/>
    <xf numFmtId="0" fontId="61" fillId="0" borderId="112" xfId="12" applyFont="1" applyFill="1" applyBorder="1" applyAlignment="1">
      <alignment wrapText="1"/>
    </xf>
    <xf numFmtId="0" fontId="61" fillId="0" borderId="112" xfId="12" applyFont="1" applyFill="1" applyBorder="1" applyAlignment="1"/>
    <xf numFmtId="0" fontId="18" fillId="0" borderId="114" xfId="12" applyFont="1" applyBorder="1"/>
    <xf numFmtId="0" fontId="61" fillId="36" borderId="0" xfId="12" applyFont="1" applyFill="1" applyBorder="1"/>
    <xf numFmtId="0" fontId="61" fillId="36" borderId="0" xfId="12" applyFont="1" applyFill="1" applyBorder="1" applyAlignment="1">
      <alignment wrapText="1"/>
    </xf>
    <xf numFmtId="0" fontId="3" fillId="36" borderId="0" xfId="13" applyFont="1" applyFill="1"/>
    <xf numFmtId="0" fontId="3" fillId="0" borderId="0" xfId="13" applyFont="1"/>
    <xf numFmtId="0" fontId="66" fillId="36" borderId="115" xfId="12" applyFont="1" applyFill="1" applyBorder="1"/>
    <xf numFmtId="0" fontId="66" fillId="0" borderId="0" xfId="12" applyFont="1" applyFill="1" applyBorder="1"/>
    <xf numFmtId="0" fontId="18" fillId="0" borderId="0" xfId="12" applyFont="1" applyAlignment="1">
      <alignment horizontal="right" vertical="center"/>
    </xf>
    <xf numFmtId="0" fontId="65" fillId="0" borderId="0" xfId="12" applyFont="1" applyAlignment="1">
      <alignment wrapText="1"/>
    </xf>
    <xf numFmtId="0" fontId="65" fillId="0" borderId="0" xfId="12" applyFont="1" applyBorder="1" applyAlignment="1">
      <alignment vertical="top" wrapText="1"/>
    </xf>
    <xf numFmtId="0" fontId="65" fillId="0" borderId="0" xfId="12" applyFont="1" applyAlignment="1"/>
    <xf numFmtId="0" fontId="65" fillId="0" borderId="0" xfId="12" applyFont="1" applyBorder="1" applyAlignment="1">
      <alignment horizontal="right" wrapText="1"/>
    </xf>
    <xf numFmtId="3" fontId="3" fillId="0" borderId="0" xfId="12" applyNumberFormat="1" applyFont="1" applyBorder="1" applyAlignment="1">
      <alignment horizontal="center"/>
    </xf>
    <xf numFmtId="0" fontId="3" fillId="0" borderId="0" xfId="12" applyFont="1" applyBorder="1" applyAlignment="1"/>
    <xf numFmtId="0" fontId="3" fillId="0" borderId="0" xfId="12" applyFont="1"/>
    <xf numFmtId="0" fontId="65" fillId="0" borderId="0" xfId="12" applyFont="1" applyAlignment="1">
      <alignment horizontal="right"/>
    </xf>
    <xf numFmtId="0" fontId="3" fillId="0" borderId="0" xfId="12" applyFont="1" applyAlignment="1">
      <alignment horizontal="center"/>
    </xf>
    <xf numFmtId="0" fontId="16" fillId="0" borderId="0" xfId="12" applyFont="1"/>
    <xf numFmtId="0" fontId="18" fillId="0" borderId="0" xfId="12" applyFont="1" applyAlignment="1">
      <alignment wrapText="1"/>
    </xf>
    <xf numFmtId="164" fontId="3" fillId="0" borderId="110" xfId="218" applyNumberFormat="1" applyFont="1" applyBorder="1" applyAlignment="1">
      <alignment horizontal="left"/>
    </xf>
    <xf numFmtId="0" fontId="3" fillId="0" borderId="46" xfId="13" applyFont="1" applyFill="1" applyBorder="1"/>
    <xf numFmtId="0" fontId="23" fillId="0" borderId="0" xfId="12" applyFont="1"/>
    <xf numFmtId="12" fontId="3" fillId="35" borderId="108" xfId="13" applyNumberFormat="1" applyFont="1" applyFill="1" applyBorder="1" applyAlignment="1">
      <alignment horizontal="center"/>
    </xf>
    <xf numFmtId="0" fontId="3" fillId="35" borderId="32" xfId="13" applyFont="1" applyFill="1" applyBorder="1"/>
    <xf numFmtId="0" fontId="4" fillId="37" borderId="9" xfId="13" applyFont="1" applyFill="1" applyBorder="1" applyAlignment="1">
      <alignment horizontal="center"/>
    </xf>
    <xf numFmtId="0" fontId="4" fillId="37" borderId="108" xfId="13" applyFont="1" applyFill="1" applyBorder="1" applyAlignment="1">
      <alignment horizontal="center" vertical="center"/>
    </xf>
    <xf numFmtId="0" fontId="4" fillId="37" borderId="10" xfId="13" applyFont="1" applyFill="1" applyBorder="1" applyAlignment="1">
      <alignment horizontal="center"/>
    </xf>
    <xf numFmtId="0" fontId="4" fillId="37" borderId="11" xfId="13" applyFont="1" applyFill="1" applyBorder="1" applyAlignment="1">
      <alignment horizontal="center"/>
    </xf>
    <xf numFmtId="0" fontId="3" fillId="35" borderId="25" xfId="13" applyFont="1" applyFill="1" applyBorder="1" applyAlignment="1">
      <alignment horizontal="center"/>
    </xf>
    <xf numFmtId="0" fontId="3" fillId="35" borderId="25" xfId="13" applyFont="1" applyFill="1" applyBorder="1"/>
    <xf numFmtId="0" fontId="4" fillId="37" borderId="116" xfId="13" applyFont="1" applyFill="1" applyBorder="1" applyAlignment="1">
      <alignment horizontal="center"/>
    </xf>
    <xf numFmtId="0" fontId="4" fillId="37" borderId="24" xfId="13" applyFont="1" applyFill="1" applyBorder="1" applyAlignment="1">
      <alignment horizontal="center" vertical="center"/>
    </xf>
    <xf numFmtId="0" fontId="4" fillId="37" borderId="14" xfId="13" applyFont="1" applyFill="1" applyBorder="1" applyAlignment="1">
      <alignment horizontal="center"/>
    </xf>
    <xf numFmtId="0" fontId="4" fillId="37" borderId="18" xfId="13" applyFont="1" applyFill="1" applyBorder="1" applyAlignment="1">
      <alignment horizontal="center"/>
    </xf>
    <xf numFmtId="0" fontId="4" fillId="35" borderId="117" xfId="13" applyFont="1" applyFill="1" applyBorder="1" applyAlignment="1">
      <alignment horizontal="center"/>
    </xf>
    <xf numFmtId="0" fontId="3" fillId="35" borderId="34" xfId="13" applyFont="1" applyFill="1" applyBorder="1" applyAlignment="1">
      <alignment horizontal="center"/>
    </xf>
    <xf numFmtId="3" fontId="61" fillId="35" borderId="6" xfId="13" applyNumberFormat="1" applyFont="1" applyFill="1" applyBorder="1" applyAlignment="1">
      <alignment horizontal="center"/>
    </xf>
    <xf numFmtId="0" fontId="4" fillId="35" borderId="4" xfId="13" applyFont="1" applyFill="1" applyBorder="1" applyAlignment="1">
      <alignment horizontal="left"/>
    </xf>
    <xf numFmtId="0" fontId="11" fillId="35" borderId="6" xfId="13" applyFont="1" applyFill="1" applyBorder="1" applyAlignment="1">
      <alignment horizontal="right"/>
    </xf>
    <xf numFmtId="0" fontId="3" fillId="35" borderId="5" xfId="13" applyFont="1" applyFill="1" applyBorder="1" applyAlignment="1">
      <alignment horizontal="center"/>
    </xf>
    <xf numFmtId="0" fontId="3" fillId="40" borderId="9" xfId="15" applyFont="1" applyFill="1" applyBorder="1" applyAlignment="1" applyProtection="1">
      <alignment horizontal="center"/>
      <protection locked="0"/>
    </xf>
    <xf numFmtId="0" fontId="3" fillId="40" borderId="10" xfId="15" applyFont="1" applyFill="1" applyBorder="1" applyProtection="1">
      <protection locked="0"/>
    </xf>
    <xf numFmtId="3" fontId="3" fillId="40" borderId="10" xfId="14" applyNumberFormat="1" applyFont="1" applyFill="1" applyBorder="1" applyAlignment="1" applyProtection="1">
      <alignment horizontal="center"/>
      <protection locked="0"/>
    </xf>
    <xf numFmtId="3" fontId="3" fillId="0" borderId="11" xfId="14" applyNumberFormat="1" applyFont="1" applyBorder="1" applyAlignment="1">
      <alignment horizontal="center"/>
    </xf>
    <xf numFmtId="0" fontId="4" fillId="35" borderId="44" xfId="13" applyFont="1" applyFill="1" applyBorder="1" applyAlignment="1">
      <alignment horizontal="center"/>
    </xf>
    <xf numFmtId="0" fontId="3" fillId="40" borderId="12" xfId="15" applyFont="1" applyFill="1" applyBorder="1" applyAlignment="1" applyProtection="1">
      <alignment horizontal="center"/>
      <protection locked="0"/>
    </xf>
    <xf numFmtId="0" fontId="3" fillId="40" borderId="7" xfId="15" applyFont="1" applyFill="1" applyBorder="1" applyProtection="1">
      <protection locked="0"/>
    </xf>
    <xf numFmtId="3" fontId="3" fillId="40" borderId="7" xfId="14" applyNumberFormat="1" applyFont="1" applyFill="1" applyBorder="1" applyAlignment="1" applyProtection="1">
      <alignment horizontal="center"/>
      <protection locked="0"/>
    </xf>
    <xf numFmtId="3" fontId="3" fillId="0" borderId="13" xfId="14" applyNumberFormat="1" applyFont="1" applyBorder="1" applyAlignment="1">
      <alignment horizontal="center"/>
    </xf>
    <xf numFmtId="0" fontId="4" fillId="35" borderId="110" xfId="13" applyFont="1" applyFill="1" applyBorder="1" applyAlignment="1">
      <alignment horizontal="center"/>
    </xf>
    <xf numFmtId="0" fontId="3" fillId="35" borderId="100" xfId="13" applyFont="1" applyFill="1" applyBorder="1" applyAlignment="1">
      <alignment horizontal="center"/>
    </xf>
    <xf numFmtId="3" fontId="3" fillId="40" borderId="7" xfId="15" applyNumberFormat="1" applyFont="1" applyFill="1" applyBorder="1" applyAlignment="1" applyProtection="1">
      <alignment horizontal="center"/>
      <protection locked="0"/>
    </xf>
    <xf numFmtId="2" fontId="4" fillId="35" borderId="55" xfId="13" applyNumberFormat="1" applyFont="1" applyFill="1" applyBorder="1" applyAlignment="1">
      <alignment horizontal="center"/>
    </xf>
    <xf numFmtId="2" fontId="4" fillId="35" borderId="100" xfId="13" applyNumberFormat="1" applyFont="1" applyFill="1" applyBorder="1" applyAlignment="1">
      <alignment horizontal="center"/>
    </xf>
    <xf numFmtId="3" fontId="67" fillId="0" borderId="13" xfId="14" applyNumberFormat="1" applyFont="1" applyBorder="1" applyAlignment="1">
      <alignment horizontal="center"/>
    </xf>
    <xf numFmtId="0" fontId="3" fillId="41" borderId="12" xfId="12" applyFont="1" applyFill="1" applyBorder="1" applyAlignment="1" applyProtection="1">
      <alignment horizontal="center"/>
      <protection locked="0"/>
    </xf>
    <xf numFmtId="0" fontId="3" fillId="41" borderId="7" xfId="12" applyFont="1" applyFill="1" applyBorder="1" applyProtection="1">
      <protection locked="0"/>
    </xf>
    <xf numFmtId="3" fontId="3" fillId="41" borderId="7" xfId="12" applyNumberFormat="1" applyFont="1" applyFill="1" applyBorder="1" applyAlignment="1" applyProtection="1">
      <alignment horizontal="center"/>
      <protection locked="0"/>
    </xf>
    <xf numFmtId="0" fontId="3" fillId="40" borderId="12" xfId="15" applyFont="1" applyFill="1" applyBorder="1" applyAlignment="1">
      <alignment horizontal="center"/>
    </xf>
    <xf numFmtId="3" fontId="20" fillId="0" borderId="13" xfId="12" applyNumberFormat="1" applyFont="1" applyBorder="1" applyAlignment="1">
      <alignment horizontal="center"/>
    </xf>
    <xf numFmtId="0" fontId="20" fillId="41" borderId="19" xfId="12" applyFont="1" applyFill="1" applyBorder="1" applyAlignment="1" applyProtection="1">
      <alignment horizontal="center"/>
      <protection locked="0"/>
    </xf>
    <xf numFmtId="0" fontId="20" fillId="41" borderId="16" xfId="12" applyFont="1" applyFill="1" applyBorder="1" applyProtection="1">
      <protection locked="0"/>
    </xf>
    <xf numFmtId="3" fontId="20" fillId="41" borderId="16" xfId="12" applyNumberFormat="1" applyFont="1" applyFill="1" applyBorder="1" applyAlignment="1" applyProtection="1">
      <alignment horizontal="center"/>
      <protection locked="0"/>
    </xf>
    <xf numFmtId="3" fontId="20" fillId="0" borderId="39" xfId="12" applyNumberFormat="1" applyFont="1" applyBorder="1" applyAlignment="1">
      <alignment horizontal="center"/>
    </xf>
    <xf numFmtId="4" fontId="4" fillId="37" borderId="10" xfId="13" applyNumberFormat="1" applyFont="1" applyFill="1" applyBorder="1" applyAlignment="1">
      <alignment horizontal="center"/>
    </xf>
    <xf numFmtId="4" fontId="4" fillId="37" borderId="11" xfId="13" applyNumberFormat="1" applyFont="1" applyFill="1" applyBorder="1" applyAlignment="1">
      <alignment horizontal="center"/>
    </xf>
    <xf numFmtId="0" fontId="4" fillId="37" borderId="19" xfId="13" applyFont="1" applyFill="1" applyBorder="1" applyAlignment="1">
      <alignment horizontal="center"/>
    </xf>
    <xf numFmtId="0" fontId="4" fillId="37" borderId="99" xfId="13" applyFont="1" applyFill="1" applyBorder="1" applyAlignment="1">
      <alignment horizontal="center" vertical="center"/>
    </xf>
    <xf numFmtId="4" fontId="4" fillId="37" borderId="16" xfId="13" applyNumberFormat="1" applyFont="1" applyFill="1" applyBorder="1" applyAlignment="1">
      <alignment horizontal="center"/>
    </xf>
    <xf numFmtId="4" fontId="4" fillId="37" borderId="39" xfId="13" applyNumberFormat="1" applyFont="1" applyFill="1" applyBorder="1" applyAlignment="1">
      <alignment horizontal="center"/>
    </xf>
    <xf numFmtId="0" fontId="3" fillId="0" borderId="98" xfId="13" applyFont="1" applyFill="1" applyBorder="1" applyAlignment="1">
      <alignment horizontal="center"/>
    </xf>
    <xf numFmtId="0" fontId="3" fillId="0" borderId="35" xfId="13" applyFont="1" applyFill="1" applyBorder="1" applyAlignment="1"/>
    <xf numFmtId="3" fontId="3" fillId="0" borderId="8" xfId="13" applyNumberFormat="1" applyFont="1" applyFill="1" applyBorder="1" applyAlignment="1">
      <alignment horizontal="right" indent="1"/>
    </xf>
    <xf numFmtId="3" fontId="3" fillId="0" borderId="51" xfId="13" applyNumberFormat="1" applyFont="1" applyFill="1" applyBorder="1" applyAlignment="1">
      <alignment horizontal="right" indent="1"/>
    </xf>
    <xf numFmtId="0" fontId="3" fillId="0" borderId="12" xfId="13" applyFont="1" applyFill="1" applyBorder="1" applyAlignment="1">
      <alignment horizontal="center"/>
    </xf>
    <xf numFmtId="0" fontId="3" fillId="0" borderId="6" xfId="13" applyFont="1" applyFill="1" applyBorder="1" applyAlignment="1"/>
    <xf numFmtId="3" fontId="3" fillId="0" borderId="7" xfId="13" applyNumberFormat="1" applyFont="1" applyFill="1" applyBorder="1" applyAlignment="1">
      <alignment horizontal="right" indent="1"/>
    </xf>
    <xf numFmtId="3" fontId="3" fillId="0" borderId="13" xfId="13" applyNumberFormat="1" applyFont="1" applyFill="1" applyBorder="1" applyAlignment="1">
      <alignment horizontal="right" indent="1"/>
    </xf>
    <xf numFmtId="0" fontId="3" fillId="0" borderId="19" xfId="13" applyFont="1" applyFill="1" applyBorder="1"/>
    <xf numFmtId="0" fontId="3" fillId="0" borderId="38" xfId="13" applyFont="1" applyFill="1" applyBorder="1" applyAlignment="1"/>
    <xf numFmtId="4" fontId="3" fillId="0" borderId="16" xfId="13" applyNumberFormat="1" applyFont="1" applyFill="1" applyBorder="1" applyAlignment="1">
      <alignment horizontal="right" indent="1"/>
    </xf>
    <xf numFmtId="4" fontId="3" fillId="0" borderId="39" xfId="13" applyNumberFormat="1" applyFont="1" applyFill="1" applyBorder="1" applyAlignment="1">
      <alignment horizontal="right" indent="1"/>
    </xf>
    <xf numFmtId="0" fontId="3" fillId="0" borderId="32" xfId="13" applyFont="1" applyFill="1" applyBorder="1"/>
    <xf numFmtId="0" fontId="3" fillId="0" borderId="32" xfId="13" applyFont="1" applyFill="1" applyBorder="1" applyAlignment="1"/>
    <xf numFmtId="0" fontId="3" fillId="0" borderId="0" xfId="13" applyFont="1" applyFill="1" applyBorder="1" applyAlignment="1">
      <alignment horizontal="center"/>
    </xf>
    <xf numFmtId="0" fontId="4" fillId="0" borderId="0" xfId="13" applyFont="1" applyFill="1" applyBorder="1" applyAlignment="1">
      <alignment horizontal="right"/>
    </xf>
    <xf numFmtId="0" fontId="4" fillId="0" borderId="0" xfId="218" applyFont="1" applyFill="1" applyBorder="1" applyAlignment="1">
      <alignment horizontal="right"/>
    </xf>
    <xf numFmtId="0" fontId="3" fillId="0" borderId="0" xfId="218" applyFont="1" applyFill="1" applyBorder="1" applyAlignment="1"/>
    <xf numFmtId="0" fontId="61" fillId="0" borderId="0" xfId="219" applyFont="1"/>
    <xf numFmtId="0" fontId="18" fillId="0" borderId="0" xfId="16" applyFont="1"/>
    <xf numFmtId="14" fontId="65" fillId="0" borderId="0" xfId="219" applyNumberFormat="1" applyFont="1"/>
    <xf numFmtId="14" fontId="15" fillId="2" borderId="6" xfId="0" applyNumberFormat="1" applyFont="1" applyFill="1" applyBorder="1" applyAlignment="1" applyProtection="1">
      <alignment horizontal="left" vertical="center"/>
    </xf>
    <xf numFmtId="3" fontId="15" fillId="2" borderId="26" xfId="0" applyNumberFormat="1" applyFont="1" applyFill="1" applyBorder="1" applyAlignment="1" applyProtection="1">
      <alignment horizontal="left" vertical="center"/>
    </xf>
    <xf numFmtId="3" fontId="15" fillId="2" borderId="38" xfId="0" applyNumberFormat="1" applyFont="1" applyFill="1" applyBorder="1" applyAlignment="1" applyProtection="1">
      <alignment horizontal="left" vertical="center"/>
    </xf>
    <xf numFmtId="174" fontId="15" fillId="2" borderId="6" xfId="0" applyNumberFormat="1" applyFont="1" applyFill="1" applyBorder="1" applyAlignment="1" applyProtection="1">
      <alignment horizontal="left" vertical="center"/>
    </xf>
    <xf numFmtId="174" fontId="15" fillId="2" borderId="26" xfId="0" applyNumberFormat="1" applyFont="1" applyFill="1" applyBorder="1" applyAlignment="1" applyProtection="1">
      <alignment horizontal="left" vertical="center"/>
    </xf>
    <xf numFmtId="3" fontId="38" fillId="11" borderId="34" xfId="1" applyNumberFormat="1" applyFont="1" applyFill="1" applyBorder="1" applyAlignment="1" applyProtection="1">
      <alignment horizontal="left" vertical="center"/>
    </xf>
    <xf numFmtId="3" fontId="70" fillId="11" borderId="34" xfId="0" applyNumberFormat="1" applyFont="1" applyFill="1" applyBorder="1" applyAlignment="1" applyProtection="1"/>
    <xf numFmtId="3" fontId="4" fillId="4" borderId="10" xfId="1" applyNumberFormat="1" applyFont="1" applyFill="1" applyBorder="1" applyAlignment="1" applyProtection="1">
      <alignment horizontal="center"/>
    </xf>
    <xf numFmtId="172" fontId="15" fillId="2" borderId="26" xfId="0" applyNumberFormat="1" applyFont="1" applyFill="1" applyBorder="1" applyAlignment="1" applyProtection="1">
      <alignment horizontal="left" vertical="center"/>
    </xf>
    <xf numFmtId="0" fontId="14" fillId="0" borderId="0" xfId="0" applyFont="1" applyFill="1" applyBorder="1" applyAlignment="1">
      <alignment horizontal="left" vertical="center"/>
    </xf>
    <xf numFmtId="0" fontId="15" fillId="0" borderId="6" xfId="0" applyFont="1" applyBorder="1" applyAlignment="1">
      <alignment horizontal="center"/>
    </xf>
    <xf numFmtId="0" fontId="68" fillId="42" borderId="0" xfId="0" applyFont="1" applyFill="1"/>
    <xf numFmtId="3" fontId="3" fillId="0" borderId="1" xfId="0" applyNumberFormat="1" applyFont="1" applyFill="1" applyBorder="1" applyAlignment="1" applyProtection="1"/>
    <xf numFmtId="3" fontId="37" fillId="0" borderId="2" xfId="0" applyNumberFormat="1" applyFont="1" applyFill="1" applyBorder="1" applyAlignment="1" applyProtection="1"/>
    <xf numFmtId="0" fontId="11" fillId="0" borderId="7" xfId="0" applyFont="1" applyFill="1" applyBorder="1" applyAlignment="1">
      <alignment horizontal="right" vertical="center" wrapText="1"/>
    </xf>
    <xf numFmtId="3" fontId="21" fillId="0" borderId="34" xfId="1" applyNumberFormat="1" applyFont="1" applyFill="1" applyBorder="1" applyAlignment="1" applyProtection="1">
      <alignment horizontal="center"/>
    </xf>
    <xf numFmtId="4" fontId="0" fillId="0" borderId="7" xfId="0" applyNumberFormat="1" applyFill="1" applyBorder="1" applyAlignment="1" applyProtection="1">
      <alignment horizontal="center" vertical="center"/>
      <protection locked="0"/>
    </xf>
    <xf numFmtId="3" fontId="4" fillId="0" borderId="10" xfId="1" applyNumberFormat="1" applyFont="1" applyFill="1" applyBorder="1" applyAlignment="1" applyProtection="1">
      <alignment horizontal="center"/>
    </xf>
    <xf numFmtId="3" fontId="4" fillId="0" borderId="17" xfId="1" applyNumberFormat="1" applyFont="1" applyFill="1" applyBorder="1" applyAlignment="1" applyProtection="1">
      <alignment horizontal="center"/>
    </xf>
    <xf numFmtId="0" fontId="0" fillId="0" borderId="0" xfId="0"/>
    <xf numFmtId="0" fontId="3" fillId="0" borderId="0" xfId="0" applyFont="1"/>
    <xf numFmtId="3" fontId="3" fillId="2" borderId="7" xfId="1" applyNumberFormat="1" applyFont="1" applyFill="1" applyBorder="1" applyAlignment="1">
      <alignment horizontal="center"/>
    </xf>
    <xf numFmtId="1" fontId="18" fillId="2" borderId="7" xfId="0" applyNumberFormat="1" applyFont="1" applyFill="1" applyBorder="1" applyAlignment="1">
      <alignment horizontal="center"/>
    </xf>
    <xf numFmtId="0" fontId="3" fillId="0" borderId="0" xfId="0" applyFont="1" applyAlignment="1">
      <alignment horizontal="left"/>
    </xf>
    <xf numFmtId="169" fontId="3" fillId="0" borderId="0" xfId="0" applyNumberFormat="1" applyFont="1"/>
    <xf numFmtId="0" fontId="27" fillId="0" borderId="0" xfId="0" applyFont="1"/>
    <xf numFmtId="0" fontId="10" fillId="0" borderId="0" xfId="0" applyFont="1" applyFill="1" applyBorder="1" applyAlignment="1">
      <alignment horizontal="center"/>
    </xf>
    <xf numFmtId="0" fontId="10" fillId="0" borderId="0" xfId="0" applyFont="1" applyFill="1" applyBorder="1"/>
    <xf numFmtId="0" fontId="12" fillId="0" borderId="0" xfId="0" applyFont="1" applyFill="1" applyBorder="1" applyAlignment="1">
      <alignment horizontal="center"/>
    </xf>
    <xf numFmtId="3" fontId="26" fillId="0" borderId="0" xfId="0" applyNumberFormat="1" applyFont="1" applyFill="1" applyBorder="1" applyAlignment="1">
      <alignment horizontal="right"/>
    </xf>
    <xf numFmtId="3" fontId="18" fillId="0" borderId="0" xfId="0" applyNumberFormat="1" applyFont="1" applyFill="1" applyBorder="1"/>
    <xf numFmtId="0" fontId="26" fillId="0" borderId="0" xfId="0" applyFont="1" applyFill="1" applyBorder="1"/>
    <xf numFmtId="3" fontId="4" fillId="0" borderId="53" xfId="0" applyNumberFormat="1" applyFont="1" applyBorder="1" applyAlignment="1">
      <alignment horizontal="center" vertical="center"/>
    </xf>
    <xf numFmtId="3" fontId="30" fillId="0" borderId="34" xfId="0" applyNumberFormat="1" applyFont="1" applyFill="1" applyBorder="1" applyAlignment="1" applyProtection="1"/>
    <xf numFmtId="0" fontId="11" fillId="0" borderId="53" xfId="0" applyFont="1" applyFill="1" applyBorder="1" applyAlignment="1">
      <alignment horizontal="center"/>
    </xf>
    <xf numFmtId="0" fontId="11" fillId="0" borderId="53" xfId="0" applyFont="1" applyBorder="1" applyAlignment="1">
      <alignment horizontal="center"/>
    </xf>
    <xf numFmtId="3" fontId="4" fillId="0" borderId="53" xfId="0" applyNumberFormat="1" applyFont="1" applyBorder="1" applyAlignment="1">
      <alignment horizontal="center"/>
    </xf>
    <xf numFmtId="0" fontId="32" fillId="0" borderId="15" xfId="0" applyFont="1" applyBorder="1"/>
    <xf numFmtId="0" fontId="32" fillId="0" borderId="8" xfId="0" applyFont="1" applyBorder="1"/>
    <xf numFmtId="169" fontId="33" fillId="0" borderId="0" xfId="0" applyNumberFormat="1" applyFont="1"/>
    <xf numFmtId="0" fontId="33" fillId="0" borderId="0" xfId="0" applyFont="1"/>
    <xf numFmtId="0" fontId="34" fillId="0" borderId="0" xfId="0" applyFont="1"/>
    <xf numFmtId="0" fontId="3" fillId="0" borderId="0" xfId="0" applyFont="1" applyFill="1" applyBorder="1"/>
    <xf numFmtId="0" fontId="25" fillId="2" borderId="7" xfId="0" applyFont="1" applyFill="1" applyBorder="1" applyAlignment="1">
      <alignment horizontal="center" vertical="center"/>
    </xf>
    <xf numFmtId="3" fontId="0" fillId="0" borderId="7" xfId="0" applyNumberFormat="1" applyFill="1" applyBorder="1" applyAlignment="1">
      <alignment horizontal="center" vertical="center"/>
    </xf>
    <xf numFmtId="4" fontId="0" fillId="0" borderId="7" xfId="0" applyNumberFormat="1" applyFill="1" applyBorder="1" applyAlignment="1">
      <alignment horizontal="center" vertical="center"/>
    </xf>
    <xf numFmtId="3" fontId="35" fillId="0" borderId="0" xfId="0" applyNumberFormat="1" applyFont="1"/>
    <xf numFmtId="3" fontId="0" fillId="0" borderId="7" xfId="0" applyNumberFormat="1" applyFill="1" applyBorder="1" applyAlignment="1" applyProtection="1">
      <alignment horizontal="center"/>
      <protection locked="0"/>
    </xf>
    <xf numFmtId="3" fontId="0" fillId="6" borderId="7" xfId="0" applyNumberFormat="1" applyFill="1" applyBorder="1" applyAlignment="1" applyProtection="1">
      <alignment horizontal="center"/>
      <protection locked="0"/>
    </xf>
    <xf numFmtId="4" fontId="0" fillId="6" borderId="7" xfId="0" applyNumberFormat="1" applyFill="1" applyBorder="1" applyAlignment="1" applyProtection="1">
      <alignment horizontal="center"/>
      <protection locked="0"/>
    </xf>
    <xf numFmtId="4" fontId="0" fillId="0" borderId="7" xfId="0" applyNumberFormat="1" applyFill="1" applyBorder="1" applyAlignment="1" applyProtection="1">
      <alignment horizontal="center"/>
      <protection locked="0"/>
    </xf>
    <xf numFmtId="0" fontId="20" fillId="0" borderId="53" xfId="0" applyFont="1" applyBorder="1" applyAlignment="1">
      <alignment horizontal="center" vertical="center"/>
    </xf>
    <xf numFmtId="9" fontId="20" fillId="0" borderId="53" xfId="0" applyNumberFormat="1" applyFont="1" applyBorder="1" applyAlignment="1">
      <alignment horizontal="center" vertical="center"/>
    </xf>
    <xf numFmtId="0" fontId="32" fillId="0" borderId="14" xfId="0" applyFont="1" applyBorder="1" applyAlignment="1">
      <alignment horizontal="center"/>
    </xf>
    <xf numFmtId="0" fontId="32" fillId="0" borderId="14" xfId="0" applyFont="1" applyBorder="1"/>
    <xf numFmtId="0" fontId="4" fillId="0" borderId="35" xfId="0" applyFont="1" applyFill="1" applyBorder="1" applyAlignment="1" applyProtection="1">
      <alignment horizontal="left"/>
    </xf>
    <xf numFmtId="0" fontId="14" fillId="0" borderId="12" xfId="0" applyFont="1" applyBorder="1" applyAlignment="1">
      <alignment horizontal="right" vertical="center"/>
    </xf>
    <xf numFmtId="0" fontId="14" fillId="0" borderId="19" xfId="0" applyFont="1" applyBorder="1" applyAlignment="1">
      <alignment horizontal="right" vertical="center"/>
    </xf>
    <xf numFmtId="0" fontId="14" fillId="0" borderId="9" xfId="0" applyFont="1" applyBorder="1" applyAlignment="1">
      <alignment horizontal="right" vertical="center"/>
    </xf>
    <xf numFmtId="0" fontId="15" fillId="0" borderId="0" xfId="0" applyFont="1" applyBorder="1" applyAlignment="1">
      <alignment horizontal="center"/>
    </xf>
    <xf numFmtId="3" fontId="11" fillId="0" borderId="53" xfId="0" applyNumberFormat="1" applyFont="1" applyBorder="1" applyAlignment="1">
      <alignment horizontal="center" vertical="center"/>
    </xf>
    <xf numFmtId="0" fontId="15" fillId="0" borderId="4" xfId="0" applyFont="1" applyBorder="1" applyAlignment="1">
      <alignment horizontal="right" vertical="center"/>
    </xf>
    <xf numFmtId="0" fontId="11" fillId="0" borderId="7" xfId="0" applyFont="1" applyFill="1" applyBorder="1" applyAlignment="1">
      <alignment horizontal="right" vertical="center" wrapText="1"/>
    </xf>
    <xf numFmtId="0" fontId="15" fillId="0" borderId="7" xfId="0" applyFont="1" applyBorder="1" applyAlignment="1">
      <alignment horizontal="right" vertical="center"/>
    </xf>
    <xf numFmtId="3" fontId="15" fillId="0" borderId="7" xfId="0" applyNumberFormat="1" applyFont="1" applyBorder="1" applyAlignment="1">
      <alignment vertical="center"/>
    </xf>
    <xf numFmtId="3" fontId="15" fillId="0" borderId="7" xfId="0" applyNumberFormat="1" applyFont="1" applyBorder="1" applyAlignment="1">
      <alignment horizontal="right" vertical="center"/>
    </xf>
    <xf numFmtId="0" fontId="11" fillId="0" borderId="8" xfId="0" applyFont="1" applyFill="1" applyBorder="1" applyAlignment="1">
      <alignment horizontal="right" vertical="center"/>
    </xf>
    <xf numFmtId="0" fontId="11" fillId="0" borderId="27" xfId="0" applyFont="1" applyFill="1" applyBorder="1" applyAlignment="1">
      <alignment horizontal="right" vertical="center"/>
    </xf>
    <xf numFmtId="0" fontId="11" fillId="0" borderId="4" xfId="0" applyFont="1" applyBorder="1" applyAlignment="1">
      <alignment horizontal="right" vertical="center" wrapText="1"/>
    </xf>
    <xf numFmtId="0" fontId="11" fillId="0" borderId="4" xfId="0" applyFont="1" applyFill="1" applyBorder="1" applyAlignment="1">
      <alignment horizontal="right" vertical="center"/>
    </xf>
    <xf numFmtId="0" fontId="11" fillId="0" borderId="4" xfId="0" applyFont="1" applyFill="1" applyBorder="1" applyAlignment="1">
      <alignment horizontal="right" vertical="center" wrapText="1"/>
    </xf>
    <xf numFmtId="171" fontId="11" fillId="0" borderId="53" xfId="0" applyNumberFormat="1" applyFont="1" applyFill="1" applyBorder="1" applyAlignment="1">
      <alignment horizontal="center" vertical="center" wrapText="1"/>
    </xf>
    <xf numFmtId="3" fontId="11" fillId="0" borderId="53" xfId="0" applyNumberFormat="1" applyFont="1" applyFill="1" applyBorder="1" applyAlignment="1">
      <alignment horizontal="center" vertical="center" wrapText="1"/>
    </xf>
    <xf numFmtId="4" fontId="11" fillId="0" borderId="53" xfId="0" applyNumberFormat="1" applyFont="1" applyFill="1" applyBorder="1" applyAlignment="1">
      <alignment horizontal="center" vertical="center" wrapText="1"/>
    </xf>
    <xf numFmtId="0" fontId="15" fillId="0" borderId="7" xfId="0" applyFont="1" applyFill="1" applyBorder="1" applyAlignment="1">
      <alignment horizontal="right" vertical="center"/>
    </xf>
    <xf numFmtId="3" fontId="15" fillId="0" borderId="8" xfId="0" applyNumberFormat="1" applyFont="1" applyBorder="1" applyAlignment="1">
      <alignment vertical="center"/>
    </xf>
    <xf numFmtId="3" fontId="11" fillId="0" borderId="53" xfId="0" applyNumberFormat="1" applyFont="1" applyFill="1" applyBorder="1" applyAlignment="1">
      <alignment horizontal="center" vertical="center"/>
    </xf>
    <xf numFmtId="0" fontId="11" fillId="0" borderId="5" xfId="0" applyFont="1" applyBorder="1" applyAlignment="1">
      <alignment horizontal="right" vertical="center"/>
    </xf>
    <xf numFmtId="3" fontId="11" fillId="0" borderId="5" xfId="0" applyNumberFormat="1" applyFont="1" applyFill="1" applyBorder="1" applyAlignment="1">
      <alignment horizontal="right" vertical="center"/>
    </xf>
    <xf numFmtId="170" fontId="11" fillId="0" borderId="53" xfId="0" applyNumberFormat="1" applyFont="1" applyBorder="1" applyAlignment="1">
      <alignment horizontal="center" vertical="center"/>
    </xf>
    <xf numFmtId="0" fontId="11" fillId="0" borderId="7" xfId="0" applyFont="1" applyBorder="1" applyAlignment="1">
      <alignment horizontal="center" vertical="center"/>
    </xf>
    <xf numFmtId="1" fontId="3" fillId="0" borderId="6" xfId="0" applyNumberFormat="1" applyFont="1" applyBorder="1" applyAlignment="1">
      <alignment vertical="center"/>
    </xf>
    <xf numFmtId="0" fontId="11" fillId="0" borderId="7" xfId="0" applyFont="1" applyFill="1" applyBorder="1" applyAlignment="1">
      <alignment horizontal="center" vertical="center"/>
    </xf>
    <xf numFmtId="0" fontId="15" fillId="0" borderId="6" xfId="0" applyFont="1" applyBorder="1" applyAlignment="1">
      <alignment vertical="center"/>
    </xf>
    <xf numFmtId="2" fontId="11" fillId="0" borderId="53" xfId="0" applyNumberFormat="1" applyFont="1" applyFill="1" applyBorder="1" applyAlignment="1">
      <alignment horizontal="center" vertical="center"/>
    </xf>
    <xf numFmtId="0" fontId="15" fillId="0" borderId="4" xfId="0" applyFont="1" applyBorder="1" applyAlignment="1">
      <alignment vertical="center"/>
    </xf>
    <xf numFmtId="1" fontId="22" fillId="4" borderId="53" xfId="0" applyNumberFormat="1" applyFont="1" applyFill="1" applyBorder="1" applyAlignment="1">
      <alignment horizontal="center" vertical="center"/>
    </xf>
    <xf numFmtId="0" fontId="11" fillId="0" borderId="53" xfId="0" applyFont="1" applyBorder="1" applyAlignment="1">
      <alignment horizontal="center" vertical="center"/>
    </xf>
    <xf numFmtId="1" fontId="21" fillId="4" borderId="53" xfId="0" applyNumberFormat="1" applyFont="1" applyFill="1" applyBorder="1" applyAlignment="1">
      <alignment horizontal="center" vertical="center"/>
    </xf>
    <xf numFmtId="3" fontId="11" fillId="0" borderId="63" xfId="0" applyNumberFormat="1" applyFont="1" applyFill="1" applyBorder="1" applyAlignment="1">
      <alignment horizontal="center" vertical="center"/>
    </xf>
    <xf numFmtId="3" fontId="11" fillId="0" borderId="27" xfId="0" applyNumberFormat="1" applyFont="1" applyFill="1" applyBorder="1" applyAlignment="1">
      <alignment horizontal="center" vertical="center"/>
    </xf>
    <xf numFmtId="0" fontId="15" fillId="0" borderId="8" xfId="0" applyFont="1" applyBorder="1" applyAlignment="1">
      <alignment vertical="center"/>
    </xf>
    <xf numFmtId="3" fontId="15" fillId="0" borderId="6" xfId="0" applyNumberFormat="1" applyFont="1" applyFill="1" applyBorder="1" applyAlignment="1">
      <alignment horizontal="left" vertical="center"/>
    </xf>
    <xf numFmtId="3" fontId="11" fillId="2" borderId="8" xfId="0" applyNumberFormat="1" applyFont="1" applyFill="1" applyBorder="1" applyAlignment="1" applyProtection="1">
      <alignment horizontal="center" vertical="center" wrapText="1"/>
      <protection locked="0"/>
    </xf>
    <xf numFmtId="3" fontId="11" fillId="2" borderId="7" xfId="0" applyNumberFormat="1" applyFont="1" applyFill="1" applyBorder="1" applyAlignment="1" applyProtection="1">
      <alignment horizontal="center" vertical="center" wrapText="1"/>
      <protection locked="0"/>
    </xf>
    <xf numFmtId="2" fontId="11" fillId="2" borderId="7" xfId="0" applyNumberFormat="1" applyFont="1" applyFill="1" applyBorder="1" applyAlignment="1" applyProtection="1">
      <alignment horizontal="center" vertical="center" wrapText="1"/>
      <protection locked="0"/>
    </xf>
    <xf numFmtId="0" fontId="15" fillId="3" borderId="7" xfId="0" applyFont="1" applyFill="1" applyBorder="1" applyAlignment="1" applyProtection="1">
      <alignment horizontal="center" vertical="center"/>
      <protection locked="0"/>
    </xf>
    <xf numFmtId="3" fontId="15" fillId="3" borderId="7" xfId="0" applyNumberFormat="1" applyFont="1" applyFill="1" applyBorder="1" applyAlignment="1" applyProtection="1">
      <alignment horizontal="center" vertical="center"/>
      <protection locked="0"/>
    </xf>
    <xf numFmtId="2" fontId="15" fillId="3" borderId="7" xfId="0" applyNumberFormat="1" applyFont="1" applyFill="1" applyBorder="1" applyAlignment="1" applyProtection="1">
      <alignment horizontal="center" vertical="center"/>
      <protection locked="0"/>
    </xf>
    <xf numFmtId="169" fontId="15" fillId="3" borderId="7" xfId="0" applyNumberFormat="1" applyFont="1" applyFill="1" applyBorder="1" applyAlignment="1" applyProtection="1">
      <alignment horizontal="center" vertical="center"/>
      <protection locked="0"/>
    </xf>
    <xf numFmtId="3" fontId="15" fillId="3" borderId="14" xfId="0" applyNumberFormat="1" applyFont="1" applyFill="1" applyBorder="1" applyAlignment="1" applyProtection="1">
      <alignment horizontal="center" vertical="center"/>
      <protection locked="0"/>
    </xf>
    <xf numFmtId="3" fontId="15" fillId="3" borderId="6" xfId="0" applyNumberFormat="1" applyFont="1" applyFill="1" applyBorder="1" applyAlignment="1" applyProtection="1">
      <alignment horizontal="center" vertical="center"/>
      <protection locked="0"/>
    </xf>
    <xf numFmtId="174" fontId="15" fillId="3" borderId="7" xfId="0" applyNumberFormat="1" applyFont="1" applyFill="1" applyBorder="1" applyAlignment="1" applyProtection="1">
      <alignment horizontal="center" vertical="center"/>
      <protection locked="0"/>
    </xf>
    <xf numFmtId="4" fontId="15" fillId="3" borderId="7" xfId="0" applyNumberFormat="1" applyFont="1" applyFill="1" applyBorder="1" applyAlignment="1" applyProtection="1">
      <alignment horizontal="center" vertical="center"/>
      <protection locked="0"/>
    </xf>
    <xf numFmtId="3" fontId="15" fillId="2" borderId="7" xfId="0" applyNumberFormat="1" applyFont="1" applyFill="1" applyBorder="1" applyAlignment="1" applyProtection="1">
      <alignment horizontal="center" vertical="center"/>
      <protection locked="0"/>
    </xf>
    <xf numFmtId="175" fontId="15" fillId="3" borderId="7" xfId="0" applyNumberFormat="1" applyFont="1" applyFill="1" applyBorder="1" applyAlignment="1" applyProtection="1">
      <alignment horizontal="center" vertical="center"/>
      <protection locked="0"/>
    </xf>
    <xf numFmtId="0" fontId="15" fillId="2" borderId="6" xfId="0" applyFont="1" applyFill="1" applyBorder="1" applyAlignment="1">
      <alignment vertical="center"/>
    </xf>
    <xf numFmtId="169" fontId="15" fillId="3" borderId="4" xfId="0" applyNumberFormat="1" applyFont="1" applyFill="1" applyBorder="1" applyAlignment="1" applyProtection="1">
      <alignment horizontal="center" vertical="center"/>
      <protection locked="0"/>
    </xf>
    <xf numFmtId="3" fontId="15" fillId="2" borderId="15" xfId="0" applyNumberFormat="1" applyFont="1" applyFill="1" applyBorder="1" applyAlignment="1">
      <alignment horizontal="center" vertical="center"/>
    </xf>
    <xf numFmtId="3" fontId="11" fillId="2" borderId="53" xfId="0" applyNumberFormat="1" applyFont="1" applyFill="1" applyBorder="1" applyAlignment="1" applyProtection="1">
      <alignment horizontal="center" vertical="center"/>
      <protection locked="0"/>
    </xf>
    <xf numFmtId="3" fontId="4" fillId="0" borderId="8" xfId="0" applyNumberFormat="1" applyFont="1" applyFill="1" applyBorder="1" applyAlignment="1" applyProtection="1">
      <alignment horizontal="center"/>
    </xf>
    <xf numFmtId="3" fontId="4" fillId="0" borderId="8" xfId="1" applyNumberFormat="1" applyFont="1" applyFill="1" applyBorder="1" applyAlignment="1" applyProtection="1">
      <alignment horizontal="center"/>
    </xf>
    <xf numFmtId="3" fontId="4" fillId="0" borderId="17" xfId="0" applyNumberFormat="1" applyFont="1" applyFill="1" applyBorder="1" applyAlignment="1" applyProtection="1">
      <alignment horizontal="center"/>
    </xf>
    <xf numFmtId="172" fontId="20" fillId="0" borderId="8" xfId="0" applyNumberFormat="1" applyFont="1" applyFill="1" applyBorder="1" applyAlignment="1" applyProtection="1">
      <alignment horizontal="center"/>
    </xf>
    <xf numFmtId="172" fontId="20" fillId="0" borderId="17" xfId="0" applyNumberFormat="1" applyFont="1" applyFill="1" applyBorder="1" applyAlignment="1" applyProtection="1">
      <alignment horizontal="center"/>
    </xf>
    <xf numFmtId="3" fontId="15" fillId="3" borderId="7" xfId="0" applyNumberFormat="1" applyFont="1" applyFill="1" applyBorder="1" applyAlignment="1" applyProtection="1">
      <alignment horizontal="center"/>
      <protection locked="0"/>
    </xf>
    <xf numFmtId="2" fontId="15" fillId="3" borderId="7" xfId="0" applyNumberFormat="1" applyFont="1" applyFill="1" applyBorder="1" applyAlignment="1" applyProtection="1">
      <alignment horizontal="center"/>
      <protection locked="0"/>
    </xf>
    <xf numFmtId="2" fontId="15" fillId="2" borderId="7" xfId="0" applyNumberFormat="1" applyFont="1" applyFill="1" applyBorder="1" applyAlignment="1" applyProtection="1">
      <alignment horizontal="center"/>
      <protection locked="0"/>
    </xf>
    <xf numFmtId="3" fontId="15" fillId="2" borderId="7" xfId="0" applyNumberFormat="1" applyFont="1" applyFill="1" applyBorder="1" applyAlignment="1" applyProtection="1">
      <alignment horizontal="center"/>
      <protection locked="0"/>
    </xf>
    <xf numFmtId="14" fontId="15" fillId="2" borderId="6" xfId="0" applyNumberFormat="1" applyFont="1" applyFill="1" applyBorder="1" applyAlignment="1" applyProtection="1">
      <alignment horizontal="left" vertical="center"/>
    </xf>
    <xf numFmtId="3" fontId="15" fillId="2" borderId="26" xfId="0" applyNumberFormat="1" applyFont="1" applyFill="1" applyBorder="1" applyAlignment="1" applyProtection="1">
      <alignment horizontal="left" vertical="center"/>
    </xf>
    <xf numFmtId="3" fontId="15" fillId="2" borderId="38" xfId="0" applyNumberFormat="1" applyFont="1" applyFill="1" applyBorder="1" applyAlignment="1" applyProtection="1">
      <alignment horizontal="left" vertical="center"/>
    </xf>
    <xf numFmtId="174" fontId="15" fillId="2" borderId="6" xfId="0" applyNumberFormat="1" applyFont="1" applyFill="1" applyBorder="1" applyAlignment="1" applyProtection="1">
      <alignment horizontal="left" vertical="center"/>
    </xf>
    <xf numFmtId="174" fontId="15" fillId="2" borderId="26" xfId="0" applyNumberFormat="1" applyFont="1" applyFill="1" applyBorder="1" applyAlignment="1" applyProtection="1">
      <alignment horizontal="left" vertical="center"/>
    </xf>
    <xf numFmtId="3" fontId="21" fillId="0" borderId="34" xfId="1" applyNumberFormat="1" applyFont="1" applyFill="1" applyBorder="1" applyAlignment="1" applyProtection="1">
      <alignment horizontal="center"/>
    </xf>
    <xf numFmtId="3" fontId="4" fillId="0" borderId="10" xfId="1" applyNumberFormat="1" applyFont="1" applyFill="1" applyBorder="1" applyAlignment="1" applyProtection="1">
      <alignment horizontal="center"/>
    </xf>
    <xf numFmtId="3" fontId="4" fillId="0" borderId="17" xfId="1" applyNumberFormat="1" applyFont="1" applyFill="1" applyBorder="1" applyAlignment="1" applyProtection="1">
      <alignment horizontal="center"/>
    </xf>
    <xf numFmtId="3" fontId="23" fillId="0" borderId="10" xfId="1" applyNumberFormat="1" applyFont="1" applyFill="1" applyBorder="1" applyAlignment="1" applyProtection="1">
      <alignment horizontal="center"/>
    </xf>
    <xf numFmtId="3" fontId="72" fillId="0" borderId="34" xfId="1" applyNumberFormat="1" applyFont="1" applyFill="1" applyBorder="1" applyAlignment="1" applyProtection="1">
      <alignment horizontal="center"/>
    </xf>
    <xf numFmtId="3" fontId="10" fillId="0" borderId="34" xfId="0" applyNumberFormat="1" applyFont="1" applyFill="1" applyBorder="1" applyAlignment="1" applyProtection="1"/>
    <xf numFmtId="172" fontId="26" fillId="0" borderId="8" xfId="0" applyNumberFormat="1" applyFont="1" applyFill="1" applyBorder="1" applyAlignment="1" applyProtection="1">
      <alignment horizontal="center"/>
    </xf>
    <xf numFmtId="3" fontId="23" fillId="0" borderId="8" xfId="0" applyNumberFormat="1" applyFont="1" applyFill="1" applyBorder="1" applyAlignment="1" applyProtection="1">
      <alignment horizontal="center"/>
    </xf>
    <xf numFmtId="3" fontId="23" fillId="0" borderId="8" xfId="1" applyNumberFormat="1" applyFont="1" applyFill="1" applyBorder="1" applyAlignment="1" applyProtection="1">
      <alignment horizontal="center"/>
    </xf>
    <xf numFmtId="172" fontId="26" fillId="0" borderId="17" xfId="0" applyNumberFormat="1" applyFont="1" applyFill="1" applyBorder="1" applyAlignment="1" applyProtection="1">
      <alignment horizontal="center"/>
    </xf>
    <xf numFmtId="3" fontId="23" fillId="0" borderId="17" xfId="0" applyNumberFormat="1" applyFont="1" applyFill="1" applyBorder="1" applyAlignment="1" applyProtection="1">
      <alignment horizontal="center"/>
    </xf>
    <xf numFmtId="3" fontId="23" fillId="0" borderId="17" xfId="1" applyNumberFormat="1" applyFont="1" applyFill="1" applyBorder="1" applyAlignment="1" applyProtection="1">
      <alignment horizontal="center"/>
    </xf>
    <xf numFmtId="0" fontId="11" fillId="0" borderId="7" xfId="0" applyFont="1" applyFill="1" applyBorder="1" applyAlignment="1">
      <alignment horizontal="right" vertical="center" wrapText="1"/>
    </xf>
    <xf numFmtId="0" fontId="11" fillId="0" borderId="7" xfId="0" applyFont="1" applyFill="1" applyBorder="1" applyAlignment="1">
      <alignment horizontal="right" vertical="center" wrapText="1"/>
    </xf>
    <xf numFmtId="0" fontId="11" fillId="0" borderId="7" xfId="0" applyFont="1" applyFill="1" applyBorder="1" applyAlignment="1">
      <alignment horizontal="right" vertical="center" wrapText="1"/>
    </xf>
    <xf numFmtId="0" fontId="11" fillId="0" borderId="7" xfId="0" applyFont="1" applyFill="1" applyBorder="1" applyAlignment="1">
      <alignment horizontal="right" vertical="center" wrapText="1"/>
    </xf>
    <xf numFmtId="0" fontId="11" fillId="0" borderId="7" xfId="0" applyFont="1" applyFill="1" applyBorder="1" applyAlignment="1">
      <alignment horizontal="right" vertical="center" wrapText="1"/>
    </xf>
    <xf numFmtId="0" fontId="11" fillId="0" borderId="7" xfId="0" applyFont="1" applyFill="1" applyBorder="1" applyAlignment="1">
      <alignment horizontal="right" vertical="center" wrapText="1"/>
    </xf>
    <xf numFmtId="0" fontId="11" fillId="0" borderId="7" xfId="0" applyFont="1" applyFill="1" applyBorder="1" applyAlignment="1">
      <alignment horizontal="right" vertical="center" wrapText="1"/>
    </xf>
    <xf numFmtId="0" fontId="11" fillId="0" borderId="7" xfId="0" applyFont="1" applyFill="1" applyBorder="1" applyAlignment="1">
      <alignment horizontal="right" vertical="center" wrapText="1"/>
    </xf>
    <xf numFmtId="0" fontId="11" fillId="0" borderId="7" xfId="0" applyFont="1" applyFill="1" applyBorder="1" applyAlignment="1">
      <alignment horizontal="right" vertical="center" wrapText="1"/>
    </xf>
    <xf numFmtId="3" fontId="4" fillId="0" borderId="2" xfId="1" applyNumberFormat="1" applyFont="1" applyFill="1" applyBorder="1" applyAlignment="1" applyProtection="1">
      <alignment horizontal="center"/>
    </xf>
    <xf numFmtId="0" fontId="11" fillId="0" borderId="7" xfId="0" applyFont="1" applyBorder="1" applyAlignment="1">
      <alignment horizontal="center" vertical="center" wrapText="1"/>
    </xf>
    <xf numFmtId="0" fontId="11" fillId="0" borderId="8" xfId="0" applyFont="1" applyBorder="1" applyAlignment="1">
      <alignment horizontal="center" vertical="center" wrapText="1"/>
    </xf>
    <xf numFmtId="0" fontId="11" fillId="0" borderId="27" xfId="0" applyFont="1" applyFill="1" applyBorder="1" applyAlignment="1" applyProtection="1">
      <alignment horizontal="left" vertical="top" wrapText="1"/>
      <protection locked="0"/>
    </xf>
    <xf numFmtId="0" fontId="11" fillId="0" borderId="28" xfId="0" applyFont="1" applyFill="1" applyBorder="1" applyAlignment="1" applyProtection="1">
      <alignment horizontal="left" vertical="top" wrapText="1"/>
      <protection locked="0"/>
    </xf>
    <xf numFmtId="0" fontId="11" fillId="0" borderId="29" xfId="0" applyFont="1" applyFill="1" applyBorder="1" applyAlignment="1" applyProtection="1">
      <alignment horizontal="left" vertical="top" wrapText="1"/>
      <protection locked="0"/>
    </xf>
    <xf numFmtId="0" fontId="21" fillId="3" borderId="82" xfId="0" applyFont="1" applyFill="1" applyBorder="1" applyAlignment="1">
      <alignment horizontal="center" vertical="center"/>
    </xf>
    <xf numFmtId="0" fontId="21" fillId="3" borderId="79" xfId="0" applyFont="1" applyFill="1" applyBorder="1" applyAlignment="1">
      <alignment horizontal="center" vertical="center"/>
    </xf>
    <xf numFmtId="0" fontId="21" fillId="3" borderId="80" xfId="0" applyFont="1" applyFill="1" applyBorder="1" applyAlignment="1">
      <alignment horizontal="center" vertical="center"/>
    </xf>
    <xf numFmtId="0" fontId="21" fillId="0" borderId="63" xfId="0" applyFont="1" applyFill="1" applyBorder="1" applyAlignment="1">
      <alignment horizontal="center" vertical="center"/>
    </xf>
    <xf numFmtId="0" fontId="21" fillId="0" borderId="64" xfId="0" applyFont="1" applyFill="1" applyBorder="1" applyAlignment="1">
      <alignment horizontal="center" vertical="center"/>
    </xf>
    <xf numFmtId="0" fontId="21" fillId="0" borderId="78" xfId="0" applyFont="1" applyFill="1" applyBorder="1" applyAlignment="1">
      <alignment horizontal="center" vertical="center"/>
    </xf>
    <xf numFmtId="0" fontId="11" fillId="0" borderId="14" xfId="0" applyFont="1" applyBorder="1" applyAlignment="1">
      <alignment horizontal="center" vertical="center" wrapText="1"/>
    </xf>
    <xf numFmtId="0" fontId="8" fillId="0" borderId="4" xfId="0" applyFont="1" applyFill="1" applyBorder="1" applyAlignment="1" applyProtection="1">
      <alignment horizontal="center" vertical="center" wrapText="1"/>
      <protection locked="0"/>
    </xf>
    <xf numFmtId="0" fontId="38" fillId="42" borderId="83" xfId="0" applyFont="1" applyFill="1" applyBorder="1" applyAlignment="1">
      <alignment horizontal="center" vertical="center"/>
    </xf>
    <xf numFmtId="0" fontId="38" fillId="42" borderId="84" xfId="0" applyFont="1" applyFill="1" applyBorder="1" applyAlignment="1">
      <alignment horizontal="center" vertical="center"/>
    </xf>
    <xf numFmtId="0" fontId="38" fillId="42" borderId="85" xfId="0" applyFont="1" applyFill="1" applyBorder="1" applyAlignment="1">
      <alignment horizontal="center" vertical="center"/>
    </xf>
    <xf numFmtId="0" fontId="4" fillId="2" borderId="6" xfId="0" applyFont="1" applyFill="1" applyBorder="1" applyAlignment="1" applyProtection="1">
      <alignment horizontal="left" vertical="center"/>
      <protection locked="0"/>
    </xf>
    <xf numFmtId="0" fontId="4" fillId="2" borderId="7" xfId="0" applyFont="1" applyFill="1" applyBorder="1" applyAlignment="1" applyProtection="1">
      <alignment horizontal="left" vertical="center"/>
      <protection locked="0"/>
    </xf>
    <xf numFmtId="0" fontId="4" fillId="0" borderId="83" xfId="0" applyFont="1" applyFill="1" applyBorder="1" applyAlignment="1">
      <alignment horizontal="center" vertical="center"/>
    </xf>
    <xf numFmtId="0" fontId="4" fillId="0" borderId="84" xfId="0" applyFont="1" applyFill="1" applyBorder="1" applyAlignment="1">
      <alignment horizontal="center" vertical="center"/>
    </xf>
    <xf numFmtId="0" fontId="4" fillId="0" borderId="85" xfId="0" applyFont="1" applyFill="1" applyBorder="1" applyAlignment="1">
      <alignment horizontal="center" vertical="center"/>
    </xf>
    <xf numFmtId="0" fontId="69" fillId="42" borderId="7" xfId="0" applyFont="1" applyFill="1" applyBorder="1" applyAlignment="1" applyProtection="1">
      <alignment horizontal="center" vertical="center" wrapText="1"/>
      <protection locked="0"/>
    </xf>
    <xf numFmtId="0" fontId="11" fillId="0" borderId="6" xfId="0" applyFont="1" applyFill="1" applyBorder="1" applyAlignment="1">
      <alignment horizontal="right" vertical="center" wrapText="1"/>
    </xf>
    <xf numFmtId="0" fontId="11" fillId="0" borderId="7" xfId="0" applyFont="1" applyFill="1" applyBorder="1" applyAlignment="1">
      <alignment horizontal="right" vertical="center" wrapText="1"/>
    </xf>
    <xf numFmtId="0" fontId="15" fillId="2" borderId="7" xfId="0" applyFont="1" applyFill="1" applyBorder="1" applyAlignment="1" applyProtection="1">
      <alignment horizontal="left" vertical="center" wrapText="1"/>
      <protection locked="0"/>
    </xf>
    <xf numFmtId="0" fontId="11" fillId="0" borderId="14" xfId="0" applyFont="1" applyFill="1" applyBorder="1" applyAlignment="1">
      <alignment horizontal="right" vertical="center" wrapText="1"/>
    </xf>
    <xf numFmtId="0" fontId="15" fillId="2" borderId="14" xfId="0" applyFont="1" applyFill="1" applyBorder="1" applyAlignment="1" applyProtection="1">
      <alignment horizontal="left" vertical="center" wrapText="1"/>
      <protection locked="0"/>
    </xf>
    <xf numFmtId="0" fontId="4" fillId="0" borderId="20" xfId="0" applyFont="1" applyFill="1" applyBorder="1" applyAlignment="1" applyProtection="1">
      <alignment horizontal="right" vertical="center"/>
    </xf>
    <xf numFmtId="0" fontId="4" fillId="0" borderId="93" xfId="0" applyFont="1" applyFill="1" applyBorder="1" applyAlignment="1" applyProtection="1">
      <alignment horizontal="right" vertical="center"/>
    </xf>
    <xf numFmtId="3" fontId="10" fillId="0" borderId="14" xfId="0" applyNumberFormat="1" applyFont="1" applyFill="1" applyBorder="1" applyAlignment="1" applyProtection="1">
      <alignment horizontal="center" vertical="center"/>
    </xf>
    <xf numFmtId="3" fontId="10" fillId="0" borderId="15" xfId="0" applyNumberFormat="1" applyFont="1" applyFill="1" applyBorder="1" applyAlignment="1" applyProtection="1">
      <alignment horizontal="center" vertical="center"/>
    </xf>
    <xf numFmtId="3" fontId="10" fillId="0" borderId="17" xfId="0" applyNumberFormat="1" applyFont="1" applyFill="1" applyBorder="1" applyAlignment="1" applyProtection="1">
      <alignment horizontal="center" vertical="center"/>
    </xf>
    <xf numFmtId="0" fontId="4" fillId="0" borderId="54" xfId="0" applyFont="1" applyBorder="1" applyAlignment="1">
      <alignment horizontal="center" vertical="center" wrapText="1"/>
    </xf>
    <xf numFmtId="0" fontId="4" fillId="0" borderId="2" xfId="0" applyFont="1" applyBorder="1" applyAlignment="1">
      <alignment horizontal="center" vertical="center" wrapText="1"/>
    </xf>
    <xf numFmtId="0" fontId="4" fillId="0" borderId="3" xfId="0" applyFont="1" applyBorder="1" applyAlignment="1">
      <alignment horizontal="center" vertical="center" wrapText="1"/>
    </xf>
    <xf numFmtId="0" fontId="3" fillId="2" borderId="24" xfId="0" applyFont="1" applyFill="1" applyBorder="1" applyAlignment="1" applyProtection="1">
      <alignment horizontal="left" vertical="top" wrapText="1"/>
    </xf>
    <xf numFmtId="0" fontId="3" fillId="2" borderId="25" xfId="0" applyFont="1" applyFill="1" applyBorder="1" applyAlignment="1" applyProtection="1">
      <alignment horizontal="left" vertical="top" wrapText="1"/>
    </xf>
    <xf numFmtId="0" fontId="3" fillId="2" borderId="49" xfId="0" applyFont="1" applyFill="1" applyBorder="1" applyAlignment="1" applyProtection="1">
      <alignment horizontal="left" vertical="top" wrapText="1"/>
    </xf>
    <xf numFmtId="0" fontId="3" fillId="2" borderId="30" xfId="0" applyFont="1" applyFill="1" applyBorder="1" applyAlignment="1" applyProtection="1">
      <alignment horizontal="left" vertical="top" wrapText="1"/>
    </xf>
    <xf numFmtId="0" fontId="3" fillId="2" borderId="0" xfId="0" applyFont="1" applyFill="1" applyBorder="1" applyAlignment="1" applyProtection="1">
      <alignment horizontal="left" vertical="top" wrapText="1"/>
    </xf>
    <xf numFmtId="0" fontId="3" fillId="2" borderId="48" xfId="0" applyFont="1" applyFill="1" applyBorder="1" applyAlignment="1" applyProtection="1">
      <alignment horizontal="left" vertical="top" wrapText="1"/>
    </xf>
    <xf numFmtId="0" fontId="3" fillId="2" borderId="55" xfId="0" applyFont="1" applyFill="1" applyBorder="1" applyAlignment="1" applyProtection="1">
      <alignment horizontal="left" vertical="top" wrapText="1"/>
    </xf>
    <xf numFmtId="0" fontId="3" fillId="2" borderId="46" xfId="0" applyFont="1" applyFill="1" applyBorder="1" applyAlignment="1" applyProtection="1">
      <alignment horizontal="left" vertical="top" wrapText="1"/>
    </xf>
    <xf numFmtId="0" fontId="3" fillId="2" borderId="41" xfId="0" applyFont="1" applyFill="1" applyBorder="1" applyAlignment="1" applyProtection="1">
      <alignment horizontal="left" vertical="top" wrapText="1"/>
    </xf>
    <xf numFmtId="3" fontId="10" fillId="2" borderId="14" xfId="0" applyNumberFormat="1" applyFont="1" applyFill="1" applyBorder="1" applyAlignment="1" applyProtection="1">
      <alignment horizontal="center" vertical="center"/>
    </xf>
    <xf numFmtId="3" fontId="10" fillId="2" borderId="15" xfId="0" applyNumberFormat="1" applyFont="1" applyFill="1" applyBorder="1" applyAlignment="1" applyProtection="1">
      <alignment horizontal="center" vertical="center"/>
    </xf>
    <xf numFmtId="3" fontId="10" fillId="2" borderId="17" xfId="0" applyNumberFormat="1" applyFont="1" applyFill="1" applyBorder="1" applyAlignment="1" applyProtection="1">
      <alignment horizontal="center" vertical="center"/>
    </xf>
    <xf numFmtId="3" fontId="4" fillId="2" borderId="16" xfId="0" applyNumberFormat="1" applyFont="1" applyFill="1" applyBorder="1" applyAlignment="1">
      <alignment horizontal="left"/>
    </xf>
    <xf numFmtId="3" fontId="4" fillId="2" borderId="39" xfId="0" applyNumberFormat="1" applyFont="1" applyFill="1" applyBorder="1" applyAlignment="1">
      <alignment horizontal="left"/>
    </xf>
    <xf numFmtId="3" fontId="4" fillId="2" borderId="7" xfId="0" applyNumberFormat="1" applyFont="1" applyFill="1" applyBorder="1" applyAlignment="1">
      <alignment horizontal="left"/>
    </xf>
    <xf numFmtId="3" fontId="4" fillId="2" borderId="13" xfId="0" applyNumberFormat="1" applyFont="1" applyFill="1" applyBorder="1" applyAlignment="1">
      <alignment horizontal="left"/>
    </xf>
    <xf numFmtId="0" fontId="8" fillId="0" borderId="9" xfId="0" applyFont="1" applyFill="1" applyBorder="1" applyAlignment="1">
      <alignment horizontal="center" vertical="center"/>
    </xf>
    <xf numFmtId="0" fontId="8" fillId="0" borderId="10" xfId="0" applyFont="1" applyFill="1" applyBorder="1" applyAlignment="1">
      <alignment horizontal="center" vertical="center"/>
    </xf>
    <xf numFmtId="0" fontId="8" fillId="0" borderId="11" xfId="0" applyFont="1" applyFill="1" applyBorder="1" applyAlignment="1">
      <alignment horizontal="center" vertical="center"/>
    </xf>
    <xf numFmtId="0" fontId="69" fillId="42" borderId="12" xfId="0" applyFont="1" applyFill="1" applyBorder="1" applyAlignment="1">
      <alignment horizontal="center" vertical="center"/>
    </xf>
    <xf numFmtId="0" fontId="69" fillId="42" borderId="7" xfId="0" applyFont="1" applyFill="1" applyBorder="1" applyAlignment="1">
      <alignment horizontal="center" vertical="center"/>
    </xf>
    <xf numFmtId="0" fontId="69" fillId="42" borderId="13" xfId="0" applyFont="1" applyFill="1" applyBorder="1" applyAlignment="1">
      <alignment horizontal="center" vertical="center"/>
    </xf>
    <xf numFmtId="0" fontId="21" fillId="3" borderId="45" xfId="0" applyFont="1" applyFill="1" applyBorder="1" applyAlignment="1">
      <alignment horizontal="center" vertical="center"/>
    </xf>
    <xf numFmtId="0" fontId="21" fillId="3" borderId="25" xfId="0" applyFont="1" applyFill="1" applyBorder="1" applyAlignment="1">
      <alignment horizontal="center" vertical="center"/>
    </xf>
    <xf numFmtId="0" fontId="21" fillId="3" borderId="26" xfId="0" applyFont="1" applyFill="1" applyBorder="1" applyAlignment="1">
      <alignment horizontal="center" vertical="center"/>
    </xf>
    <xf numFmtId="0" fontId="4" fillId="0" borderId="4" xfId="0" applyFont="1" applyFill="1" applyBorder="1" applyAlignment="1">
      <alignment horizontal="center" vertical="center"/>
    </xf>
    <xf numFmtId="0" fontId="4" fillId="0" borderId="6" xfId="0" applyFont="1" applyFill="1" applyBorder="1" applyAlignment="1">
      <alignment horizontal="center" vertical="center"/>
    </xf>
    <xf numFmtId="0" fontId="12" fillId="2" borderId="7" xfId="0" applyFont="1" applyFill="1" applyBorder="1" applyAlignment="1">
      <alignment horizontal="center" vertical="center"/>
    </xf>
    <xf numFmtId="3" fontId="23" fillId="2" borderId="7" xfId="0" applyNumberFormat="1" applyFont="1" applyFill="1" applyBorder="1" applyAlignment="1">
      <alignment horizontal="left"/>
    </xf>
    <xf numFmtId="3" fontId="23" fillId="2" borderId="13" xfId="0" applyNumberFormat="1" applyFont="1" applyFill="1" applyBorder="1" applyAlignment="1">
      <alignment horizontal="left"/>
    </xf>
    <xf numFmtId="0" fontId="11" fillId="0" borderId="4" xfId="0" applyFont="1" applyBorder="1" applyAlignment="1">
      <alignment horizontal="center" vertical="center" wrapText="1"/>
    </xf>
    <xf numFmtId="0" fontId="11" fillId="0" borderId="6" xfId="0" applyFont="1" applyBorder="1" applyAlignment="1">
      <alignment horizontal="center" vertical="center" wrapText="1"/>
    </xf>
    <xf numFmtId="0" fontId="3" fillId="2" borderId="5" xfId="0" applyFont="1" applyFill="1" applyBorder="1" applyAlignment="1">
      <alignment horizontal="center"/>
    </xf>
    <xf numFmtId="0" fontId="3" fillId="2" borderId="6" xfId="0" applyFont="1" applyFill="1" applyBorder="1" applyAlignment="1">
      <alignment horizontal="center"/>
    </xf>
    <xf numFmtId="3" fontId="10" fillId="2" borderId="4" xfId="0" applyNumberFormat="1" applyFont="1" applyFill="1" applyBorder="1" applyAlignment="1">
      <alignment horizontal="center"/>
    </xf>
    <xf numFmtId="3" fontId="10" fillId="2" borderId="6" xfId="0" applyNumberFormat="1" applyFont="1" applyFill="1" applyBorder="1" applyAlignment="1">
      <alignment horizontal="center"/>
    </xf>
    <xf numFmtId="0" fontId="19" fillId="2" borderId="24" xfId="0" applyFont="1" applyFill="1" applyBorder="1" applyAlignment="1">
      <alignment horizontal="left" vertical="center" wrapText="1"/>
    </xf>
    <xf numFmtId="0" fontId="19" fillId="2" borderId="25" xfId="0" applyFont="1" applyFill="1" applyBorder="1" applyAlignment="1">
      <alignment horizontal="left" vertical="center" wrapText="1"/>
    </xf>
    <xf numFmtId="0" fontId="19" fillId="2" borderId="26" xfId="0" applyFont="1" applyFill="1" applyBorder="1" applyAlignment="1">
      <alignment horizontal="left" vertical="center" wrapText="1"/>
    </xf>
    <xf numFmtId="0" fontId="19" fillId="2" borderId="27" xfId="0" applyFont="1" applyFill="1" applyBorder="1" applyAlignment="1">
      <alignment horizontal="left" vertical="center" wrapText="1"/>
    </xf>
    <xf numFmtId="0" fontId="19" fillId="2" borderId="28" xfId="0" applyFont="1" applyFill="1" applyBorder="1" applyAlignment="1">
      <alignment horizontal="left" vertical="center" wrapText="1"/>
    </xf>
    <xf numFmtId="0" fontId="19" fillId="2" borderId="29" xfId="0" applyFont="1" applyFill="1" applyBorder="1" applyAlignment="1">
      <alignment horizontal="left" vertical="center" wrapText="1"/>
    </xf>
    <xf numFmtId="0" fontId="21" fillId="0" borderId="45" xfId="0" applyFont="1" applyBorder="1" applyAlignment="1">
      <alignment horizontal="center" wrapText="1"/>
    </xf>
    <xf numFmtId="0" fontId="21" fillId="0" borderId="25" xfId="0" applyFont="1" applyBorder="1" applyAlignment="1">
      <alignment horizontal="center" wrapText="1"/>
    </xf>
    <xf numFmtId="0" fontId="21" fillId="0" borderId="49" xfId="0" applyFont="1" applyBorder="1" applyAlignment="1">
      <alignment horizontal="center" wrapText="1"/>
    </xf>
    <xf numFmtId="0" fontId="3" fillId="2" borderId="44" xfId="0" applyFont="1" applyFill="1" applyBorder="1" applyAlignment="1">
      <alignment horizontal="left" vertical="top" wrapText="1"/>
    </xf>
    <xf numFmtId="0" fontId="3" fillId="2" borderId="5" xfId="0" applyFont="1" applyFill="1" applyBorder="1" applyAlignment="1">
      <alignment horizontal="left" vertical="top" wrapText="1"/>
    </xf>
    <xf numFmtId="0" fontId="3" fillId="2" borderId="37" xfId="0" applyFont="1" applyFill="1" applyBorder="1" applyAlignment="1">
      <alignment horizontal="left" vertical="top" wrapText="1"/>
    </xf>
    <xf numFmtId="0" fontId="4" fillId="0" borderId="72" xfId="0" applyFont="1" applyFill="1" applyBorder="1" applyAlignment="1">
      <alignment horizontal="center" vertical="center"/>
    </xf>
    <xf numFmtId="0" fontId="4" fillId="0" borderId="71" xfId="0" applyFont="1" applyFill="1" applyBorder="1" applyAlignment="1">
      <alignment horizontal="center" vertical="center"/>
    </xf>
    <xf numFmtId="0" fontId="4" fillId="0" borderId="73" xfId="0" applyFont="1" applyFill="1" applyBorder="1" applyAlignment="1">
      <alignment horizontal="center" vertical="center"/>
    </xf>
    <xf numFmtId="0" fontId="4" fillId="0" borderId="21" xfId="0" applyFont="1" applyFill="1" applyBorder="1" applyAlignment="1">
      <alignment horizontal="center" vertical="center"/>
    </xf>
    <xf numFmtId="0" fontId="4" fillId="0" borderId="22" xfId="0" applyFont="1" applyFill="1" applyBorder="1" applyAlignment="1">
      <alignment horizontal="center" vertical="center"/>
    </xf>
    <xf numFmtId="0" fontId="11" fillId="0" borderId="5" xfId="0" applyFont="1" applyBorder="1" applyAlignment="1">
      <alignment horizontal="center" vertical="center"/>
    </xf>
    <xf numFmtId="0" fontId="11" fillId="0" borderId="6" xfId="0" applyFont="1" applyBorder="1" applyAlignment="1">
      <alignment horizontal="center" vertical="center"/>
    </xf>
    <xf numFmtId="0" fontId="4" fillId="0" borderId="5" xfId="0" applyFont="1" applyFill="1" applyBorder="1" applyAlignment="1">
      <alignment horizontal="left" vertical="center"/>
    </xf>
    <xf numFmtId="0" fontId="4" fillId="0" borderId="58" xfId="0" applyFont="1" applyFill="1" applyBorder="1" applyAlignment="1">
      <alignment horizontal="left" vertical="center"/>
    </xf>
    <xf numFmtId="0" fontId="4" fillId="0" borderId="42" xfId="0" applyFont="1" applyBorder="1" applyAlignment="1">
      <alignment horizontal="center" vertical="center"/>
    </xf>
    <xf numFmtId="0" fontId="4" fillId="0" borderId="0" xfId="0" applyFont="1" applyBorder="1" applyAlignment="1">
      <alignment horizontal="center" vertical="center"/>
    </xf>
    <xf numFmtId="0" fontId="4" fillId="0" borderId="28" xfId="0" applyFont="1" applyBorder="1" applyAlignment="1">
      <alignment horizontal="center" vertical="center"/>
    </xf>
    <xf numFmtId="0" fontId="4" fillId="0" borderId="0" xfId="0" applyFont="1" applyBorder="1" applyAlignment="1">
      <alignment horizontal="center"/>
    </xf>
    <xf numFmtId="0" fontId="4" fillId="0" borderId="48" xfId="0" applyFont="1" applyBorder="1" applyAlignment="1">
      <alignment horizontal="center"/>
    </xf>
    <xf numFmtId="0" fontId="4" fillId="0" borderId="66" xfId="0" applyFont="1" applyBorder="1" applyAlignment="1">
      <alignment horizontal="center" vertical="center" wrapText="1"/>
    </xf>
    <xf numFmtId="0" fontId="4" fillId="0" borderId="67" xfId="0" applyFont="1" applyBorder="1" applyAlignment="1">
      <alignment horizontal="center" vertical="center" wrapText="1"/>
    </xf>
    <xf numFmtId="0" fontId="4" fillId="0" borderId="68" xfId="0" applyFont="1" applyBorder="1" applyAlignment="1">
      <alignment horizontal="center" vertical="center" wrapText="1"/>
    </xf>
    <xf numFmtId="0" fontId="4" fillId="0" borderId="25" xfId="0" applyFont="1" applyBorder="1" applyAlignment="1">
      <alignment horizontal="center" vertical="center" wrapText="1"/>
    </xf>
    <xf numFmtId="0" fontId="4" fillId="0" borderId="0" xfId="0" applyFont="1" applyBorder="1" applyAlignment="1">
      <alignment horizontal="center" vertical="center" wrapText="1"/>
    </xf>
    <xf numFmtId="0" fontId="4" fillId="0" borderId="28" xfId="0" applyFont="1" applyBorder="1" applyAlignment="1">
      <alignment horizontal="center" vertical="center" wrapText="1"/>
    </xf>
    <xf numFmtId="0" fontId="21" fillId="0" borderId="50" xfId="0" applyFont="1" applyBorder="1" applyAlignment="1">
      <alignment horizontal="center" wrapText="1"/>
    </xf>
    <xf numFmtId="0" fontId="21" fillId="0" borderId="0" xfId="0" applyFont="1" applyBorder="1" applyAlignment="1">
      <alignment horizontal="center" wrapText="1"/>
    </xf>
    <xf numFmtId="0" fontId="21" fillId="0" borderId="48" xfId="0" applyFont="1" applyBorder="1" applyAlignment="1">
      <alignment horizontal="center" wrapText="1"/>
    </xf>
    <xf numFmtId="0" fontId="71" fillId="42" borderId="31" xfId="0" applyFont="1" applyFill="1" applyBorder="1" applyAlignment="1">
      <alignment horizontal="center" vertical="center"/>
    </xf>
    <xf numFmtId="0" fontId="71" fillId="42" borderId="32" xfId="0" applyFont="1" applyFill="1" applyBorder="1" applyAlignment="1">
      <alignment horizontal="center" vertical="center"/>
    </xf>
    <xf numFmtId="0" fontId="71" fillId="42" borderId="33" xfId="0" applyFont="1" applyFill="1" applyBorder="1" applyAlignment="1">
      <alignment horizontal="center" vertical="center"/>
    </xf>
    <xf numFmtId="0" fontId="3" fillId="2" borderId="24" xfId="0" applyFont="1" applyFill="1" applyBorder="1" applyAlignment="1">
      <alignment horizontal="left" vertical="center"/>
    </xf>
    <xf numFmtId="0" fontId="3" fillId="2" borderId="25" xfId="0" applyFont="1" applyFill="1" applyBorder="1" applyAlignment="1">
      <alignment horizontal="left" vertical="center"/>
    </xf>
    <xf numFmtId="0" fontId="3" fillId="2" borderId="49" xfId="0" applyFont="1" applyFill="1" applyBorder="1" applyAlignment="1">
      <alignment horizontal="left" vertical="center"/>
    </xf>
    <xf numFmtId="3" fontId="3" fillId="2" borderId="24" xfId="0" applyNumberFormat="1" applyFont="1" applyFill="1" applyBorder="1" applyAlignment="1">
      <alignment horizontal="left" vertical="center"/>
    </xf>
    <xf numFmtId="3" fontId="3" fillId="2" borderId="25" xfId="0" applyNumberFormat="1" applyFont="1" applyFill="1" applyBorder="1" applyAlignment="1">
      <alignment horizontal="left" vertical="center"/>
    </xf>
    <xf numFmtId="3" fontId="3" fillId="2" borderId="49" xfId="0" applyNumberFormat="1" applyFont="1" applyFill="1" applyBorder="1" applyAlignment="1">
      <alignment horizontal="left" vertical="center"/>
    </xf>
    <xf numFmtId="0" fontId="3" fillId="2" borderId="4" xfId="0" applyFont="1" applyFill="1" applyBorder="1" applyAlignment="1">
      <alignment horizontal="left" vertical="center"/>
    </xf>
    <xf numFmtId="0" fontId="3" fillId="2" borderId="5" xfId="0" applyFont="1" applyFill="1" applyBorder="1" applyAlignment="1">
      <alignment horizontal="left" vertical="center"/>
    </xf>
    <xf numFmtId="0" fontId="3" fillId="2" borderId="37" xfId="0" applyFont="1" applyFill="1" applyBorder="1" applyAlignment="1">
      <alignment horizontal="left" vertical="center"/>
    </xf>
    <xf numFmtId="0" fontId="11" fillId="3" borderId="76" xfId="0" applyFont="1" applyFill="1" applyBorder="1" applyAlignment="1">
      <alignment horizontal="center" vertical="center"/>
    </xf>
    <xf numFmtId="0" fontId="11" fillId="3" borderId="62" xfId="0" applyFont="1" applyFill="1" applyBorder="1" applyAlignment="1">
      <alignment horizontal="center" vertical="center"/>
    </xf>
    <xf numFmtId="0" fontId="11" fillId="3" borderId="75" xfId="0" applyFont="1" applyFill="1" applyBorder="1" applyAlignment="1">
      <alignment horizontal="center" vertical="center"/>
    </xf>
    <xf numFmtId="0" fontId="11" fillId="0" borderId="63" xfId="0" applyFont="1" applyFill="1" applyBorder="1" applyAlignment="1">
      <alignment horizontal="center" vertical="center"/>
    </xf>
    <xf numFmtId="0" fontId="11" fillId="0" borderId="64" xfId="0" applyFont="1" applyFill="1" applyBorder="1" applyAlignment="1">
      <alignment horizontal="center" vertical="center"/>
    </xf>
    <xf numFmtId="0" fontId="11" fillId="0" borderId="74" xfId="0" applyFont="1" applyFill="1" applyBorder="1" applyAlignment="1">
      <alignment horizontal="center" vertical="center"/>
    </xf>
    <xf numFmtId="0" fontId="4" fillId="0" borderId="50" xfId="0" applyFont="1" applyBorder="1" applyAlignment="1">
      <alignment horizontal="center" vertical="center" wrapText="1"/>
    </xf>
    <xf numFmtId="0" fontId="4" fillId="0" borderId="48" xfId="0" applyFont="1" applyBorder="1" applyAlignment="1">
      <alignment horizontal="center" vertical="center" wrapText="1"/>
    </xf>
    <xf numFmtId="0" fontId="4" fillId="2" borderId="44" xfId="0" applyFont="1" applyFill="1" applyBorder="1" applyAlignment="1">
      <alignment horizontal="center" vertical="center" wrapText="1"/>
    </xf>
    <xf numFmtId="0" fontId="4" fillId="2" borderId="5" xfId="0" applyFont="1" applyFill="1" applyBorder="1" applyAlignment="1">
      <alignment horizontal="center" vertical="center" wrapText="1"/>
    </xf>
    <xf numFmtId="0" fontId="4" fillId="2" borderId="37" xfId="0" applyFont="1" applyFill="1" applyBorder="1" applyAlignment="1">
      <alignment horizontal="center" vertical="center" wrapText="1"/>
    </xf>
    <xf numFmtId="0" fontId="4" fillId="0" borderId="50" xfId="0" applyFont="1" applyBorder="1" applyAlignment="1">
      <alignment horizontal="center"/>
    </xf>
    <xf numFmtId="0" fontId="11" fillId="0" borderId="45" xfId="0" applyFont="1" applyBorder="1" applyAlignment="1">
      <alignment horizontal="left" vertical="top" wrapText="1"/>
    </xf>
    <xf numFmtId="0" fontId="11" fillId="0" borderId="25" xfId="0" applyFont="1" applyBorder="1" applyAlignment="1">
      <alignment horizontal="left" vertical="top" wrapText="1"/>
    </xf>
    <xf numFmtId="0" fontId="11" fillId="0" borderId="49" xfId="0" applyFont="1" applyBorder="1" applyAlignment="1">
      <alignment horizontal="left" vertical="top" wrapText="1"/>
    </xf>
    <xf numFmtId="0" fontId="11" fillId="0" borderId="50" xfId="0" applyFont="1" applyBorder="1" applyAlignment="1">
      <alignment horizontal="left" vertical="top" wrapText="1"/>
    </xf>
    <xf numFmtId="0" fontId="11" fillId="0" borderId="0" xfId="0" applyFont="1" applyBorder="1" applyAlignment="1">
      <alignment horizontal="left" vertical="top" wrapText="1"/>
    </xf>
    <xf numFmtId="0" fontId="11" fillId="0" borderId="48" xfId="0" applyFont="1" applyBorder="1" applyAlignment="1">
      <alignment horizontal="left" vertical="top" wrapText="1"/>
    </xf>
    <xf numFmtId="0" fontId="11" fillId="0" borderId="42" xfId="0" applyFont="1" applyBorder="1" applyAlignment="1">
      <alignment horizontal="left" vertical="top" wrapText="1"/>
    </xf>
    <xf numFmtId="0" fontId="11" fillId="0" borderId="28" xfId="0" applyFont="1" applyBorder="1" applyAlignment="1">
      <alignment horizontal="left" vertical="top" wrapText="1"/>
    </xf>
    <xf numFmtId="0" fontId="11" fillId="0" borderId="43" xfId="0" applyFont="1" applyBorder="1" applyAlignment="1">
      <alignment horizontal="left" vertical="top" wrapText="1"/>
    </xf>
    <xf numFmtId="0" fontId="71" fillId="42" borderId="0" xfId="0" applyFont="1" applyFill="1" applyAlignment="1">
      <alignment horizontal="center"/>
    </xf>
    <xf numFmtId="0" fontId="4" fillId="0" borderId="0" xfId="0" applyFont="1" applyAlignment="1">
      <alignment horizontal="center"/>
    </xf>
    <xf numFmtId="0" fontId="29" fillId="0" borderId="7" xfId="0" applyFont="1" applyBorder="1" applyAlignment="1" applyProtection="1">
      <alignment horizontal="center"/>
    </xf>
    <xf numFmtId="0" fontId="28" fillId="0" borderId="7" xfId="0" applyFont="1" applyFill="1" applyBorder="1" applyAlignment="1" applyProtection="1">
      <alignment horizontal="left"/>
    </xf>
    <xf numFmtId="0" fontId="23" fillId="0" borderId="7" xfId="0" applyFont="1" applyBorder="1" applyAlignment="1">
      <alignment horizontal="right" vertical="center"/>
    </xf>
    <xf numFmtId="0" fontId="21" fillId="3" borderId="4" xfId="0" applyFont="1" applyFill="1" applyBorder="1" applyAlignment="1">
      <alignment horizontal="center" vertical="center"/>
    </xf>
    <xf numFmtId="0" fontId="21" fillId="3" borderId="5" xfId="0" applyFont="1" applyFill="1" applyBorder="1" applyAlignment="1">
      <alignment horizontal="center" vertical="center"/>
    </xf>
    <xf numFmtId="0" fontId="21" fillId="3" borderId="6" xfId="0" applyFont="1" applyFill="1" applyBorder="1" applyAlignment="1">
      <alignment horizontal="center" vertical="center"/>
    </xf>
    <xf numFmtId="0" fontId="70" fillId="42" borderId="4" xfId="0" applyFont="1" applyFill="1" applyBorder="1" applyAlignment="1">
      <alignment horizontal="center"/>
    </xf>
    <xf numFmtId="0" fontId="70" fillId="42" borderId="5" xfId="0" applyFont="1" applyFill="1" applyBorder="1" applyAlignment="1">
      <alignment horizontal="center"/>
    </xf>
    <xf numFmtId="0" fontId="70" fillId="42" borderId="6" xfId="0" applyFont="1" applyFill="1" applyBorder="1" applyAlignment="1">
      <alignment horizontal="center"/>
    </xf>
    <xf numFmtId="0" fontId="4" fillId="0" borderId="7" xfId="0" applyFont="1" applyFill="1" applyBorder="1" applyAlignment="1">
      <alignment horizontal="right"/>
    </xf>
    <xf numFmtId="0" fontId="22" fillId="0" borderId="7" xfId="0" applyFont="1" applyBorder="1" applyAlignment="1">
      <alignment horizontal="center" vertical="center"/>
    </xf>
    <xf numFmtId="0" fontId="60" fillId="0" borderId="0" xfId="12" applyFont="1" applyAlignment="1">
      <alignment horizontal="center" wrapText="1"/>
    </xf>
    <xf numFmtId="0" fontId="4" fillId="0" borderId="1" xfId="4" applyFont="1" applyFill="1" applyBorder="1" applyAlignment="1">
      <alignment horizontal="center"/>
    </xf>
    <xf numFmtId="0" fontId="4" fillId="0" borderId="2" xfId="4" applyFont="1" applyFill="1" applyBorder="1" applyAlignment="1">
      <alignment horizontal="center"/>
    </xf>
    <xf numFmtId="0" fontId="4" fillId="0" borderId="3" xfId="4" applyFont="1" applyFill="1" applyBorder="1" applyAlignment="1">
      <alignment horizontal="center"/>
    </xf>
    <xf numFmtId="0" fontId="22" fillId="37" borderId="1" xfId="13" applyFont="1" applyFill="1" applyBorder="1" applyAlignment="1">
      <alignment horizontal="center"/>
    </xf>
    <xf numFmtId="0" fontId="22" fillId="37" borderId="2" xfId="13" applyFont="1" applyFill="1" applyBorder="1" applyAlignment="1">
      <alignment horizontal="center"/>
    </xf>
    <xf numFmtId="0" fontId="22" fillId="37" borderId="3" xfId="13" applyFont="1" applyFill="1" applyBorder="1" applyAlignment="1">
      <alignment horizontal="center"/>
    </xf>
    <xf numFmtId="177" fontId="3" fillId="35" borderId="27" xfId="4" applyNumberFormat="1" applyFont="1" applyFill="1" applyBorder="1" applyAlignment="1">
      <alignment horizontal="center"/>
    </xf>
    <xf numFmtId="177" fontId="3" fillId="35" borderId="28" xfId="4" applyNumberFormat="1" applyFont="1" applyFill="1" applyBorder="1" applyAlignment="1">
      <alignment horizontal="center"/>
    </xf>
    <xf numFmtId="177" fontId="3" fillId="35" borderId="29" xfId="4" applyNumberFormat="1" applyFont="1" applyFill="1" applyBorder="1" applyAlignment="1">
      <alignment horizontal="center"/>
    </xf>
    <xf numFmtId="0" fontId="3" fillId="35" borderId="27" xfId="4" applyFont="1" applyFill="1" applyBorder="1" applyAlignment="1">
      <alignment horizontal="center"/>
    </xf>
    <xf numFmtId="0" fontId="3" fillId="35" borderId="28" xfId="4" applyFont="1" applyFill="1" applyBorder="1" applyAlignment="1">
      <alignment horizontal="center"/>
    </xf>
    <xf numFmtId="0" fontId="3" fillId="35" borderId="43" xfId="4" applyFont="1" applyFill="1" applyBorder="1" applyAlignment="1">
      <alignment horizontal="center"/>
    </xf>
    <xf numFmtId="14" fontId="3" fillId="0" borderId="116" xfId="218" applyNumberFormat="1" applyFont="1" applyFill="1" applyBorder="1" applyAlignment="1">
      <alignment horizontal="left" vertical="center" wrapText="1"/>
    </xf>
    <xf numFmtId="14" fontId="3" fillId="0" borderId="107" xfId="218" applyNumberFormat="1" applyFont="1" applyFill="1" applyBorder="1" applyAlignment="1">
      <alignment horizontal="left" vertical="center" wrapText="1"/>
    </xf>
    <xf numFmtId="14" fontId="3" fillId="0" borderId="98" xfId="218" applyNumberFormat="1" applyFont="1" applyFill="1" applyBorder="1" applyAlignment="1">
      <alignment horizontal="left" vertical="center" wrapText="1"/>
    </xf>
    <xf numFmtId="14" fontId="3" fillId="0" borderId="24" xfId="218" applyNumberFormat="1" applyFont="1" applyFill="1" applyBorder="1" applyAlignment="1">
      <alignment horizontal="left" vertical="center" wrapText="1"/>
    </xf>
    <xf numFmtId="14" fontId="3" fillId="0" borderId="25" xfId="218" applyNumberFormat="1" applyFont="1" applyFill="1" applyBorder="1" applyAlignment="1">
      <alignment horizontal="left" vertical="center" wrapText="1"/>
    </xf>
    <xf numFmtId="14" fontId="3" fillId="0" borderId="49" xfId="218" applyNumberFormat="1" applyFont="1" applyFill="1" applyBorder="1" applyAlignment="1">
      <alignment horizontal="left" vertical="center" wrapText="1"/>
    </xf>
    <xf numFmtId="14" fontId="3" fillId="0" borderId="30" xfId="218" applyNumberFormat="1" applyFont="1" applyFill="1" applyBorder="1" applyAlignment="1">
      <alignment horizontal="left" vertical="center" wrapText="1"/>
    </xf>
    <xf numFmtId="14" fontId="3" fillId="0" borderId="0" xfId="218" applyNumberFormat="1" applyFont="1" applyFill="1" applyBorder="1" applyAlignment="1">
      <alignment horizontal="left" vertical="center" wrapText="1"/>
    </xf>
    <xf numFmtId="14" fontId="3" fillId="0" borderId="48" xfId="218" applyNumberFormat="1" applyFont="1" applyFill="1" applyBorder="1" applyAlignment="1">
      <alignment horizontal="left" vertical="center" wrapText="1"/>
    </xf>
    <xf numFmtId="14" fontId="3" fillId="0" borderId="27" xfId="218" applyNumberFormat="1" applyFont="1" applyFill="1" applyBorder="1" applyAlignment="1">
      <alignment horizontal="left" vertical="center" wrapText="1"/>
    </xf>
    <xf numFmtId="14" fontId="3" fillId="0" borderId="28" xfId="218" applyNumberFormat="1" applyFont="1" applyFill="1" applyBorder="1" applyAlignment="1">
      <alignment horizontal="left" vertical="center" wrapText="1"/>
    </xf>
    <xf numFmtId="14" fontId="3" fillId="0" borderId="43" xfId="218" applyNumberFormat="1" applyFont="1" applyFill="1" applyBorder="1" applyAlignment="1">
      <alignment horizontal="left" vertical="center" wrapText="1"/>
    </xf>
    <xf numFmtId="14" fontId="3" fillId="0" borderId="116" xfId="0" applyNumberFormat="1" applyFont="1" applyFill="1" applyBorder="1" applyAlignment="1">
      <alignment horizontal="left" vertical="center" wrapText="1"/>
    </xf>
    <xf numFmtId="14" fontId="3" fillId="0" borderId="107" xfId="0" applyNumberFormat="1" applyFont="1" applyFill="1" applyBorder="1" applyAlignment="1">
      <alignment horizontal="left" vertical="center" wrapText="1"/>
    </xf>
    <xf numFmtId="14" fontId="3" fillId="0" borderId="98" xfId="0" applyNumberFormat="1" applyFont="1" applyFill="1" applyBorder="1" applyAlignment="1">
      <alignment horizontal="left" vertical="center" wrapText="1"/>
    </xf>
    <xf numFmtId="14" fontId="3" fillId="0" borderId="24" xfId="0" applyNumberFormat="1" applyFont="1" applyFill="1" applyBorder="1" applyAlignment="1">
      <alignment horizontal="left" vertical="center" wrapText="1"/>
    </xf>
    <xf numFmtId="14" fontId="3" fillId="0" borderId="25" xfId="0" applyNumberFormat="1" applyFont="1" applyFill="1" applyBorder="1" applyAlignment="1">
      <alignment horizontal="left" vertical="center" wrapText="1"/>
    </xf>
    <xf numFmtId="14" fontId="3" fillId="0" borderId="49" xfId="0" applyNumberFormat="1" applyFont="1" applyFill="1" applyBorder="1" applyAlignment="1">
      <alignment horizontal="left" vertical="center" wrapText="1"/>
    </xf>
    <xf numFmtId="14" fontId="3" fillId="0" borderId="30" xfId="0" applyNumberFormat="1" applyFont="1" applyFill="1" applyBorder="1" applyAlignment="1">
      <alignment horizontal="left" vertical="center" wrapText="1"/>
    </xf>
    <xf numFmtId="14" fontId="3" fillId="0" borderId="0" xfId="0" applyNumberFormat="1" applyFont="1" applyFill="1" applyBorder="1" applyAlignment="1">
      <alignment horizontal="left" vertical="center" wrapText="1"/>
    </xf>
    <xf numFmtId="14" fontId="3" fillId="0" borderId="48" xfId="0" applyNumberFormat="1" applyFont="1" applyFill="1" applyBorder="1" applyAlignment="1">
      <alignment horizontal="left" vertical="center" wrapText="1"/>
    </xf>
    <xf numFmtId="14" fontId="3" fillId="0" borderId="27" xfId="0" applyNumberFormat="1" applyFont="1" applyFill="1" applyBorder="1" applyAlignment="1">
      <alignment horizontal="left" vertical="center" wrapText="1"/>
    </xf>
    <xf numFmtId="14" fontId="3" fillId="0" borderId="28" xfId="0" applyNumberFormat="1" applyFont="1" applyFill="1" applyBorder="1" applyAlignment="1">
      <alignment horizontal="left" vertical="center" wrapText="1"/>
    </xf>
    <xf numFmtId="14" fontId="3" fillId="0" borderId="43" xfId="0" applyNumberFormat="1" applyFont="1" applyFill="1" applyBorder="1" applyAlignment="1">
      <alignment horizontal="left" vertical="center" wrapText="1"/>
    </xf>
    <xf numFmtId="0" fontId="4" fillId="34" borderId="40" xfId="13" applyFont="1" applyFill="1" applyBorder="1" applyAlignment="1">
      <alignment horizontal="center"/>
    </xf>
    <xf numFmtId="0" fontId="4" fillId="34" borderId="41" xfId="13" applyFont="1" applyFill="1" applyBorder="1" applyAlignment="1">
      <alignment horizontal="center"/>
    </xf>
    <xf numFmtId="12" fontId="3" fillId="35" borderId="27" xfId="13" applyNumberFormat="1" applyFont="1" applyFill="1" applyBorder="1" applyAlignment="1">
      <alignment horizontal="center"/>
    </xf>
    <xf numFmtId="0" fontId="3" fillId="35" borderId="29" xfId="13" applyFont="1" applyFill="1" applyBorder="1" applyAlignment="1">
      <alignment horizontal="center"/>
    </xf>
    <xf numFmtId="0" fontId="3" fillId="35" borderId="5" xfId="13" applyFont="1" applyFill="1" applyBorder="1" applyAlignment="1">
      <alignment horizontal="center"/>
    </xf>
    <xf numFmtId="0" fontId="3" fillId="35" borderId="37" xfId="13" applyFont="1" applyFill="1" applyBorder="1" applyAlignment="1">
      <alignment horizontal="center"/>
    </xf>
    <xf numFmtId="0" fontId="3" fillId="35" borderId="4" xfId="4" applyFont="1" applyFill="1" applyBorder="1" applyAlignment="1">
      <alignment horizontal="center"/>
    </xf>
    <xf numFmtId="0" fontId="3" fillId="35" borderId="5" xfId="4" applyFont="1" applyFill="1" applyBorder="1" applyAlignment="1">
      <alignment horizontal="center"/>
    </xf>
    <xf numFmtId="0" fontId="3" fillId="35" borderId="6" xfId="4" applyFont="1" applyFill="1" applyBorder="1" applyAlignment="1">
      <alignment horizontal="center"/>
    </xf>
    <xf numFmtId="0" fontId="3" fillId="35" borderId="37" xfId="4" applyFont="1" applyFill="1" applyBorder="1" applyAlignment="1">
      <alignment horizontal="center"/>
    </xf>
    <xf numFmtId="14" fontId="3" fillId="35" borderId="4" xfId="4" applyNumberFormat="1" applyFont="1" applyFill="1" applyBorder="1" applyAlignment="1">
      <alignment horizontal="center"/>
    </xf>
    <xf numFmtId="14" fontId="3" fillId="35" borderId="5" xfId="4" applyNumberFormat="1" applyFont="1" applyFill="1" applyBorder="1" applyAlignment="1">
      <alignment horizontal="center"/>
    </xf>
    <xf numFmtId="14" fontId="3" fillId="35" borderId="6" xfId="4" applyNumberFormat="1" applyFont="1" applyFill="1" applyBorder="1" applyAlignment="1">
      <alignment horizontal="center"/>
    </xf>
    <xf numFmtId="0" fontId="4" fillId="35" borderId="27" xfId="4" applyFont="1" applyFill="1" applyBorder="1" applyAlignment="1">
      <alignment horizontal="center"/>
    </xf>
    <xf numFmtId="0" fontId="4" fillId="35" borderId="28" xfId="4" applyFont="1" applyFill="1" applyBorder="1" applyAlignment="1">
      <alignment horizontal="center"/>
    </xf>
    <xf numFmtId="0" fontId="4" fillId="35" borderId="29" xfId="4" applyFont="1" applyFill="1" applyBorder="1" applyAlignment="1">
      <alignment horizontal="center"/>
    </xf>
    <xf numFmtId="14" fontId="3" fillId="35" borderId="4" xfId="4" applyNumberFormat="1" applyFont="1" applyFill="1" applyBorder="1" applyAlignment="1">
      <alignment horizontal="left"/>
    </xf>
    <xf numFmtId="0" fontId="3" fillId="35" borderId="5" xfId="4" applyFont="1" applyFill="1" applyBorder="1" applyAlignment="1">
      <alignment horizontal="left"/>
    </xf>
    <xf numFmtId="0" fontId="3" fillId="35" borderId="37" xfId="4" applyFont="1" applyFill="1" applyBorder="1" applyAlignment="1">
      <alignment horizontal="left"/>
    </xf>
    <xf numFmtId="14" fontId="3" fillId="35" borderId="99" xfId="4" applyNumberFormat="1" applyFont="1" applyFill="1" applyBorder="1" applyAlignment="1">
      <alignment horizontal="center"/>
    </xf>
    <xf numFmtId="14" fontId="3" fillId="35" borderId="100" xfId="4" applyNumberFormat="1" applyFont="1" applyFill="1" applyBorder="1" applyAlignment="1">
      <alignment horizontal="center"/>
    </xf>
    <xf numFmtId="14" fontId="3" fillId="35" borderId="38" xfId="4" applyNumberFormat="1" applyFont="1" applyFill="1" applyBorder="1" applyAlignment="1">
      <alignment horizontal="center"/>
    </xf>
    <xf numFmtId="14" fontId="3" fillId="35" borderId="101" xfId="4" applyNumberFormat="1" applyFont="1" applyFill="1" applyBorder="1" applyAlignment="1">
      <alignment horizontal="center"/>
    </xf>
    <xf numFmtId="0" fontId="3" fillId="35" borderId="4" xfId="13" applyFont="1" applyFill="1" applyBorder="1" applyAlignment="1">
      <alignment horizontal="center"/>
    </xf>
    <xf numFmtId="0" fontId="3" fillId="35" borderId="6" xfId="13" applyFont="1" applyFill="1" applyBorder="1" applyAlignment="1">
      <alignment horizontal="center"/>
    </xf>
    <xf numFmtId="0" fontId="3" fillId="35" borderId="4" xfId="13" applyFont="1" applyFill="1" applyBorder="1" applyAlignment="1">
      <alignment horizontal="left"/>
    </xf>
    <xf numFmtId="0" fontId="3" fillId="35" borderId="5" xfId="13" applyFont="1" applyFill="1" applyBorder="1" applyAlignment="1">
      <alignment horizontal="left"/>
    </xf>
    <xf numFmtId="0" fontId="3" fillId="35" borderId="37" xfId="13" applyFont="1" applyFill="1" applyBorder="1" applyAlignment="1">
      <alignment horizontal="left"/>
    </xf>
    <xf numFmtId="0" fontId="3" fillId="35" borderId="7" xfId="13" applyFont="1" applyFill="1" applyBorder="1" applyAlignment="1">
      <alignment horizontal="center"/>
    </xf>
    <xf numFmtId="0" fontId="4" fillId="35" borderId="4" xfId="13" applyFont="1" applyFill="1" applyBorder="1" applyAlignment="1">
      <alignment horizontal="center"/>
    </xf>
    <xf numFmtId="0" fontId="4" fillId="35" borderId="5" xfId="13" applyFont="1" applyFill="1" applyBorder="1" applyAlignment="1">
      <alignment horizontal="center"/>
    </xf>
    <xf numFmtId="0" fontId="4" fillId="35" borderId="6" xfId="13" applyFont="1" applyFill="1" applyBorder="1" applyAlignment="1">
      <alignment horizontal="center"/>
    </xf>
    <xf numFmtId="2" fontId="3" fillId="35" borderId="4" xfId="13" applyNumberFormat="1" applyFont="1" applyFill="1" applyBorder="1" applyAlignment="1">
      <alignment horizontal="center"/>
    </xf>
    <xf numFmtId="2" fontId="3" fillId="35" borderId="5" xfId="13" applyNumberFormat="1" applyFont="1" applyFill="1" applyBorder="1" applyAlignment="1">
      <alignment horizontal="center"/>
    </xf>
    <xf numFmtId="2" fontId="3" fillId="35" borderId="37" xfId="13" applyNumberFormat="1" applyFont="1" applyFill="1" applyBorder="1" applyAlignment="1">
      <alignment horizontal="center"/>
    </xf>
    <xf numFmtId="0" fontId="4" fillId="37" borderId="1" xfId="13" applyFont="1" applyFill="1" applyBorder="1" applyAlignment="1">
      <alignment horizontal="center"/>
    </xf>
    <xf numFmtId="0" fontId="4" fillId="37" borderId="2" xfId="13" applyFont="1" applyFill="1" applyBorder="1" applyAlignment="1">
      <alignment horizontal="center"/>
    </xf>
    <xf numFmtId="0" fontId="4" fillId="37" borderId="3" xfId="13" applyFont="1" applyFill="1" applyBorder="1" applyAlignment="1">
      <alignment horizontal="center"/>
    </xf>
    <xf numFmtId="12" fontId="61" fillId="35" borderId="27" xfId="13" applyNumberFormat="1" applyFont="1" applyFill="1" applyBorder="1" applyAlignment="1">
      <alignment horizontal="center"/>
    </xf>
    <xf numFmtId="12" fontId="61" fillId="35" borderId="29" xfId="13" applyNumberFormat="1" applyFont="1" applyFill="1" applyBorder="1" applyAlignment="1">
      <alignment horizontal="center"/>
    </xf>
    <xf numFmtId="0" fontId="3" fillId="35" borderId="27" xfId="13" applyFont="1" applyFill="1" applyBorder="1" applyAlignment="1">
      <alignment horizontal="center"/>
    </xf>
    <xf numFmtId="0" fontId="3" fillId="35" borderId="28" xfId="13" applyFont="1" applyFill="1" applyBorder="1" applyAlignment="1">
      <alignment horizontal="center"/>
    </xf>
    <xf numFmtId="0" fontId="3" fillId="35" borderId="43" xfId="13" applyFont="1" applyFill="1" applyBorder="1" applyAlignment="1">
      <alignment horizontal="center"/>
    </xf>
    <xf numFmtId="0" fontId="3" fillId="0" borderId="99" xfId="13" applyFont="1" applyFill="1" applyBorder="1" applyAlignment="1">
      <alignment horizontal="center"/>
    </xf>
    <xf numFmtId="0" fontId="3" fillId="0" borderId="100" xfId="13" applyFont="1" applyFill="1" applyBorder="1" applyAlignment="1">
      <alignment horizontal="center"/>
    </xf>
    <xf numFmtId="0" fontId="3" fillId="0" borderId="101" xfId="13" applyFont="1" applyFill="1" applyBorder="1" applyAlignment="1">
      <alignment horizontal="center"/>
    </xf>
    <xf numFmtId="14" fontId="3" fillId="0" borderId="47" xfId="218" applyNumberFormat="1" applyFont="1" applyFill="1" applyBorder="1" applyAlignment="1">
      <alignment horizontal="left" vertical="center" wrapText="1"/>
    </xf>
    <xf numFmtId="14" fontId="3" fillId="0" borderId="104" xfId="218" applyNumberFormat="1" applyFont="1" applyFill="1" applyBorder="1" applyAlignment="1">
      <alignment horizontal="left" vertical="center" wrapText="1"/>
    </xf>
    <xf numFmtId="14" fontId="3" fillId="0" borderId="32" xfId="218" applyNumberFormat="1" applyFont="1" applyFill="1" applyBorder="1" applyAlignment="1">
      <alignment horizontal="left" vertical="center" wrapText="1"/>
    </xf>
    <xf numFmtId="14" fontId="3" fillId="0" borderId="33" xfId="218" applyNumberFormat="1" applyFont="1" applyFill="1" applyBorder="1" applyAlignment="1">
      <alignment horizontal="left" vertical="center" wrapText="1"/>
    </xf>
    <xf numFmtId="12" fontId="3" fillId="35" borderId="4" xfId="13" applyNumberFormat="1" applyFont="1" applyFill="1" applyBorder="1" applyAlignment="1">
      <alignment horizontal="center"/>
    </xf>
    <xf numFmtId="12" fontId="3" fillId="35" borderId="6" xfId="13" applyNumberFormat="1" applyFont="1" applyFill="1" applyBorder="1" applyAlignment="1">
      <alignment horizontal="center"/>
    </xf>
    <xf numFmtId="0" fontId="4" fillId="35" borderId="37" xfId="13" applyFont="1" applyFill="1" applyBorder="1" applyAlignment="1">
      <alignment horizontal="center"/>
    </xf>
    <xf numFmtId="12" fontId="3" fillId="35" borderId="29" xfId="13" applyNumberFormat="1" applyFont="1" applyFill="1" applyBorder="1" applyAlignment="1">
      <alignment horizontal="center"/>
    </xf>
    <xf numFmtId="12" fontId="3" fillId="35" borderId="108" xfId="13" applyNumberFormat="1" applyFont="1" applyFill="1" applyBorder="1" applyAlignment="1">
      <alignment horizontal="center"/>
    </xf>
    <xf numFmtId="12" fontId="3" fillId="35" borderId="34" xfId="13" applyNumberFormat="1" applyFont="1" applyFill="1" applyBorder="1" applyAlignment="1">
      <alignment horizontal="center"/>
    </xf>
    <xf numFmtId="12" fontId="3" fillId="35" borderId="36" xfId="13" applyNumberFormat="1" applyFont="1" applyFill="1" applyBorder="1" applyAlignment="1">
      <alignment horizontal="center"/>
    </xf>
    <xf numFmtId="14" fontId="3" fillId="0" borderId="4" xfId="218" applyNumberFormat="1" applyFont="1" applyFill="1" applyBorder="1" applyAlignment="1"/>
    <xf numFmtId="14" fontId="3" fillId="0" borderId="5" xfId="218" applyNumberFormat="1" applyFont="1" applyFill="1" applyBorder="1" applyAlignment="1"/>
    <xf numFmtId="14" fontId="3" fillId="0" borderId="37" xfId="218" applyNumberFormat="1" applyFont="1" applyFill="1" applyBorder="1" applyAlignment="1"/>
    <xf numFmtId="0" fontId="23" fillId="0" borderId="40" xfId="12" applyFont="1" applyBorder="1" applyAlignment="1">
      <alignment horizontal="center"/>
    </xf>
    <xf numFmtId="0" fontId="23" fillId="0" borderId="46" xfId="12" applyFont="1" applyBorder="1" applyAlignment="1">
      <alignment horizontal="center"/>
    </xf>
    <xf numFmtId="0" fontId="23" fillId="0" borderId="41" xfId="12" applyFont="1" applyBorder="1" applyAlignment="1">
      <alignment horizontal="center"/>
    </xf>
    <xf numFmtId="0" fontId="23" fillId="0" borderId="110" xfId="12" applyFont="1" applyBorder="1" applyAlignment="1">
      <alignment horizontal="center"/>
    </xf>
    <xf numFmtId="0" fontId="23" fillId="0" borderId="100" xfId="12" applyFont="1" applyBorder="1" applyAlignment="1">
      <alignment horizontal="center"/>
    </xf>
    <xf numFmtId="0" fontId="23" fillId="0" borderId="101" xfId="12" applyFont="1" applyBorder="1" applyAlignment="1">
      <alignment horizontal="center"/>
    </xf>
    <xf numFmtId="0" fontId="4" fillId="35" borderId="7" xfId="13" applyFont="1" applyFill="1" applyBorder="1" applyAlignment="1">
      <alignment horizontal="center"/>
    </xf>
    <xf numFmtId="0" fontId="61" fillId="0" borderId="0" xfId="12" applyFont="1" applyBorder="1" applyAlignment="1">
      <alignment wrapText="1"/>
    </xf>
    <xf numFmtId="0" fontId="65" fillId="0" borderId="0" xfId="12" applyFont="1" applyBorder="1" applyAlignment="1">
      <alignment horizontal="right" wrapText="1"/>
    </xf>
    <xf numFmtId="0" fontId="18" fillId="0" borderId="0" xfId="12" applyFont="1" applyAlignment="1">
      <alignment horizontal="right" wrapText="1"/>
    </xf>
    <xf numFmtId="0" fontId="61" fillId="36" borderId="0" xfId="12" applyFont="1" applyFill="1" applyBorder="1" applyAlignment="1">
      <alignment wrapText="1"/>
    </xf>
    <xf numFmtId="0" fontId="11" fillId="35" borderId="4" xfId="13" applyFont="1" applyFill="1" applyBorder="1" applyAlignment="1">
      <alignment horizontal="center"/>
    </xf>
    <xf numFmtId="0" fontId="11" fillId="35" borderId="6" xfId="13" applyFont="1" applyFill="1" applyBorder="1" applyAlignment="1">
      <alignment horizontal="center"/>
    </xf>
    <xf numFmtId="0" fontId="61" fillId="0" borderId="0" xfId="12" applyFont="1" applyFill="1" applyBorder="1" applyAlignment="1">
      <alignment wrapText="1"/>
    </xf>
    <xf numFmtId="2" fontId="4" fillId="35" borderId="27" xfId="13" applyNumberFormat="1" applyFont="1" applyFill="1" applyBorder="1" applyAlignment="1">
      <alignment horizontal="center"/>
    </xf>
    <xf numFmtId="2" fontId="4" fillId="35" borderId="28" xfId="13" applyNumberFormat="1" applyFont="1" applyFill="1" applyBorder="1" applyAlignment="1">
      <alignment horizontal="center"/>
    </xf>
    <xf numFmtId="2" fontId="4" fillId="35" borderId="43" xfId="13" applyNumberFormat="1" applyFont="1" applyFill="1" applyBorder="1" applyAlignment="1">
      <alignment horizontal="center"/>
    </xf>
    <xf numFmtId="0" fontId="66" fillId="0" borderId="0" xfId="12" applyFont="1" applyFill="1" applyBorder="1" applyAlignment="1">
      <alignment wrapText="1"/>
    </xf>
    <xf numFmtId="0" fontId="18" fillId="0" borderId="0" xfId="12" applyFont="1" applyAlignment="1">
      <alignment horizontal="left"/>
    </xf>
    <xf numFmtId="0" fontId="61" fillId="0" borderId="0" xfId="12" applyFont="1" applyBorder="1" applyAlignment="1">
      <alignment horizontal="center" vertical="center"/>
    </xf>
    <xf numFmtId="0" fontId="65" fillId="0" borderId="0" xfId="12" applyFont="1" applyBorder="1" applyAlignment="1">
      <alignment horizontal="center" wrapText="1"/>
    </xf>
    <xf numFmtId="0" fontId="65" fillId="0" borderId="0" xfId="12" applyFont="1" applyAlignment="1">
      <alignment horizontal="center" wrapText="1"/>
    </xf>
    <xf numFmtId="0" fontId="3" fillId="35" borderId="100" xfId="13" applyFont="1" applyFill="1" applyBorder="1" applyAlignment="1">
      <alignment horizontal="center"/>
    </xf>
    <xf numFmtId="0" fontId="3" fillId="35" borderId="101" xfId="13" applyFont="1" applyFill="1" applyBorder="1" applyAlignment="1">
      <alignment horizontal="center"/>
    </xf>
    <xf numFmtId="0" fontId="3" fillId="0" borderId="1" xfId="13" applyFont="1" applyFill="1" applyBorder="1" applyAlignment="1">
      <alignment horizontal="center"/>
    </xf>
    <xf numFmtId="0" fontId="3" fillId="0" borderId="2" xfId="13" applyFont="1" applyFill="1" applyBorder="1" applyAlignment="1">
      <alignment horizontal="center"/>
    </xf>
    <xf numFmtId="0" fontId="3" fillId="0" borderId="3" xfId="13" applyFont="1" applyFill="1" applyBorder="1" applyAlignment="1">
      <alignment horizontal="center"/>
    </xf>
    <xf numFmtId="0" fontId="16" fillId="0" borderId="10" xfId="13" applyFont="1" applyFill="1" applyBorder="1" applyAlignment="1">
      <alignment horizontal="center"/>
    </xf>
    <xf numFmtId="0" fontId="16" fillId="0" borderId="108" xfId="13" applyFont="1" applyFill="1" applyBorder="1" applyAlignment="1">
      <alignment horizontal="center"/>
    </xf>
    <xf numFmtId="0" fontId="16" fillId="0" borderId="11" xfId="13" applyFont="1" applyFill="1" applyBorder="1" applyAlignment="1">
      <alignment horizontal="center"/>
    </xf>
    <xf numFmtId="0" fontId="16" fillId="0" borderId="7" xfId="13" applyFont="1" applyFill="1" applyBorder="1" applyAlignment="1">
      <alignment horizontal="center"/>
    </xf>
    <xf numFmtId="0" fontId="16" fillId="0" borderId="4" xfId="13" applyFont="1" applyFill="1" applyBorder="1" applyAlignment="1">
      <alignment horizontal="center"/>
    </xf>
    <xf numFmtId="0" fontId="16" fillId="0" borderId="13" xfId="13" applyFont="1" applyFill="1" applyBorder="1" applyAlignment="1">
      <alignment horizontal="center"/>
    </xf>
    <xf numFmtId="0" fontId="16" fillId="0" borderId="16" xfId="13" applyFont="1" applyFill="1" applyBorder="1" applyAlignment="1">
      <alignment horizontal="center"/>
    </xf>
    <xf numFmtId="0" fontId="16" fillId="0" borderId="99" xfId="13" applyFont="1" applyFill="1" applyBorder="1" applyAlignment="1">
      <alignment horizontal="center"/>
    </xf>
    <xf numFmtId="0" fontId="16" fillId="0" borderId="39" xfId="13" applyFont="1" applyFill="1" applyBorder="1" applyAlignment="1">
      <alignment horizontal="center"/>
    </xf>
    <xf numFmtId="14" fontId="3" fillId="0" borderId="99" xfId="218" applyNumberFormat="1" applyFont="1" applyFill="1" applyBorder="1" applyAlignment="1">
      <alignment horizontal="left"/>
    </xf>
    <xf numFmtId="14" fontId="3" fillId="0" borderId="100" xfId="218" applyNumberFormat="1" applyFont="1" applyFill="1" applyBorder="1" applyAlignment="1">
      <alignment horizontal="left"/>
    </xf>
    <xf numFmtId="14" fontId="3" fillId="0" borderId="101" xfId="218" applyNumberFormat="1" applyFont="1" applyFill="1" applyBorder="1" applyAlignment="1">
      <alignment horizontal="left"/>
    </xf>
    <xf numFmtId="12" fontId="3" fillId="35" borderId="35" xfId="13" applyNumberFormat="1" applyFont="1" applyFill="1" applyBorder="1" applyAlignment="1">
      <alignment horizontal="center"/>
    </xf>
    <xf numFmtId="0" fontId="3" fillId="35" borderId="34" xfId="13" applyFont="1" applyFill="1" applyBorder="1" applyAlignment="1">
      <alignment horizontal="center"/>
    </xf>
    <xf numFmtId="0" fontId="3" fillId="35" borderId="36" xfId="13" applyFont="1" applyFill="1" applyBorder="1" applyAlignment="1">
      <alignment horizontal="center"/>
    </xf>
    <xf numFmtId="0" fontId="18" fillId="0" borderId="5" xfId="12" applyFont="1" applyBorder="1" applyAlignment="1">
      <alignment horizontal="center"/>
    </xf>
    <xf numFmtId="0" fontId="18" fillId="0" borderId="37" xfId="12" applyFont="1" applyBorder="1" applyAlignment="1">
      <alignment horizontal="center"/>
    </xf>
    <xf numFmtId="0" fontId="4" fillId="0" borderId="0" xfId="12" applyFont="1" applyAlignment="1">
      <alignment horizontal="right" vertical="top" wrapText="1"/>
    </xf>
    <xf numFmtId="0" fontId="38" fillId="11" borderId="6" xfId="0" applyFont="1" applyFill="1" applyBorder="1" applyAlignment="1" applyProtection="1">
      <alignment horizontal="left" vertical="center"/>
      <protection locked="0"/>
    </xf>
    <xf numFmtId="0" fontId="38" fillId="11" borderId="7" xfId="0" applyFont="1" applyFill="1" applyBorder="1" applyAlignment="1" applyProtection="1">
      <alignment horizontal="left" vertical="center"/>
      <protection locked="0"/>
    </xf>
    <xf numFmtId="0" fontId="8" fillId="2" borderId="7" xfId="0" applyFont="1" applyFill="1" applyBorder="1" applyAlignment="1" applyProtection="1">
      <alignment horizontal="center" vertical="center" wrapText="1"/>
      <protection locked="0"/>
    </xf>
  </cellXfs>
  <cellStyles count="220">
    <cellStyle name="20% - Accent1 2" xfId="17"/>
    <cellStyle name="20% - Accent2 2" xfId="18"/>
    <cellStyle name="20% - Accent3 2" xfId="19"/>
    <cellStyle name="20% - Accent4 2" xfId="20"/>
    <cellStyle name="20% - Accent5 2" xfId="21"/>
    <cellStyle name="20% - Accent6 2" xfId="22"/>
    <cellStyle name="22.11" xfId="23"/>
    <cellStyle name="22.11 2" xfId="24"/>
    <cellStyle name="22.11 3" xfId="25"/>
    <cellStyle name="22.11_Melinda 2502 D O  ESP" xfId="26"/>
    <cellStyle name="40% - Accent1 2" xfId="27"/>
    <cellStyle name="40% - Accent2 2" xfId="28"/>
    <cellStyle name="40% - Accent3 2" xfId="29"/>
    <cellStyle name="40% - Accent4 2" xfId="30"/>
    <cellStyle name="40% - Accent5 2" xfId="31"/>
    <cellStyle name="40% - Accent6 2" xfId="32"/>
    <cellStyle name="60% - Accent1 2" xfId="33"/>
    <cellStyle name="60% - Accent2 2" xfId="34"/>
    <cellStyle name="60% - Accent3 2" xfId="35"/>
    <cellStyle name="60% - Accent4 2" xfId="36"/>
    <cellStyle name="60% - Accent5 2" xfId="37"/>
    <cellStyle name="60% - Accent6 2" xfId="38"/>
    <cellStyle name="Accent1 2" xfId="39"/>
    <cellStyle name="Accent2 2" xfId="40"/>
    <cellStyle name="Accent3 2" xfId="41"/>
    <cellStyle name="Accent4 2" xfId="42"/>
    <cellStyle name="Accent5 2" xfId="43"/>
    <cellStyle name="Accent6 2" xfId="44"/>
    <cellStyle name="Bad 2" xfId="45"/>
    <cellStyle name="Calculation 2" xfId="46"/>
    <cellStyle name="Check Cell 2" xfId="47"/>
    <cellStyle name="Comma" xfId="1" builtinId="3"/>
    <cellStyle name="Comma 2" xfId="48"/>
    <cellStyle name="Comma 3" xfId="49"/>
    <cellStyle name="Comma 3 2" xfId="50"/>
    <cellStyle name="Comma 3 3" xfId="51"/>
    <cellStyle name="Comma0" xfId="52"/>
    <cellStyle name="Comma0 2" xfId="53"/>
    <cellStyle name="Comma0 2 2" xfId="54"/>
    <cellStyle name="Comma0 3" xfId="55"/>
    <cellStyle name="Comma0 4" xfId="56"/>
    <cellStyle name="Currency 2" xfId="57"/>
    <cellStyle name="Currency0" xfId="58"/>
    <cellStyle name="Currency0 2" xfId="59"/>
    <cellStyle name="Currency0 2 2" xfId="60"/>
    <cellStyle name="Currency0 3" xfId="61"/>
    <cellStyle name="Currency0 4" xfId="62"/>
    <cellStyle name="Date" xfId="63"/>
    <cellStyle name="Date 2" xfId="64"/>
    <cellStyle name="Date 2 2" xfId="65"/>
    <cellStyle name="Date 3" xfId="66"/>
    <cellStyle name="Date 4" xfId="67"/>
    <cellStyle name="decimal" xfId="68"/>
    <cellStyle name="decimal 2" xfId="69"/>
    <cellStyle name="decimal 3" xfId="70"/>
    <cellStyle name="Explanatory Text 2" xfId="71"/>
    <cellStyle name="Fixed" xfId="72"/>
    <cellStyle name="Fixed 2" xfId="73"/>
    <cellStyle name="Fixed 2 2" xfId="74"/>
    <cellStyle name="Fixed 3" xfId="75"/>
    <cellStyle name="Fixed 4" xfId="76"/>
    <cellStyle name="Good 2" xfId="77"/>
    <cellStyle name="Graphics" xfId="78"/>
    <cellStyle name="Heading 1 2" xfId="79"/>
    <cellStyle name="Heading 1 3" xfId="80"/>
    <cellStyle name="Heading 2 2" xfId="81"/>
    <cellStyle name="Heading 2 3" xfId="82"/>
    <cellStyle name="Heading 2 4" xfId="83"/>
    <cellStyle name="Heading 3 2" xfId="84"/>
    <cellStyle name="Heading 4 2" xfId="85"/>
    <cellStyle name="Hyperlink 2" xfId="86"/>
    <cellStyle name="Hyperlink 2 2" xfId="87"/>
    <cellStyle name="Hyperlink 2_Gwendolyn 1311D Map and Directions" xfId="88"/>
    <cellStyle name="Hyperlink 3" xfId="89"/>
    <cellStyle name="Hyperlink 3 2" xfId="90"/>
    <cellStyle name="Input 2" xfId="91"/>
    <cellStyle name="Input section" xfId="92"/>
    <cellStyle name="Linked Cell 2" xfId="93"/>
    <cellStyle name="Neutral 2" xfId="94"/>
    <cellStyle name="Normal" xfId="0" builtinId="0"/>
    <cellStyle name="Normal 10" xfId="95"/>
    <cellStyle name="Normal 10 2" xfId="96"/>
    <cellStyle name="Normal 10 2 2" xfId="97"/>
    <cellStyle name="Normal 10 3" xfId="98"/>
    <cellStyle name="Normal 10 3 2" xfId="99"/>
    <cellStyle name="Normal 11" xfId="11"/>
    <cellStyle name="Normal 11 2" xfId="100"/>
    <cellStyle name="Normal 11 3" xfId="101"/>
    <cellStyle name="Normal 12" xfId="102"/>
    <cellStyle name="Normal 12 2" xfId="103"/>
    <cellStyle name="Normal 12 3" xfId="104"/>
    <cellStyle name="Normal 13" xfId="105"/>
    <cellStyle name="Normal 14" xfId="106"/>
    <cellStyle name="Normal 15" xfId="107"/>
    <cellStyle name="Normal 16" xfId="108"/>
    <cellStyle name="Normal 17" xfId="109"/>
    <cellStyle name="Normal 18" xfId="110"/>
    <cellStyle name="Normal 2" xfId="7"/>
    <cellStyle name="Normal 2 2" xfId="111"/>
    <cellStyle name="Normal 2 2 2" xfId="112"/>
    <cellStyle name="Normal 2 2 2 2" xfId="113"/>
    <cellStyle name="Normal 2 2 2 2 2" xfId="9"/>
    <cellStyle name="Normal 2 2 2 2 2 2" xfId="114"/>
    <cellStyle name="Normal 2 2 2 2 2 3" xfId="13"/>
    <cellStyle name="Normal 2 2 2 2 3" xfId="3"/>
    <cellStyle name="Normal 2 2 2 3" xfId="115"/>
    <cellStyle name="Normal 2 2 2 3 2" xfId="116"/>
    <cellStyle name="Normal 2 2 3" xfId="117"/>
    <cellStyle name="Normal 2 2 3 2" xfId="118"/>
    <cellStyle name="Normal 2 2 4" xfId="119"/>
    <cellStyle name="Normal 2 2_Gwendolyn 2310D completion_1_Report" xfId="120"/>
    <cellStyle name="Normal 2 3" xfId="121"/>
    <cellStyle name="Normal 2 4" xfId="122"/>
    <cellStyle name="Normal 2_Bohannon 24 #6 DO_CO PWOP Feb 2011" xfId="123"/>
    <cellStyle name="Normal 2_Bohannon36_1H WBD" xfId="218"/>
    <cellStyle name="Normal 3" xfId="124"/>
    <cellStyle name="Normal 3 2" xfId="125"/>
    <cellStyle name="Normal 3 2 2" xfId="126"/>
    <cellStyle name="Normal 3 2 2 2" xfId="127"/>
    <cellStyle name="Normal 3 2 3" xfId="4"/>
    <cellStyle name="Normal 3 2 3 2" xfId="128"/>
    <cellStyle name="Normal 3 2_Gwendolyn 2310D completion_1_Report" xfId="129"/>
    <cellStyle name="Normal 3 3" xfId="130"/>
    <cellStyle name="Normal 3 3 2" xfId="131"/>
    <cellStyle name="Normal 3 3 2 2" xfId="132"/>
    <cellStyle name="Normal 3 3 2 3" xfId="133"/>
    <cellStyle name="Normal 3 3_Gwendolyn 2310D completion_1_Report" xfId="134"/>
    <cellStyle name="Normal 3 4" xfId="135"/>
    <cellStyle name="Normal 3_5-25-12 Casselman4 _4_rod part_report (2)" xfId="136"/>
    <cellStyle name="Normal 4" xfId="137"/>
    <cellStyle name="Normal 4 2" xfId="138"/>
    <cellStyle name="Normal 4 2 2" xfId="139"/>
    <cellStyle name="Normal 4 3" xfId="140"/>
    <cellStyle name="Normal 4 4" xfId="141"/>
    <cellStyle name="Normal 4 5" xfId="142"/>
    <cellStyle name="Normal 4_Casselman10 #36 completion_1" xfId="143"/>
    <cellStyle name="Normal 5" xfId="144"/>
    <cellStyle name="Normal 5 2" xfId="145"/>
    <cellStyle name="Normal 5 2 2" xfId="146"/>
    <cellStyle name="Normal 5 2 2 2" xfId="147"/>
    <cellStyle name="Normal 5 2 3" xfId="148"/>
    <cellStyle name="Normal 5 3" xfId="149"/>
    <cellStyle name="Normal 5 3 2" xfId="150"/>
    <cellStyle name="Normal 5 4" xfId="151"/>
    <cellStyle name="Normal 5_Casselman 16 #21 DO_CO PWOP (2) (7)" xfId="152"/>
    <cellStyle name="Normal 6" xfId="153"/>
    <cellStyle name="Normal 6 2" xfId="154"/>
    <cellStyle name="Normal 6 2 2" xfId="155"/>
    <cellStyle name="Normal 6 3" xfId="156"/>
    <cellStyle name="Normal 6 3 2" xfId="157"/>
    <cellStyle name="Normal 6 4" xfId="158"/>
    <cellStyle name="Normal 6 4 2" xfId="159"/>
    <cellStyle name="Normal 6 4 2 2" xfId="160"/>
    <cellStyle name="Normal 6 4 3" xfId="161"/>
    <cellStyle name="Normal 6 4 3 2" xfId="162"/>
    <cellStyle name="Normal 6 4 3 2 2" xfId="163"/>
    <cellStyle name="Normal 6 4 3 2 2 2" xfId="164"/>
    <cellStyle name="Normal 6 4 3 2 2 3" xfId="6"/>
    <cellStyle name="Normal 6 4 3 2 2 3 3" xfId="10"/>
    <cellStyle name="Normal 6 4 3 2 2 3 5" xfId="165"/>
    <cellStyle name="Normal 6 4 3 2 2 3 5 2" xfId="16"/>
    <cellStyle name="Normal 6 4 3 2 3" xfId="166"/>
    <cellStyle name="Normal 6 4 3 3" xfId="167"/>
    <cellStyle name="Normal 6 4 4" xfId="168"/>
    <cellStyle name="Normal 6 4 4 2" xfId="169"/>
    <cellStyle name="Normal 6 4 4 2 2" xfId="170"/>
    <cellStyle name="Normal 6 4 4 3" xfId="171"/>
    <cellStyle name="Normal 6 4 5" xfId="172"/>
    <cellStyle name="Normal 6 4 5 2" xfId="173"/>
    <cellStyle name="Normal 6 4 5 2 2" xfId="174"/>
    <cellStyle name="Normal 6 4 6" xfId="175"/>
    <cellStyle name="Normal 6 5" xfId="176"/>
    <cellStyle name="Normal 6 5 2" xfId="177"/>
    <cellStyle name="Normal 6 5 3" xfId="178"/>
    <cellStyle name="Normal 6 6" xfId="179"/>
    <cellStyle name="Normal 6 6 2" xfId="180"/>
    <cellStyle name="Normal 6 6 2 2" xfId="181"/>
    <cellStyle name="Normal 6 6 3" xfId="182"/>
    <cellStyle name="Normal 6 6 3 2" xfId="183"/>
    <cellStyle name="Normal 6 6 4" xfId="184"/>
    <cellStyle name="Normal 6 6 4 2" xfId="185"/>
    <cellStyle name="Normal 6 6 4 2 2" xfId="5"/>
    <cellStyle name="Normal 6 6 4 2 2 2" xfId="186"/>
    <cellStyle name="Normal 6 6 4 2 2 5" xfId="187"/>
    <cellStyle name="Normal 6 6 4 2 2 5 2" xfId="15"/>
    <cellStyle name="Normal 6 6 4 2 3" xfId="188"/>
    <cellStyle name="Normal 6 6 4 2 4" xfId="2"/>
    <cellStyle name="Normal 6 6 4 2 4 4" xfId="8"/>
    <cellStyle name="Normal 6 6 4 2 4 4 5" xfId="189"/>
    <cellStyle name="Normal 6 6 4 2 4 4 5 2" xfId="14"/>
    <cellStyle name="Normal 6 6 4 2 4 6" xfId="190"/>
    <cellStyle name="Normal 6 6 4 2 4 6 2" xfId="12"/>
    <cellStyle name="Normal 6 6 4 3" xfId="191"/>
    <cellStyle name="Normal 6 6 5" xfId="192"/>
    <cellStyle name="Normal 6 6 5 2" xfId="193"/>
    <cellStyle name="Normal 6 6 5 2 2" xfId="194"/>
    <cellStyle name="Normal 6 6 6" xfId="195"/>
    <cellStyle name="Normal 6_Gwendolyn 2310D completion_1_Report" xfId="196"/>
    <cellStyle name="Normal 7" xfId="197"/>
    <cellStyle name="Normal 7 2" xfId="198"/>
    <cellStyle name="Normal 7 3" xfId="199"/>
    <cellStyle name="Normal 8" xfId="200"/>
    <cellStyle name="Normal 8 2" xfId="201"/>
    <cellStyle name="Normal 9" xfId="202"/>
    <cellStyle name="Normal 9 2" xfId="203"/>
    <cellStyle name="Normal 9 2 2" xfId="204"/>
    <cellStyle name="Normal 9 3" xfId="205"/>
    <cellStyle name="Normal 9 4" xfId="206"/>
    <cellStyle name="Normal_Bohannon36_1H WBD" xfId="219"/>
    <cellStyle name="Note 2" xfId="207"/>
    <cellStyle name="Note 3" xfId="208"/>
    <cellStyle name="Note 4" xfId="209"/>
    <cellStyle name="Output 2" xfId="210"/>
    <cellStyle name="Percent 2" xfId="211"/>
    <cellStyle name="Title 2" xfId="212"/>
    <cellStyle name="Total 2" xfId="213"/>
    <cellStyle name="Total 2 2" xfId="214"/>
    <cellStyle name="Total 3" xfId="215"/>
    <cellStyle name="Total 4" xfId="216"/>
    <cellStyle name="Warning Text 2" xfId="217"/>
  </cellStyles>
  <dxfs count="0"/>
  <tableStyles count="0" defaultTableStyle="TableStyleMedium2" defaultPivotStyle="PivotStyleLight16"/>
  <colors>
    <mruColors>
      <color rgb="FFFFFF99"/>
      <color rgb="FF00FF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externalLink" Target="externalLinks/externalLink3.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61"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theme" Target="theme/theme1.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calcChain" Target="calcChain.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externalLink" Target="externalLinks/externalLink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fs1\shared\Midland\Drill%20Well%20AFE%20Packages%20-%202008\Drill%20Well%20(11LEG)%20Cheryl%20S%203908%20%20Cheryl%20S%203904%20%20Fran%20S%202208%2005-27-08.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F:\JTL%20Prospect%20WBD\Banay%20512%20WBD.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E:\Documents%20and%20Settings\Crobinson\Local%20Settings\Temporary%20Internet%20Files\OLK2C4\Banay510PWOP6-17-09.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
      <sheetName val="Routing Sheet"/>
      <sheetName val="Summit Recommendation"/>
      <sheetName val="Economics"/>
      <sheetName val="Pricing Tables"/>
      <sheetName val="Chevron Engr Cover (Prospect A)"/>
      <sheetName val="Chevron Engr Cover (Prospect B)"/>
      <sheetName val="Prepay Invoice1"/>
      <sheetName val="Prepay Invoice2"/>
      <sheetName val="Prepay Invoice3"/>
      <sheetName val="Prepay Invoice4"/>
      <sheetName val="Prepay Invoice5"/>
      <sheetName val="Prepay Invoice6"/>
      <sheetName val="PEEP Base Eco Print"/>
      <sheetName val="PEEP Sens Eco Print"/>
      <sheetName val="Base Economics"/>
      <sheetName val="Sens Economics"/>
      <sheetName val="AFE1"/>
      <sheetName val="AFE2"/>
      <sheetName val="AFE3"/>
      <sheetName val="AFE4"/>
      <sheetName val="AFE5"/>
      <sheetName val="AFE6"/>
      <sheetName val="Well 1 Plot Print"/>
      <sheetName val="Well 2 Plot Print"/>
      <sheetName val="Well 3 Plot Print"/>
      <sheetName val="Well 4 Plot Print"/>
      <sheetName val="Well 5 Plot Print"/>
      <sheetName val="Well 6 Plot Print"/>
      <sheetName val="Lists"/>
      <sheetName val="Design"/>
    </sheetNames>
    <sheetDataSet>
      <sheetData sheetId="0">
        <row r="2">
          <cell r="D2">
            <v>39595</v>
          </cell>
        </row>
        <row r="7">
          <cell r="C7" t="str">
            <v>Fran S 2208</v>
          </cell>
          <cell r="D7" t="str">
            <v>0802094</v>
          </cell>
          <cell r="E7" t="str">
            <v>Jitterbug</v>
          </cell>
          <cell r="F7" t="str">
            <v>SE/4</v>
          </cell>
          <cell r="G7">
            <v>22</v>
          </cell>
          <cell r="H7">
            <v>42</v>
          </cell>
          <cell r="I7" t="str">
            <v>T5S</v>
          </cell>
          <cell r="J7" t="str">
            <v>T&amp;P RR Co.</v>
          </cell>
          <cell r="K7" t="str">
            <v>Upton</v>
          </cell>
          <cell r="L7" t="str">
            <v>Texas</v>
          </cell>
          <cell r="N7" t="str">
            <v>Wolfcamp</v>
          </cell>
          <cell r="O7">
            <v>10690</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posed WBD 7-24-09"/>
      <sheetName val="Current WBD 07-07-09"/>
      <sheetName val="Proposed WBD (ORIG)"/>
      <sheetName val="Inclination"/>
    </sheetNames>
    <sheetDataSet>
      <sheetData sheetId="0" refreshError="1"/>
      <sheetData sheetId="1" refreshError="1"/>
      <sheetData sheetId="2">
        <row r="4">
          <cell r="L4" t="str">
            <v>Current</v>
          </cell>
        </row>
        <row r="7">
          <cell r="A7" t="str">
            <v>Block:</v>
          </cell>
        </row>
        <row r="28">
          <cell r="T28" t="str">
            <v>TOP PLUG</v>
          </cell>
        </row>
        <row r="29">
          <cell r="T29" t="str">
            <v>CBP @ 7270'</v>
          </cell>
        </row>
        <row r="30">
          <cell r="T30" t="str">
            <v/>
          </cell>
          <cell r="U30">
            <v>0</v>
          </cell>
        </row>
        <row r="31">
          <cell r="T31" t="str">
            <v/>
          </cell>
          <cell r="U31">
            <v>0</v>
          </cell>
        </row>
        <row r="32">
          <cell r="T32" t="str">
            <v/>
          </cell>
          <cell r="U32">
            <v>0</v>
          </cell>
        </row>
        <row r="33">
          <cell r="T33" t="str">
            <v/>
          </cell>
        </row>
        <row r="34">
          <cell r="T34" t="str">
            <v>7771' - 7775', 4 spf</v>
          </cell>
          <cell r="U34" t="str">
            <v>Leonard 1A</v>
          </cell>
        </row>
        <row r="35">
          <cell r="T35" t="str">
            <v/>
          </cell>
          <cell r="U35">
            <v>0</v>
          </cell>
        </row>
        <row r="36">
          <cell r="T36" t="str">
            <v>7892' - 7896', 4 spf</v>
          </cell>
          <cell r="U36" t="str">
            <v>Leonard 1B</v>
          </cell>
        </row>
        <row r="37">
          <cell r="T37" t="str">
            <v>CBP @ 7960'</v>
          </cell>
        </row>
        <row r="41">
          <cell r="T41" t="str">
            <v>8141' - 8144', 4 spf</v>
          </cell>
          <cell r="U41" t="str">
            <v>Leonard 2A</v>
          </cell>
        </row>
        <row r="42">
          <cell r="T42" t="str">
            <v/>
          </cell>
        </row>
        <row r="43">
          <cell r="T43" t="str">
            <v>8253' - 8256', 4 spf</v>
          </cell>
          <cell r="U43" t="str">
            <v>Leonard 2B</v>
          </cell>
        </row>
        <row r="45">
          <cell r="T45" t="str">
            <v>8359' - 8362', 4 spf</v>
          </cell>
          <cell r="U45" t="str">
            <v>Leonard 2C</v>
          </cell>
        </row>
        <row r="46">
          <cell r="T46" t="str">
            <v/>
          </cell>
        </row>
        <row r="50">
          <cell r="T50" t="str">
            <v>CBP @ 8450'</v>
          </cell>
        </row>
        <row r="52">
          <cell r="T52" t="str">
            <v>9110' - 9130', 4 spf</v>
          </cell>
          <cell r="U52" t="str">
            <v>Upper Wolfcamp 1</v>
          </cell>
        </row>
        <row r="53">
          <cell r="T53" t="str">
            <v/>
          </cell>
        </row>
        <row r="55">
          <cell r="T55" t="str">
            <v>9290' - 9310', 4 spf</v>
          </cell>
          <cell r="U55" t="str">
            <v>Upper Wolfcamp 2</v>
          </cell>
        </row>
        <row r="56">
          <cell r="T56" t="str">
            <v>CBP @ 9380'</v>
          </cell>
        </row>
        <row r="58">
          <cell r="T58" t="str">
            <v>9450' - 9470', 4 spf</v>
          </cell>
          <cell r="U58" t="str">
            <v>Upper Wolfcamp 3</v>
          </cell>
        </row>
        <row r="59">
          <cell r="T59" t="str">
            <v>CBP @ 9530'</v>
          </cell>
        </row>
        <row r="63">
          <cell r="T63" t="str">
            <v>9698' - 9718', 4 spf</v>
          </cell>
          <cell r="U63" t="str">
            <v>Lower Wolfcamp 1</v>
          </cell>
        </row>
        <row r="64">
          <cell r="T64" t="str">
            <v>CBP @ 9770'</v>
          </cell>
        </row>
        <row r="66">
          <cell r="T66" t="str">
            <v>9802' - 9822', 6 spf</v>
          </cell>
          <cell r="U66" t="str">
            <v>Basal Wolfcamp</v>
          </cell>
        </row>
        <row r="67">
          <cell r="T67" t="str">
            <v>9870' - 9890', 6 spf</v>
          </cell>
          <cell r="U67" t="str">
            <v>Basal Wolfcamp</v>
          </cell>
        </row>
      </sheetData>
      <sheetData sheetId="3"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6-17-09"/>
      <sheetName val="Day 2"/>
      <sheetName val="Day 3"/>
      <sheetName val="Proposed WBD "/>
      <sheetName val="Tubing Talley"/>
      <sheetName val="Material Transfer-Rev1"/>
    </sheetNames>
    <sheetDataSet>
      <sheetData sheetId="0"/>
      <sheetData sheetId="1"/>
      <sheetData sheetId="2"/>
      <sheetData sheetId="3"/>
      <sheetData sheetId="4">
        <row r="1">
          <cell r="A1" t="str">
            <v>Tubing Talley</v>
          </cell>
        </row>
        <row r="2">
          <cell r="A2" t="str">
            <v>Company:</v>
          </cell>
          <cell r="B2" t="str">
            <v>Summit Petroleum</v>
          </cell>
          <cell r="E2" t="str">
            <v>Csg. ID:</v>
          </cell>
          <cell r="G2" t="str">
            <v>Talley Date:</v>
          </cell>
          <cell r="I2" t="str">
            <v>Slack Off in Inches:</v>
          </cell>
        </row>
        <row r="3">
          <cell r="A3" t="str">
            <v>Well Name:</v>
          </cell>
          <cell r="E3" t="str">
            <v>Grade:</v>
          </cell>
          <cell r="G3" t="str">
            <v>On Location Jt Count:</v>
          </cell>
          <cell r="I3">
            <v>0</v>
          </cell>
        </row>
        <row r="4">
          <cell r="A4" t="str">
            <v>Co. &amp; State:</v>
          </cell>
          <cell r="E4" t="str">
            <v>Tub. Thread:</v>
          </cell>
          <cell r="F4" t="str">
            <v>EUE 8rd</v>
          </cell>
          <cell r="G4" t="str">
            <v>Running Jt. Count:</v>
          </cell>
          <cell r="I4" t="str">
            <v>Weight on Packer:</v>
          </cell>
        </row>
        <row r="5">
          <cell r="A5" t="str">
            <v>Field Name:</v>
          </cell>
          <cell r="E5" t="str">
            <v>Tubing Size:</v>
          </cell>
          <cell r="G5" t="str">
            <v>Running Jt. Avg.:</v>
          </cell>
          <cell r="K5" t="str">
            <v>Fill in all</v>
          </cell>
        </row>
        <row r="6">
          <cell r="A6" t="str">
            <v>Talley By:</v>
          </cell>
          <cell r="B6" t="str">
            <v>Gayland King</v>
          </cell>
          <cell r="E6" t="str">
            <v>Tub. Weight:</v>
          </cell>
          <cell r="G6" t="str">
            <v>Hook Load:</v>
          </cell>
          <cell r="I6" t="str">
            <v>Pipe Condition:</v>
          </cell>
          <cell r="K6" t="str">
            <v>Blue Number</v>
          </cell>
        </row>
        <row r="7">
          <cell r="A7" t="str">
            <v>Rig:</v>
          </cell>
          <cell r="E7" t="str">
            <v>Tub. Grade</v>
          </cell>
          <cell r="G7" t="str">
            <v>Buoyed Wt.:</v>
          </cell>
          <cell r="K7" t="str">
            <v>&amp; Text. The</v>
          </cell>
        </row>
        <row r="8">
          <cell r="A8" t="str">
            <v>Well TVD:</v>
          </cell>
          <cell r="C8" t="str">
            <v>Mud Wt.:</v>
          </cell>
          <cell r="E8" t="str">
            <v>Tub. ID:</v>
          </cell>
          <cell r="G8" t="str">
            <v>Annular Cap.:</v>
          </cell>
          <cell r="I8" t="str">
            <v>Pipe Mfg.:</v>
          </cell>
          <cell r="K8" t="str">
            <v>Others are</v>
          </cell>
        </row>
        <row r="9">
          <cell r="A9" t="str">
            <v>Well M PBTD:</v>
          </cell>
          <cell r="C9" t="str">
            <v>RKB:</v>
          </cell>
          <cell r="E9" t="str">
            <v>Capacity:</v>
          </cell>
          <cell r="G9" t="str">
            <v>Top Perf:</v>
          </cell>
          <cell r="K9" t="str">
            <v>Calculated</v>
          </cell>
        </row>
        <row r="10">
          <cell r="A10" t="str">
            <v>Packer Depth:</v>
          </cell>
          <cell r="C10" t="str">
            <v>Csg. Size:</v>
          </cell>
          <cell r="E10" t="str">
            <v>Tub. Disp'mt:</v>
          </cell>
          <cell r="G10" t="str">
            <v>Bottom Perf:</v>
          </cell>
          <cell r="I10" t="str">
            <v>Range:</v>
          </cell>
        </row>
        <row r="11">
          <cell r="A11" t="str">
            <v>W/O Rig KB:</v>
          </cell>
          <cell r="C11" t="str">
            <v>Csg. WT.:</v>
          </cell>
          <cell r="E11" t="str">
            <v>Tool Length:</v>
          </cell>
          <cell r="G11" t="str">
            <v>KB Difference:</v>
          </cell>
          <cell r="H11">
            <v>0</v>
          </cell>
        </row>
        <row r="12">
          <cell r="A12" t="str">
            <v>Jt. #</v>
          </cell>
          <cell r="B12" t="str">
            <v>Fill in Jts. Length Only</v>
          </cell>
          <cell r="C12" t="str">
            <v>Ten Jt Subtotals</v>
          </cell>
          <cell r="D12" t="str">
            <v>Running Total + KB &amp; Tools</v>
          </cell>
          <cell r="E12" t="str">
            <v>Dist. To Packer</v>
          </cell>
          <cell r="F12" t="str">
            <v>Dist. To Perfs</v>
          </cell>
          <cell r="G12" t="str">
            <v>Dist. To PBTD</v>
          </cell>
          <cell r="H12" t="str">
            <v>No. Jts Out Hole</v>
          </cell>
          <cell r="I12" t="str">
            <v>Runnig total Tub. Only</v>
          </cell>
        </row>
      </sheetData>
      <sheetData sheetId="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45.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46.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47.bin"/></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48.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49.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1" Type="http://schemas.openxmlformats.org/officeDocument/2006/relationships/printerSettings" Target="../printerSettings/printerSettings50.bin"/></Relationships>
</file>

<file path=xl/worksheets/_rels/sheet51.xml.rels><?xml version="1.0" encoding="UTF-8" standalone="yes"?>
<Relationships xmlns="http://schemas.openxmlformats.org/package/2006/relationships"><Relationship Id="rId1" Type="http://schemas.openxmlformats.org/officeDocument/2006/relationships/printerSettings" Target="../printerSettings/printerSettings51.bin"/></Relationships>
</file>

<file path=xl/worksheets/_rels/sheet52.xml.rels><?xml version="1.0" encoding="UTF-8" standalone="yes"?>
<Relationships xmlns="http://schemas.openxmlformats.org/package/2006/relationships"><Relationship Id="rId1" Type="http://schemas.openxmlformats.org/officeDocument/2006/relationships/printerSettings" Target="../printerSettings/printerSettings52.bin"/></Relationships>
</file>

<file path=xl/worksheets/_rels/sheet53.xml.rels><?xml version="1.0" encoding="UTF-8" standalone="yes"?>
<Relationships xmlns="http://schemas.openxmlformats.org/package/2006/relationships"><Relationship Id="rId1" Type="http://schemas.openxmlformats.org/officeDocument/2006/relationships/printerSettings" Target="../printerSettings/printerSettings53.bin"/></Relationships>
</file>

<file path=xl/worksheets/_rels/sheet54.xml.rels><?xml version="1.0" encoding="UTF-8" standalone="yes"?>
<Relationships xmlns="http://schemas.openxmlformats.org/package/2006/relationships"><Relationship Id="rId1" Type="http://schemas.openxmlformats.org/officeDocument/2006/relationships/printerSettings" Target="../printerSettings/printerSettings54.bin"/></Relationships>
</file>

<file path=xl/worksheets/_rels/sheet55.xml.rels><?xml version="1.0" encoding="UTF-8" standalone="yes"?>
<Relationships xmlns="http://schemas.openxmlformats.org/package/2006/relationships"><Relationship Id="rId1" Type="http://schemas.openxmlformats.org/officeDocument/2006/relationships/printerSettings" Target="../printerSettings/printerSettings55.bin"/></Relationships>
</file>

<file path=xl/worksheets/_rels/sheet56.xml.rels><?xml version="1.0" encoding="UTF-8" standalone="yes"?>
<Relationships xmlns="http://schemas.openxmlformats.org/package/2006/relationships"><Relationship Id="rId1" Type="http://schemas.openxmlformats.org/officeDocument/2006/relationships/printerSettings" Target="../printerSettings/printerSettings56.bin"/></Relationships>
</file>

<file path=xl/worksheets/_rels/sheet57.xml.rels><?xml version="1.0" encoding="UTF-8" standalone="yes"?>
<Relationships xmlns="http://schemas.openxmlformats.org/package/2006/relationships"><Relationship Id="rId1" Type="http://schemas.openxmlformats.org/officeDocument/2006/relationships/printerSettings" Target="../printerSettings/printerSettings57.bin"/></Relationships>
</file>

<file path=xl/worksheets/_rels/sheet58.xml.rels><?xml version="1.0" encoding="UTF-8" standalone="yes"?>
<Relationships xmlns="http://schemas.openxmlformats.org/package/2006/relationships"><Relationship Id="rId1" Type="http://schemas.openxmlformats.org/officeDocument/2006/relationships/printerSettings" Target="../printerSettings/printerSettings58.bin"/></Relationships>
</file>

<file path=xl/worksheets/_rels/sheet59.xml.rels><?xml version="1.0" encoding="UTF-8" standalone="yes"?>
<Relationships xmlns="http://schemas.openxmlformats.org/package/2006/relationships"><Relationship Id="rId1" Type="http://schemas.openxmlformats.org/officeDocument/2006/relationships/printerSettings" Target="../printerSettings/printerSettings59.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60.xml.rels><?xml version="1.0" encoding="UTF-8" standalone="yes"?>
<Relationships xmlns="http://schemas.openxmlformats.org/package/2006/relationships"><Relationship Id="rId1" Type="http://schemas.openxmlformats.org/officeDocument/2006/relationships/printerSettings" Target="../printerSettings/printerSettings60.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0"/>
  <sheetViews>
    <sheetView workbookViewId="0"/>
  </sheetViews>
  <sheetFormatPr defaultRowHeight="15"/>
  <cols>
    <col min="1" max="1" width="12.7109375" customWidth="1"/>
    <col min="2" max="2" width="13" customWidth="1"/>
    <col min="3" max="5" width="10.7109375" customWidth="1"/>
  </cols>
  <sheetData>
    <row r="1" spans="1:7" ht="18.75">
      <c r="A1" s="4"/>
      <c r="B1" s="4"/>
      <c r="C1" s="4"/>
      <c r="D1" s="4"/>
      <c r="E1" s="4"/>
      <c r="F1" s="4"/>
      <c r="G1" s="4"/>
    </row>
    <row r="2" spans="1:7" ht="18.75">
      <c r="A2" s="4"/>
      <c r="B2" s="4"/>
      <c r="C2" s="4"/>
      <c r="D2" s="4"/>
      <c r="E2" s="4"/>
      <c r="F2" s="4"/>
      <c r="G2" s="4"/>
    </row>
    <row r="3" spans="1:7" ht="18.75">
      <c r="A3" s="5" t="s">
        <v>0</v>
      </c>
      <c r="B3" s="4"/>
      <c r="C3" s="4"/>
      <c r="D3" s="4"/>
      <c r="E3" s="4"/>
      <c r="F3" s="4"/>
      <c r="G3" s="4"/>
    </row>
    <row r="4" spans="1:7" ht="18.75">
      <c r="A4" s="4"/>
      <c r="B4" s="4"/>
      <c r="C4" s="4"/>
      <c r="D4" s="4"/>
      <c r="E4" s="4"/>
      <c r="F4" s="4"/>
      <c r="G4" s="4"/>
    </row>
    <row r="5" spans="1:7" ht="18.75">
      <c r="A5" s="4" t="s">
        <v>1</v>
      </c>
      <c r="B5" s="6" t="str">
        <f>'Perf Sheet '!$A$2</f>
        <v>Denise 2016LB</v>
      </c>
      <c r="C5" s="7"/>
      <c r="D5" s="7"/>
      <c r="E5" s="7"/>
      <c r="F5" s="8"/>
      <c r="G5" s="4"/>
    </row>
    <row r="6" spans="1:7" ht="18.75">
      <c r="A6" s="4"/>
      <c r="B6" s="9"/>
      <c r="C6" s="9"/>
      <c r="D6" s="9"/>
      <c r="E6" s="9"/>
      <c r="F6" s="4"/>
      <c r="G6" s="4"/>
    </row>
    <row r="7" spans="1:7" ht="19.5" thickBot="1">
      <c r="A7" s="1" t="s">
        <v>2</v>
      </c>
      <c r="B7" s="3" t="s">
        <v>3</v>
      </c>
      <c r="C7" s="3" t="s">
        <v>4</v>
      </c>
      <c r="D7" s="22" t="s">
        <v>5</v>
      </c>
      <c r="E7" s="2"/>
      <c r="F7" s="4"/>
      <c r="G7" s="4"/>
    </row>
    <row r="8" spans="1:7" ht="19.5" thickBot="1">
      <c r="A8" s="14" t="s">
        <v>298</v>
      </c>
      <c r="B8" s="10"/>
      <c r="C8" s="11"/>
      <c r="D8" s="12" t="s">
        <v>6</v>
      </c>
      <c r="E8" s="13" t="str">
        <f>A9</f>
        <v>Patrick</v>
      </c>
      <c r="F8" s="4"/>
      <c r="G8" s="4"/>
    </row>
    <row r="9" spans="1:7" ht="19.5" thickBot="1">
      <c r="A9" s="14" t="s">
        <v>7</v>
      </c>
      <c r="B9" s="10"/>
      <c r="C9" s="11"/>
      <c r="D9" s="12" t="s">
        <v>6</v>
      </c>
      <c r="E9" s="13" t="s">
        <v>8</v>
      </c>
      <c r="F9" s="4"/>
      <c r="G9" s="4"/>
    </row>
    <row r="10" spans="1:7" ht="19.5" thickBot="1">
      <c r="A10" s="14" t="s">
        <v>8</v>
      </c>
      <c r="B10" s="10"/>
      <c r="C10" s="10"/>
      <c r="D10" s="12" t="s">
        <v>6</v>
      </c>
      <c r="E10" s="13" t="s">
        <v>9</v>
      </c>
      <c r="F10" s="4"/>
      <c r="G10" s="4"/>
    </row>
    <row r="11" spans="1:7" ht="19.5" thickBot="1">
      <c r="A11" s="15"/>
      <c r="B11" s="10"/>
      <c r="C11" s="10"/>
      <c r="D11" s="12" t="s">
        <v>6</v>
      </c>
      <c r="E11" s="13"/>
      <c r="F11" s="4"/>
      <c r="G11" s="4"/>
    </row>
    <row r="12" spans="1:7" ht="18.75">
      <c r="A12" s="16" t="s">
        <v>9</v>
      </c>
      <c r="B12" s="17" t="s">
        <v>10</v>
      </c>
      <c r="C12" s="18"/>
      <c r="D12" s="19"/>
      <c r="E12" s="19"/>
      <c r="F12" s="4"/>
      <c r="G12" s="4"/>
    </row>
    <row r="13" spans="1:7" ht="18.75">
      <c r="A13" s="5" t="s">
        <v>11</v>
      </c>
      <c r="B13" s="4"/>
      <c r="C13" s="4"/>
      <c r="D13" s="4"/>
      <c r="E13" s="4"/>
      <c r="F13" s="4"/>
      <c r="G13" s="4"/>
    </row>
    <row r="14" spans="1:7" ht="18.75">
      <c r="A14" s="20" t="s">
        <v>12</v>
      </c>
      <c r="B14" s="4"/>
      <c r="C14" s="4"/>
      <c r="D14" s="4"/>
      <c r="E14" s="4"/>
      <c r="F14" s="4"/>
      <c r="G14" s="4"/>
    </row>
    <row r="15" spans="1:7" ht="18.75">
      <c r="A15" s="20"/>
      <c r="B15" s="4"/>
      <c r="C15" s="4"/>
      <c r="D15" s="4"/>
      <c r="E15" s="4"/>
      <c r="F15" s="4"/>
      <c r="G15" s="4"/>
    </row>
    <row r="16" spans="1:7" ht="18.75">
      <c r="A16" s="21"/>
      <c r="B16" s="4"/>
      <c r="C16" s="4"/>
      <c r="D16" s="4"/>
      <c r="E16" s="4"/>
      <c r="F16" s="4"/>
      <c r="G16" s="4"/>
    </row>
    <row r="17" spans="1:7" ht="18.75">
      <c r="A17" s="21"/>
      <c r="B17" s="4"/>
      <c r="C17" s="4"/>
      <c r="D17" s="4"/>
      <c r="E17" s="4"/>
      <c r="F17" s="4"/>
      <c r="G17" s="4"/>
    </row>
    <row r="18" spans="1:7" ht="18.75">
      <c r="A18" s="21"/>
      <c r="B18" s="4"/>
      <c r="C18" s="4"/>
      <c r="D18" s="4"/>
      <c r="E18" s="4"/>
      <c r="F18" s="4"/>
      <c r="G18" s="4"/>
    </row>
    <row r="19" spans="1:7" ht="18.75">
      <c r="A19" s="21"/>
      <c r="B19" s="4"/>
      <c r="C19" s="4"/>
      <c r="D19" s="4"/>
      <c r="E19" s="4"/>
      <c r="F19" s="4"/>
      <c r="G19" s="4"/>
    </row>
    <row r="20" spans="1:7" ht="18.75">
      <c r="A20" s="4"/>
      <c r="B20" s="4"/>
      <c r="C20" s="4"/>
      <c r="D20" s="4"/>
      <c r="E20" s="4"/>
      <c r="F20" s="4"/>
      <c r="G20" s="4"/>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Q61"/>
  <sheetViews>
    <sheetView zoomScaleNormal="100" zoomScaleSheetLayoutView="80" workbookViewId="0">
      <selection activeCell="L2" sqref="L2"/>
    </sheetView>
  </sheetViews>
  <sheetFormatPr defaultColWidth="8.85546875" defaultRowHeight="15"/>
  <cols>
    <col min="1" max="16" width="11.7109375" style="534" customWidth="1"/>
    <col min="17" max="17" width="11.28515625" style="534" bestFit="1" customWidth="1"/>
    <col min="18" max="16384" width="8.85546875" style="534"/>
  </cols>
  <sheetData>
    <row r="1" spans="1:17" ht="13.9" customHeight="1" thickBot="1"/>
    <row r="2" spans="1:17" ht="13.9" customHeight="1" thickBot="1">
      <c r="A2" s="673" t="s">
        <v>433</v>
      </c>
      <c r="B2" s="674" t="s">
        <v>291</v>
      </c>
      <c r="C2" s="675"/>
      <c r="D2" s="675"/>
      <c r="E2" s="676"/>
      <c r="F2" s="677" t="s">
        <v>434</v>
      </c>
      <c r="G2" s="678"/>
      <c r="H2" s="678"/>
      <c r="I2" s="678"/>
      <c r="J2" s="678"/>
      <c r="M2" s="566" t="s">
        <v>185</v>
      </c>
      <c r="N2" s="566" t="s">
        <v>186</v>
      </c>
      <c r="O2" s="566" t="s">
        <v>187</v>
      </c>
      <c r="P2" s="566" t="s">
        <v>188</v>
      </c>
    </row>
    <row r="3" spans="1:17" ht="13.9" customHeight="1" thickBot="1">
      <c r="A3" s="673"/>
      <c r="B3" s="679" t="s">
        <v>241</v>
      </c>
      <c r="C3" s="680"/>
      <c r="D3" s="680"/>
      <c r="E3" s="681"/>
      <c r="F3" s="677"/>
      <c r="G3" s="678"/>
      <c r="H3" s="678"/>
      <c r="I3" s="678"/>
      <c r="J3" s="678"/>
      <c r="M3" s="567">
        <f>M55/F50</f>
        <v>0.24912891986062718</v>
      </c>
      <c r="N3" s="567">
        <f>N55/F50</f>
        <v>0.75087108013937287</v>
      </c>
      <c r="O3" s="567">
        <f>O55/F50</f>
        <v>0</v>
      </c>
      <c r="P3" s="567">
        <f>P55/F50</f>
        <v>0</v>
      </c>
    </row>
    <row r="4" spans="1:17" ht="13.9" customHeight="1" thickBot="1">
      <c r="A4" s="682">
        <v>9</v>
      </c>
      <c r="B4" s="581" t="s">
        <v>218</v>
      </c>
      <c r="C4" s="608">
        <v>17621</v>
      </c>
      <c r="D4" s="582" t="s">
        <v>76</v>
      </c>
      <c r="E4" s="586">
        <v>2.2169999999999999E-2</v>
      </c>
      <c r="F4" s="683" t="s">
        <v>226</v>
      </c>
      <c r="G4" s="684"/>
      <c r="H4" s="685" t="s">
        <v>452</v>
      </c>
      <c r="I4" s="685"/>
      <c r="J4" s="685"/>
      <c r="N4" s="535"/>
    </row>
    <row r="5" spans="1:17" ht="13.9" customHeight="1" thickBot="1">
      <c r="A5" s="682"/>
      <c r="B5" s="577" t="s">
        <v>78</v>
      </c>
      <c r="C5" s="609">
        <v>17452</v>
      </c>
      <c r="D5" s="583" t="s">
        <v>219</v>
      </c>
      <c r="E5" s="587">
        <f>(C6+C5)/2</f>
        <v>17527.5</v>
      </c>
      <c r="F5" s="683" t="s">
        <v>227</v>
      </c>
      <c r="G5" s="686"/>
      <c r="H5" s="685" t="s">
        <v>453</v>
      </c>
      <c r="I5" s="687"/>
      <c r="J5" s="685"/>
      <c r="M5" s="666" t="s">
        <v>140</v>
      </c>
      <c r="N5" s="667"/>
      <c r="O5" s="667"/>
      <c r="P5" s="668"/>
    </row>
    <row r="6" spans="1:17" ht="13.9" customHeight="1" thickBot="1">
      <c r="A6" s="595" t="s">
        <v>144</v>
      </c>
      <c r="B6" s="577" t="s">
        <v>79</v>
      </c>
      <c r="C6" s="609">
        <v>17603</v>
      </c>
      <c r="D6" s="584" t="s">
        <v>145</v>
      </c>
      <c r="E6" s="588">
        <v>0.63</v>
      </c>
      <c r="F6" s="592" t="s">
        <v>170</v>
      </c>
      <c r="G6" s="594">
        <f>SUM(C12:C15)/SUM(C12:C46)</f>
        <v>9.7577775226724825E-2</v>
      </c>
      <c r="H6" s="592" t="s">
        <v>168</v>
      </c>
      <c r="I6" s="575">
        <v>50.789843225806457</v>
      </c>
      <c r="J6" s="596"/>
      <c r="M6" s="669" t="s">
        <v>141</v>
      </c>
      <c r="N6" s="670"/>
      <c r="O6" s="670"/>
      <c r="P6" s="671"/>
    </row>
    <row r="7" spans="1:17" ht="13.9" customHeight="1" thickBot="1">
      <c r="A7" s="610">
        <v>22.1</v>
      </c>
      <c r="B7" s="577" t="s">
        <v>80</v>
      </c>
      <c r="C7" s="609">
        <v>9186</v>
      </c>
      <c r="D7" s="585" t="s">
        <v>77</v>
      </c>
      <c r="E7" s="587">
        <v>6</v>
      </c>
      <c r="F7" s="593" t="s">
        <v>167</v>
      </c>
      <c r="G7" s="587">
        <v>95</v>
      </c>
      <c r="H7" s="592" t="s">
        <v>169</v>
      </c>
      <c r="I7" s="575">
        <v>1851.6129032258063</v>
      </c>
      <c r="J7" s="596"/>
      <c r="K7" s="535"/>
      <c r="L7" s="557"/>
    </row>
    <row r="8" spans="1:17" ht="13.9" customHeight="1">
      <c r="A8" s="661" t="s">
        <v>81</v>
      </c>
      <c r="B8" s="661" t="s">
        <v>82</v>
      </c>
      <c r="C8" s="661" t="s">
        <v>201</v>
      </c>
      <c r="D8" s="661" t="s">
        <v>224</v>
      </c>
      <c r="E8" s="662" t="s">
        <v>225</v>
      </c>
      <c r="F8" s="661" t="s">
        <v>83</v>
      </c>
      <c r="G8" s="662" t="s">
        <v>72</v>
      </c>
      <c r="H8" s="661" t="s">
        <v>217</v>
      </c>
      <c r="I8" s="661" t="s">
        <v>239</v>
      </c>
      <c r="J8" s="662" t="s">
        <v>451</v>
      </c>
      <c r="L8" s="557"/>
    </row>
    <row r="9" spans="1:17" ht="13.9" customHeight="1" thickBot="1">
      <c r="A9" s="661"/>
      <c r="B9" s="661"/>
      <c r="C9" s="661"/>
      <c r="D9" s="661"/>
      <c r="E9" s="661"/>
      <c r="F9" s="672"/>
      <c r="G9" s="672"/>
      <c r="H9" s="672"/>
      <c r="I9" s="661"/>
      <c r="J9" s="661"/>
      <c r="L9" s="535"/>
      <c r="M9" s="535"/>
      <c r="N9" s="535"/>
      <c r="Q9" s="568" t="s">
        <v>149</v>
      </c>
    </row>
    <row r="10" spans="1:17" ht="13.9" customHeight="1" thickBot="1">
      <c r="A10" s="597">
        <v>1</v>
      </c>
      <c r="B10" s="611" t="s">
        <v>84</v>
      </c>
      <c r="C10" s="630">
        <v>24</v>
      </c>
      <c r="D10" s="631"/>
      <c r="E10" s="622" t="s">
        <v>139</v>
      </c>
      <c r="F10" s="624">
        <f>(D10*42)*C10</f>
        <v>0</v>
      </c>
      <c r="G10" s="604">
        <f>F10</f>
        <v>0</v>
      </c>
      <c r="H10" s="575">
        <f t="shared" ref="H10:H49" si="0">(1*((D10/$A$7)+1))*C10</f>
        <v>24</v>
      </c>
      <c r="I10" s="616">
        <v>15</v>
      </c>
      <c r="J10" s="616">
        <v>4596</v>
      </c>
      <c r="L10" s="554">
        <f>IF(E10="acid",(C10),0)</f>
        <v>0</v>
      </c>
      <c r="M10" s="561">
        <f t="shared" ref="M10:M46" si="1">IF(E10=$M$54,F10,0)</f>
        <v>0</v>
      </c>
      <c r="N10" s="561">
        <f t="shared" ref="N10:N46" si="2">IF(E10=$N$54,F10,0)</f>
        <v>0</v>
      </c>
      <c r="O10" s="561">
        <f t="shared" ref="O10:O46" si="3">IF(E10=$O$54,F10,0)</f>
        <v>0</v>
      </c>
      <c r="P10" s="561">
        <f t="shared" ref="P10:P46" si="4">IF(E10=$P$54,F10,0)</f>
        <v>0</v>
      </c>
      <c r="Q10" s="569"/>
    </row>
    <row r="11" spans="1:17" ht="13.9" customHeight="1" thickBot="1">
      <c r="A11" s="597">
        <v>2</v>
      </c>
      <c r="B11" s="611" t="s">
        <v>85</v>
      </c>
      <c r="C11" s="630">
        <v>24</v>
      </c>
      <c r="D11" s="631"/>
      <c r="E11" s="622" t="s">
        <v>61</v>
      </c>
      <c r="F11" s="624">
        <f t="shared" ref="F11:F14" si="5">(D11*42)*C11</f>
        <v>0</v>
      </c>
      <c r="G11" s="604">
        <f t="shared" ref="G11:G48" si="6">G10+F11</f>
        <v>0</v>
      </c>
      <c r="H11" s="575">
        <f t="shared" si="0"/>
        <v>24</v>
      </c>
      <c r="I11" s="616">
        <v>57</v>
      </c>
      <c r="J11" s="616">
        <v>6850</v>
      </c>
      <c r="L11" s="554">
        <f t="shared" ref="L11:L49" si="7">IF(E11="acid",(C11),0)</f>
        <v>24</v>
      </c>
      <c r="M11" s="561">
        <f t="shared" si="1"/>
        <v>0</v>
      </c>
      <c r="N11" s="561">
        <f t="shared" si="2"/>
        <v>0</v>
      </c>
      <c r="O11" s="561">
        <f t="shared" si="3"/>
        <v>0</v>
      </c>
      <c r="P11" s="561">
        <f t="shared" si="4"/>
        <v>0</v>
      </c>
      <c r="Q11" s="552" t="s">
        <v>136</v>
      </c>
    </row>
    <row r="12" spans="1:17" ht="13.9" customHeight="1" thickBot="1">
      <c r="A12" s="597">
        <v>3</v>
      </c>
      <c r="B12" s="611" t="s">
        <v>449</v>
      </c>
      <c r="C12" s="630">
        <v>176</v>
      </c>
      <c r="D12" s="631"/>
      <c r="E12" s="622" t="s">
        <v>86</v>
      </c>
      <c r="F12" s="624">
        <f t="shared" si="5"/>
        <v>0</v>
      </c>
      <c r="G12" s="604">
        <f t="shared" si="6"/>
        <v>0</v>
      </c>
      <c r="H12" s="575">
        <f t="shared" si="0"/>
        <v>176</v>
      </c>
      <c r="I12" s="616">
        <v>65</v>
      </c>
      <c r="J12" s="616">
        <v>5530</v>
      </c>
      <c r="L12" s="554">
        <f t="shared" si="7"/>
        <v>0</v>
      </c>
      <c r="M12" s="561">
        <f t="shared" si="1"/>
        <v>0</v>
      </c>
      <c r="N12" s="561">
        <f t="shared" si="2"/>
        <v>0</v>
      </c>
      <c r="O12" s="561">
        <f t="shared" si="3"/>
        <v>0</v>
      </c>
      <c r="P12" s="561">
        <f t="shared" si="4"/>
        <v>0</v>
      </c>
      <c r="Q12" s="552" t="s">
        <v>150</v>
      </c>
    </row>
    <row r="13" spans="1:17" ht="13.9" customHeight="1" thickBot="1">
      <c r="A13" s="597">
        <v>4</v>
      </c>
      <c r="B13" s="611" t="s">
        <v>85</v>
      </c>
      <c r="C13" s="630">
        <v>36</v>
      </c>
      <c r="D13" s="631"/>
      <c r="E13" s="622" t="s">
        <v>61</v>
      </c>
      <c r="F13" s="624">
        <f t="shared" si="5"/>
        <v>0</v>
      </c>
      <c r="G13" s="604">
        <f t="shared" si="6"/>
        <v>0</v>
      </c>
      <c r="H13" s="575">
        <f t="shared" si="0"/>
        <v>36</v>
      </c>
      <c r="I13" s="616">
        <v>75</v>
      </c>
      <c r="J13" s="616">
        <v>5900</v>
      </c>
      <c r="L13" s="554">
        <f t="shared" si="7"/>
        <v>36</v>
      </c>
      <c r="M13" s="561">
        <f t="shared" si="1"/>
        <v>0</v>
      </c>
      <c r="N13" s="561">
        <f t="shared" si="2"/>
        <v>0</v>
      </c>
      <c r="O13" s="561">
        <f t="shared" si="3"/>
        <v>0</v>
      </c>
      <c r="P13" s="561">
        <f t="shared" si="4"/>
        <v>0</v>
      </c>
      <c r="Q13" s="552" t="s">
        <v>113</v>
      </c>
    </row>
    <row r="14" spans="1:17" ht="13.9" customHeight="1" thickBot="1">
      <c r="A14" s="597">
        <v>5</v>
      </c>
      <c r="B14" s="611" t="s">
        <v>449</v>
      </c>
      <c r="C14" s="630">
        <v>402</v>
      </c>
      <c r="D14" s="632"/>
      <c r="E14" s="622" t="s">
        <v>87</v>
      </c>
      <c r="F14" s="624">
        <f t="shared" si="5"/>
        <v>0</v>
      </c>
      <c r="G14" s="604">
        <f t="shared" si="6"/>
        <v>0</v>
      </c>
      <c r="H14" s="575">
        <f t="shared" si="0"/>
        <v>402</v>
      </c>
      <c r="I14" s="616">
        <v>82</v>
      </c>
      <c r="J14" s="616">
        <v>5950</v>
      </c>
      <c r="L14" s="554">
        <f t="shared" si="7"/>
        <v>0</v>
      </c>
      <c r="M14" s="561">
        <f t="shared" si="1"/>
        <v>0</v>
      </c>
      <c r="N14" s="561">
        <f t="shared" si="2"/>
        <v>0</v>
      </c>
      <c r="O14" s="561">
        <f t="shared" si="3"/>
        <v>0</v>
      </c>
      <c r="P14" s="561">
        <f t="shared" si="4"/>
        <v>0</v>
      </c>
      <c r="Q14" s="552" t="s">
        <v>151</v>
      </c>
    </row>
    <row r="15" spans="1:17" ht="13.9" customHeight="1" thickBot="1">
      <c r="A15" s="597">
        <v>6</v>
      </c>
      <c r="B15" s="611" t="s">
        <v>449</v>
      </c>
      <c r="C15" s="630">
        <v>236</v>
      </c>
      <c r="D15" s="631">
        <v>0.3</v>
      </c>
      <c r="E15" s="622" t="s">
        <v>136</v>
      </c>
      <c r="F15" s="624">
        <v>2000</v>
      </c>
      <c r="G15" s="604">
        <v>3000</v>
      </c>
      <c r="H15" s="575">
        <f t="shared" si="0"/>
        <v>239.20361990950227</v>
      </c>
      <c r="I15" s="616">
        <v>95</v>
      </c>
      <c r="J15" s="616">
        <v>6800</v>
      </c>
      <c r="L15" s="554">
        <f t="shared" si="7"/>
        <v>0</v>
      </c>
      <c r="M15" s="561">
        <f t="shared" si="1"/>
        <v>2000</v>
      </c>
      <c r="N15" s="561">
        <f t="shared" si="2"/>
        <v>0</v>
      </c>
      <c r="O15" s="561">
        <f t="shared" si="3"/>
        <v>0</v>
      </c>
      <c r="P15" s="561">
        <f t="shared" si="4"/>
        <v>0</v>
      </c>
      <c r="Q15" s="552" t="s">
        <v>114</v>
      </c>
    </row>
    <row r="16" spans="1:17" ht="13.9" customHeight="1" thickBot="1">
      <c r="A16" s="597">
        <v>7</v>
      </c>
      <c r="B16" s="611" t="s">
        <v>449</v>
      </c>
      <c r="C16" s="630">
        <v>350</v>
      </c>
      <c r="D16" s="631">
        <v>0.6</v>
      </c>
      <c r="E16" s="622" t="s">
        <v>136</v>
      </c>
      <c r="F16" s="624">
        <v>9200</v>
      </c>
      <c r="G16" s="604">
        <f t="shared" si="6"/>
        <v>12200</v>
      </c>
      <c r="H16" s="575">
        <f t="shared" si="0"/>
        <v>359.50226244343889</v>
      </c>
      <c r="I16" s="616">
        <v>95</v>
      </c>
      <c r="J16" s="616">
        <v>7075</v>
      </c>
      <c r="L16" s="554">
        <f t="shared" si="7"/>
        <v>0</v>
      </c>
      <c r="M16" s="561">
        <f t="shared" si="1"/>
        <v>9200</v>
      </c>
      <c r="N16" s="561">
        <f t="shared" si="2"/>
        <v>0</v>
      </c>
      <c r="O16" s="561">
        <f t="shared" si="3"/>
        <v>0</v>
      </c>
      <c r="P16" s="561">
        <f t="shared" si="4"/>
        <v>0</v>
      </c>
      <c r="Q16" s="552" t="s">
        <v>152</v>
      </c>
    </row>
    <row r="17" spans="1:17" ht="13.9" customHeight="1" thickBot="1">
      <c r="A17" s="597">
        <v>8</v>
      </c>
      <c r="B17" s="611" t="s">
        <v>449</v>
      </c>
      <c r="C17" s="630">
        <v>352</v>
      </c>
      <c r="D17" s="631">
        <v>0.9</v>
      </c>
      <c r="E17" s="622" t="s">
        <v>136</v>
      </c>
      <c r="F17" s="624">
        <v>12900</v>
      </c>
      <c r="G17" s="604">
        <f t="shared" si="6"/>
        <v>25100</v>
      </c>
      <c r="H17" s="575">
        <f t="shared" si="0"/>
        <v>366.33484162895928</v>
      </c>
      <c r="I17" s="616">
        <v>95</v>
      </c>
      <c r="J17" s="616">
        <v>6975</v>
      </c>
      <c r="L17" s="554">
        <f t="shared" si="7"/>
        <v>0</v>
      </c>
      <c r="M17" s="561">
        <f t="shared" si="1"/>
        <v>12900</v>
      </c>
      <c r="N17" s="561">
        <f t="shared" si="2"/>
        <v>0</v>
      </c>
      <c r="O17" s="561">
        <f t="shared" si="3"/>
        <v>0</v>
      </c>
      <c r="P17" s="561">
        <f t="shared" si="4"/>
        <v>0</v>
      </c>
      <c r="Q17" s="552" t="s">
        <v>87</v>
      </c>
    </row>
    <row r="18" spans="1:17" ht="13.9" customHeight="1" thickBot="1">
      <c r="A18" s="597">
        <v>9</v>
      </c>
      <c r="B18" s="611" t="s">
        <v>449</v>
      </c>
      <c r="C18" s="633">
        <v>154</v>
      </c>
      <c r="D18" s="631">
        <v>0.3</v>
      </c>
      <c r="E18" s="622" t="s">
        <v>136</v>
      </c>
      <c r="F18" s="624">
        <v>2300</v>
      </c>
      <c r="G18" s="604">
        <f t="shared" si="6"/>
        <v>27400</v>
      </c>
      <c r="H18" s="575">
        <f t="shared" si="0"/>
        <v>156.09049773755655</v>
      </c>
      <c r="I18" s="616">
        <v>95</v>
      </c>
      <c r="J18" s="616">
        <v>6950</v>
      </c>
      <c r="L18" s="554">
        <f t="shared" si="7"/>
        <v>0</v>
      </c>
      <c r="M18" s="561">
        <f t="shared" si="1"/>
        <v>2300</v>
      </c>
      <c r="N18" s="561">
        <f t="shared" si="2"/>
        <v>0</v>
      </c>
      <c r="O18" s="561">
        <f t="shared" si="3"/>
        <v>0</v>
      </c>
      <c r="P18" s="561">
        <f t="shared" si="4"/>
        <v>0</v>
      </c>
      <c r="Q18" s="552" t="s">
        <v>61</v>
      </c>
    </row>
    <row r="19" spans="1:17" ht="13.9" customHeight="1" thickBot="1">
      <c r="A19" s="597">
        <v>10</v>
      </c>
      <c r="B19" s="611" t="s">
        <v>449</v>
      </c>
      <c r="C19" s="633">
        <v>352</v>
      </c>
      <c r="D19" s="631">
        <v>0.6</v>
      </c>
      <c r="E19" s="622" t="s">
        <v>136</v>
      </c>
      <c r="F19" s="624">
        <v>9100</v>
      </c>
      <c r="G19" s="604">
        <f t="shared" si="6"/>
        <v>36500</v>
      </c>
      <c r="H19" s="575">
        <f t="shared" si="0"/>
        <v>361.55656108597282</v>
      </c>
      <c r="I19" s="616">
        <v>95</v>
      </c>
      <c r="J19" s="616">
        <v>6925</v>
      </c>
      <c r="L19" s="554">
        <f t="shared" si="7"/>
        <v>0</v>
      </c>
      <c r="M19" s="561">
        <f t="shared" si="1"/>
        <v>9100</v>
      </c>
      <c r="N19" s="561">
        <f t="shared" si="2"/>
        <v>0</v>
      </c>
      <c r="O19" s="561">
        <f t="shared" si="3"/>
        <v>0</v>
      </c>
      <c r="P19" s="561">
        <f t="shared" si="4"/>
        <v>0</v>
      </c>
      <c r="Q19" s="552" t="s">
        <v>86</v>
      </c>
    </row>
    <row r="20" spans="1:17" ht="13.9" customHeight="1" thickBot="1">
      <c r="A20" s="597">
        <v>11</v>
      </c>
      <c r="B20" s="611" t="s">
        <v>449</v>
      </c>
      <c r="C20" s="633">
        <v>300</v>
      </c>
      <c r="D20" s="631">
        <v>0.9</v>
      </c>
      <c r="E20" s="622" t="s">
        <v>136</v>
      </c>
      <c r="F20" s="624">
        <v>10900</v>
      </c>
      <c r="G20" s="604">
        <f t="shared" si="6"/>
        <v>47400</v>
      </c>
      <c r="H20" s="575">
        <f t="shared" si="0"/>
        <v>312.21719457013575</v>
      </c>
      <c r="I20" s="616">
        <v>80</v>
      </c>
      <c r="J20" s="616">
        <v>5835</v>
      </c>
      <c r="L20" s="554">
        <f t="shared" si="7"/>
        <v>0</v>
      </c>
      <c r="M20" s="561">
        <f t="shared" si="1"/>
        <v>10900</v>
      </c>
      <c r="N20" s="561">
        <f t="shared" si="2"/>
        <v>0</v>
      </c>
      <c r="O20" s="561">
        <f t="shared" si="3"/>
        <v>0</v>
      </c>
      <c r="P20" s="561">
        <f t="shared" si="4"/>
        <v>0</v>
      </c>
      <c r="Q20" s="552" t="s">
        <v>128</v>
      </c>
    </row>
    <row r="21" spans="1:17" ht="13.9" customHeight="1" thickBot="1">
      <c r="A21" s="597">
        <v>12</v>
      </c>
      <c r="B21" s="611" t="s">
        <v>449</v>
      </c>
      <c r="C21" s="633">
        <v>196</v>
      </c>
      <c r="D21" s="631">
        <v>0.3</v>
      </c>
      <c r="E21" s="622" t="s">
        <v>136</v>
      </c>
      <c r="F21" s="624">
        <v>3800</v>
      </c>
      <c r="G21" s="604">
        <f t="shared" si="6"/>
        <v>51200</v>
      </c>
      <c r="H21" s="575">
        <f t="shared" si="0"/>
        <v>198.66063348416287</v>
      </c>
      <c r="I21" s="616">
        <v>90</v>
      </c>
      <c r="J21" s="616">
        <v>6325</v>
      </c>
      <c r="L21" s="554">
        <f t="shared" si="7"/>
        <v>0</v>
      </c>
      <c r="M21" s="561">
        <f t="shared" si="1"/>
        <v>3800</v>
      </c>
      <c r="N21" s="561">
        <f t="shared" si="2"/>
        <v>0</v>
      </c>
      <c r="O21" s="561">
        <f t="shared" si="3"/>
        <v>0</v>
      </c>
      <c r="P21" s="561">
        <f t="shared" si="4"/>
        <v>0</v>
      </c>
      <c r="Q21" s="552" t="s">
        <v>129</v>
      </c>
    </row>
    <row r="22" spans="1:17" ht="13.9" customHeight="1" thickBot="1">
      <c r="A22" s="597">
        <v>13</v>
      </c>
      <c r="B22" s="611" t="s">
        <v>449</v>
      </c>
      <c r="C22" s="633">
        <v>327</v>
      </c>
      <c r="D22" s="631">
        <v>0.9</v>
      </c>
      <c r="E22" s="622" t="s">
        <v>136</v>
      </c>
      <c r="F22" s="624">
        <v>12500</v>
      </c>
      <c r="G22" s="604">
        <f t="shared" si="6"/>
        <v>63700</v>
      </c>
      <c r="H22" s="575">
        <f t="shared" si="0"/>
        <v>340.31674208144801</v>
      </c>
      <c r="I22" s="616">
        <v>95</v>
      </c>
      <c r="J22" s="616">
        <v>6775</v>
      </c>
      <c r="L22" s="554">
        <f t="shared" si="7"/>
        <v>0</v>
      </c>
      <c r="M22" s="561">
        <f t="shared" si="1"/>
        <v>12500</v>
      </c>
      <c r="N22" s="561">
        <f t="shared" si="2"/>
        <v>0</v>
      </c>
      <c r="O22" s="561">
        <f t="shared" si="3"/>
        <v>0</v>
      </c>
      <c r="P22" s="561">
        <f t="shared" si="4"/>
        <v>0</v>
      </c>
      <c r="Q22" s="552" t="s">
        <v>139</v>
      </c>
    </row>
    <row r="23" spans="1:17" ht="13.9" customHeight="1" thickBot="1">
      <c r="A23" s="597">
        <v>14</v>
      </c>
      <c r="B23" s="611" t="s">
        <v>449</v>
      </c>
      <c r="C23" s="633">
        <v>300</v>
      </c>
      <c r="D23" s="631">
        <v>1.2</v>
      </c>
      <c r="E23" s="622" t="s">
        <v>136</v>
      </c>
      <c r="F23" s="624">
        <v>14500</v>
      </c>
      <c r="G23" s="604">
        <f t="shared" si="6"/>
        <v>78200</v>
      </c>
      <c r="H23" s="575">
        <f t="shared" si="0"/>
        <v>316.28959276018099</v>
      </c>
      <c r="I23" s="616">
        <v>90</v>
      </c>
      <c r="J23" s="616">
        <v>6425</v>
      </c>
      <c r="L23" s="554">
        <f t="shared" si="7"/>
        <v>0</v>
      </c>
      <c r="M23" s="561">
        <f t="shared" si="1"/>
        <v>14500</v>
      </c>
      <c r="N23" s="561">
        <f t="shared" si="2"/>
        <v>0</v>
      </c>
      <c r="O23" s="561">
        <f t="shared" si="3"/>
        <v>0</v>
      </c>
      <c r="P23" s="561">
        <f t="shared" si="4"/>
        <v>0</v>
      </c>
      <c r="Q23" s="552" t="s">
        <v>192</v>
      </c>
    </row>
    <row r="24" spans="1:17" ht="13.9" customHeight="1" thickBot="1">
      <c r="A24" s="597">
        <v>15</v>
      </c>
      <c r="B24" s="611" t="s">
        <v>449</v>
      </c>
      <c r="C24" s="633">
        <v>150</v>
      </c>
      <c r="D24" s="631">
        <v>0.3</v>
      </c>
      <c r="E24" s="622" t="s">
        <v>136</v>
      </c>
      <c r="F24" s="624">
        <v>2800</v>
      </c>
      <c r="G24" s="604">
        <f t="shared" si="6"/>
        <v>81000</v>
      </c>
      <c r="H24" s="575">
        <f t="shared" si="0"/>
        <v>152.03619909502262</v>
      </c>
      <c r="I24" s="616">
        <v>90</v>
      </c>
      <c r="J24" s="616">
        <v>6200</v>
      </c>
      <c r="L24" s="554">
        <f t="shared" si="7"/>
        <v>0</v>
      </c>
      <c r="M24" s="561">
        <f t="shared" si="1"/>
        <v>2800</v>
      </c>
      <c r="N24" s="561">
        <f t="shared" si="2"/>
        <v>0</v>
      </c>
      <c r="O24" s="561">
        <f t="shared" si="3"/>
        <v>0</v>
      </c>
      <c r="P24" s="561">
        <f t="shared" si="4"/>
        <v>0</v>
      </c>
      <c r="Q24" s="552" t="s">
        <v>233</v>
      </c>
    </row>
    <row r="25" spans="1:17" ht="13.9" customHeight="1" thickBot="1">
      <c r="A25" s="597">
        <v>16</v>
      </c>
      <c r="B25" s="611" t="s">
        <v>449</v>
      </c>
      <c r="C25" s="633">
        <v>87</v>
      </c>
      <c r="D25" s="631">
        <v>1.2</v>
      </c>
      <c r="E25" s="622" t="s">
        <v>136</v>
      </c>
      <c r="F25" s="624">
        <v>5800</v>
      </c>
      <c r="G25" s="604">
        <f t="shared" si="6"/>
        <v>86800</v>
      </c>
      <c r="H25" s="575">
        <f t="shared" si="0"/>
        <v>91.723981900452486</v>
      </c>
      <c r="I25" s="616">
        <v>90</v>
      </c>
      <c r="J25" s="616">
        <v>6225</v>
      </c>
      <c r="L25" s="554">
        <f t="shared" si="7"/>
        <v>0</v>
      </c>
      <c r="M25" s="561">
        <f t="shared" si="1"/>
        <v>5800</v>
      </c>
      <c r="N25" s="561">
        <f t="shared" si="2"/>
        <v>0</v>
      </c>
      <c r="O25" s="561">
        <f t="shared" si="3"/>
        <v>0</v>
      </c>
      <c r="P25" s="561">
        <f t="shared" si="4"/>
        <v>0</v>
      </c>
      <c r="Q25" s="553" t="s">
        <v>156</v>
      </c>
    </row>
    <row r="26" spans="1:17" ht="13.9" customHeight="1" thickBot="1">
      <c r="A26" s="597">
        <v>17</v>
      </c>
      <c r="B26" s="611" t="s">
        <v>449</v>
      </c>
      <c r="C26" s="633">
        <v>196</v>
      </c>
      <c r="D26" s="631">
        <v>0.3</v>
      </c>
      <c r="E26" s="622" t="s">
        <v>150</v>
      </c>
      <c r="F26" s="624">
        <v>5700</v>
      </c>
      <c r="G26" s="604">
        <f t="shared" si="6"/>
        <v>92500</v>
      </c>
      <c r="H26" s="575">
        <f t="shared" si="0"/>
        <v>198.66063348416287</v>
      </c>
      <c r="I26" s="616">
        <v>90</v>
      </c>
      <c r="J26" s="616">
        <v>6100</v>
      </c>
      <c r="L26" s="554">
        <f t="shared" si="7"/>
        <v>0</v>
      </c>
      <c r="M26" s="561">
        <f t="shared" si="1"/>
        <v>0</v>
      </c>
      <c r="N26" s="561">
        <f t="shared" si="2"/>
        <v>5700</v>
      </c>
      <c r="O26" s="561">
        <f t="shared" si="3"/>
        <v>0</v>
      </c>
      <c r="P26" s="561">
        <f t="shared" si="4"/>
        <v>0</v>
      </c>
    </row>
    <row r="27" spans="1:17" ht="13.9" customHeight="1" thickBot="1">
      <c r="A27" s="597">
        <v>18</v>
      </c>
      <c r="B27" s="611" t="s">
        <v>449</v>
      </c>
      <c r="C27" s="633">
        <v>401</v>
      </c>
      <c r="D27" s="631">
        <v>0.6</v>
      </c>
      <c r="E27" s="622" t="s">
        <v>150</v>
      </c>
      <c r="F27" s="624">
        <v>9800</v>
      </c>
      <c r="G27" s="604">
        <f t="shared" si="6"/>
        <v>102300</v>
      </c>
      <c r="H27" s="575">
        <f t="shared" si="0"/>
        <v>411.88687782805425</v>
      </c>
      <c r="I27" s="616">
        <v>90</v>
      </c>
      <c r="J27" s="616">
        <v>6085</v>
      </c>
      <c r="L27" s="554">
        <f t="shared" si="7"/>
        <v>0</v>
      </c>
      <c r="M27" s="561">
        <f t="shared" si="1"/>
        <v>0</v>
      </c>
      <c r="N27" s="561">
        <f t="shared" si="2"/>
        <v>9800</v>
      </c>
      <c r="O27" s="561">
        <f t="shared" si="3"/>
        <v>0</v>
      </c>
      <c r="P27" s="561">
        <f t="shared" si="4"/>
        <v>0</v>
      </c>
    </row>
    <row r="28" spans="1:17" ht="13.9" customHeight="1" thickBot="1">
      <c r="A28" s="597">
        <v>19</v>
      </c>
      <c r="B28" s="611" t="s">
        <v>449</v>
      </c>
      <c r="C28" s="633">
        <v>412</v>
      </c>
      <c r="D28" s="631">
        <v>0.9</v>
      </c>
      <c r="E28" s="622" t="s">
        <v>150</v>
      </c>
      <c r="F28" s="624">
        <v>15200</v>
      </c>
      <c r="G28" s="604">
        <f t="shared" si="6"/>
        <v>117500</v>
      </c>
      <c r="H28" s="575">
        <f t="shared" si="0"/>
        <v>428.77828054298647</v>
      </c>
      <c r="I28" s="616">
        <v>94</v>
      </c>
      <c r="J28" s="616">
        <v>6460</v>
      </c>
      <c r="L28" s="554">
        <f t="shared" si="7"/>
        <v>0</v>
      </c>
      <c r="M28" s="561">
        <f t="shared" si="1"/>
        <v>0</v>
      </c>
      <c r="N28" s="561">
        <f t="shared" si="2"/>
        <v>15200</v>
      </c>
      <c r="O28" s="561">
        <f t="shared" si="3"/>
        <v>0</v>
      </c>
      <c r="P28" s="561">
        <f t="shared" si="4"/>
        <v>0</v>
      </c>
    </row>
    <row r="29" spans="1:17" ht="13.9" customHeight="1" thickBot="1">
      <c r="A29" s="597">
        <v>20</v>
      </c>
      <c r="B29" s="611" t="s">
        <v>449</v>
      </c>
      <c r="C29" s="633">
        <v>201</v>
      </c>
      <c r="D29" s="631">
        <v>0.3</v>
      </c>
      <c r="E29" s="622" t="s">
        <v>150</v>
      </c>
      <c r="F29" s="624">
        <v>2900</v>
      </c>
      <c r="G29" s="604">
        <f t="shared" si="6"/>
        <v>120400</v>
      </c>
      <c r="H29" s="575">
        <f t="shared" si="0"/>
        <v>203.7285067873303</v>
      </c>
      <c r="I29" s="616">
        <v>95</v>
      </c>
      <c r="J29" s="616">
        <v>6300</v>
      </c>
      <c r="L29" s="554">
        <f t="shared" si="7"/>
        <v>0</v>
      </c>
      <c r="M29" s="561">
        <f t="shared" si="1"/>
        <v>0</v>
      </c>
      <c r="N29" s="561">
        <f t="shared" si="2"/>
        <v>2900</v>
      </c>
      <c r="O29" s="561">
        <f t="shared" si="3"/>
        <v>0</v>
      </c>
      <c r="P29" s="561">
        <f t="shared" si="4"/>
        <v>0</v>
      </c>
    </row>
    <row r="30" spans="1:17" ht="13.9" customHeight="1" thickBot="1">
      <c r="A30" s="597">
        <v>21</v>
      </c>
      <c r="B30" s="611" t="s">
        <v>449</v>
      </c>
      <c r="C30" s="633">
        <v>401</v>
      </c>
      <c r="D30" s="631">
        <v>0.9</v>
      </c>
      <c r="E30" s="622" t="s">
        <v>150</v>
      </c>
      <c r="F30" s="624">
        <v>15100</v>
      </c>
      <c r="G30" s="604">
        <f t="shared" si="6"/>
        <v>135500</v>
      </c>
      <c r="H30" s="575">
        <f t="shared" si="0"/>
        <v>417.33031674208149</v>
      </c>
      <c r="I30" s="616">
        <v>95</v>
      </c>
      <c r="J30" s="616">
        <v>6330</v>
      </c>
      <c r="L30" s="554">
        <f t="shared" si="7"/>
        <v>0</v>
      </c>
      <c r="M30" s="561">
        <f t="shared" si="1"/>
        <v>0</v>
      </c>
      <c r="N30" s="561">
        <f t="shared" si="2"/>
        <v>15100</v>
      </c>
      <c r="O30" s="561">
        <f t="shared" si="3"/>
        <v>0</v>
      </c>
      <c r="P30" s="561">
        <f t="shared" si="4"/>
        <v>0</v>
      </c>
    </row>
    <row r="31" spans="1:17" ht="13.9" customHeight="1" thickBot="1">
      <c r="A31" s="597">
        <v>22</v>
      </c>
      <c r="B31" s="611" t="s">
        <v>449</v>
      </c>
      <c r="C31" s="633">
        <v>401</v>
      </c>
      <c r="D31" s="631">
        <v>1.5</v>
      </c>
      <c r="E31" s="622" t="s">
        <v>150</v>
      </c>
      <c r="F31" s="624">
        <v>24300</v>
      </c>
      <c r="G31" s="604">
        <f t="shared" si="6"/>
        <v>159800</v>
      </c>
      <c r="H31" s="575">
        <f t="shared" si="0"/>
        <v>428.21719457013575</v>
      </c>
      <c r="I31" s="616">
        <v>95</v>
      </c>
      <c r="J31" s="616">
        <v>6350</v>
      </c>
      <c r="L31" s="554">
        <f t="shared" si="7"/>
        <v>0</v>
      </c>
      <c r="M31" s="561">
        <f t="shared" si="1"/>
        <v>0</v>
      </c>
      <c r="N31" s="561">
        <f t="shared" si="2"/>
        <v>24300</v>
      </c>
      <c r="O31" s="561">
        <f t="shared" si="3"/>
        <v>0</v>
      </c>
      <c r="P31" s="561">
        <f t="shared" si="4"/>
        <v>0</v>
      </c>
    </row>
    <row r="32" spans="1:17" ht="13.9" customHeight="1" thickBot="1">
      <c r="A32" s="597">
        <v>23</v>
      </c>
      <c r="B32" s="611" t="s">
        <v>449</v>
      </c>
      <c r="C32" s="633">
        <v>206</v>
      </c>
      <c r="D32" s="631">
        <v>0.6</v>
      </c>
      <c r="E32" s="622" t="s">
        <v>150</v>
      </c>
      <c r="F32" s="624">
        <v>6200</v>
      </c>
      <c r="G32" s="604">
        <f t="shared" si="6"/>
        <v>166000</v>
      </c>
      <c r="H32" s="575">
        <f t="shared" si="0"/>
        <v>211.59276018099547</v>
      </c>
      <c r="I32" s="616">
        <v>95</v>
      </c>
      <c r="J32" s="616">
        <v>6190</v>
      </c>
      <c r="L32" s="554">
        <f t="shared" si="7"/>
        <v>0</v>
      </c>
      <c r="M32" s="561">
        <f t="shared" si="1"/>
        <v>0</v>
      </c>
      <c r="N32" s="561">
        <f t="shared" si="2"/>
        <v>6200</v>
      </c>
      <c r="O32" s="561">
        <f t="shared" si="3"/>
        <v>0</v>
      </c>
      <c r="P32" s="561">
        <f t="shared" si="4"/>
        <v>0</v>
      </c>
    </row>
    <row r="33" spans="1:16" ht="13.9" customHeight="1" thickBot="1">
      <c r="A33" s="597">
        <v>24</v>
      </c>
      <c r="B33" s="611" t="s">
        <v>449</v>
      </c>
      <c r="C33" s="633">
        <v>401</v>
      </c>
      <c r="D33" s="631">
        <v>1.2</v>
      </c>
      <c r="E33" s="622" t="s">
        <v>150</v>
      </c>
      <c r="F33" s="624">
        <v>20600</v>
      </c>
      <c r="G33" s="604">
        <f t="shared" si="6"/>
        <v>186600</v>
      </c>
      <c r="H33" s="575">
        <f t="shared" si="0"/>
        <v>422.77375565610862</v>
      </c>
      <c r="I33" s="616">
        <v>95</v>
      </c>
      <c r="J33" s="616">
        <v>6185</v>
      </c>
      <c r="L33" s="554">
        <f t="shared" si="7"/>
        <v>0</v>
      </c>
      <c r="M33" s="561">
        <f t="shared" si="1"/>
        <v>0</v>
      </c>
      <c r="N33" s="561">
        <f t="shared" si="2"/>
        <v>20600</v>
      </c>
      <c r="O33" s="561">
        <f t="shared" si="3"/>
        <v>0</v>
      </c>
      <c r="P33" s="561">
        <f t="shared" si="4"/>
        <v>0</v>
      </c>
    </row>
    <row r="34" spans="1:16" ht="13.9" customHeight="1" thickBot="1">
      <c r="A34" s="597">
        <v>25</v>
      </c>
      <c r="B34" s="611" t="s">
        <v>449</v>
      </c>
      <c r="C34" s="633">
        <v>407</v>
      </c>
      <c r="D34" s="631">
        <v>1.8</v>
      </c>
      <c r="E34" s="622" t="s">
        <v>150</v>
      </c>
      <c r="F34" s="624">
        <v>30000</v>
      </c>
      <c r="G34" s="604">
        <f t="shared" si="6"/>
        <v>216600</v>
      </c>
      <c r="H34" s="575">
        <f t="shared" si="0"/>
        <v>440.14932126696829</v>
      </c>
      <c r="I34" s="616">
        <v>95</v>
      </c>
      <c r="J34" s="616">
        <v>6560</v>
      </c>
      <c r="L34" s="554">
        <f t="shared" si="7"/>
        <v>0</v>
      </c>
      <c r="M34" s="561">
        <f t="shared" si="1"/>
        <v>0</v>
      </c>
      <c r="N34" s="561">
        <f t="shared" si="2"/>
        <v>30000</v>
      </c>
      <c r="O34" s="561">
        <f t="shared" si="3"/>
        <v>0</v>
      </c>
      <c r="P34" s="561">
        <f t="shared" si="4"/>
        <v>0</v>
      </c>
    </row>
    <row r="35" spans="1:16" ht="13.9" customHeight="1" thickBot="1">
      <c r="A35" s="597">
        <v>26</v>
      </c>
      <c r="B35" s="611" t="s">
        <v>449</v>
      </c>
      <c r="C35" s="633">
        <v>203</v>
      </c>
      <c r="D35" s="631">
        <v>0.6</v>
      </c>
      <c r="E35" s="622" t="s">
        <v>150</v>
      </c>
      <c r="F35" s="624">
        <v>5600</v>
      </c>
      <c r="G35" s="604">
        <f t="shared" si="6"/>
        <v>222200</v>
      </c>
      <c r="H35" s="575">
        <f t="shared" si="0"/>
        <v>208.51131221719456</v>
      </c>
      <c r="I35" s="616">
        <v>95</v>
      </c>
      <c r="J35" s="616">
        <v>6300</v>
      </c>
      <c r="L35" s="554">
        <f t="shared" si="7"/>
        <v>0</v>
      </c>
      <c r="M35" s="561">
        <f t="shared" si="1"/>
        <v>0</v>
      </c>
      <c r="N35" s="561">
        <f t="shared" si="2"/>
        <v>5600</v>
      </c>
      <c r="O35" s="561">
        <f t="shared" si="3"/>
        <v>0</v>
      </c>
      <c r="P35" s="561">
        <f t="shared" si="4"/>
        <v>0</v>
      </c>
    </row>
    <row r="36" spans="1:16" ht="13.9" customHeight="1" thickBot="1">
      <c r="A36" s="597">
        <v>27</v>
      </c>
      <c r="B36" s="611" t="s">
        <v>449</v>
      </c>
      <c r="C36" s="633">
        <v>403</v>
      </c>
      <c r="D36" s="631">
        <v>1.2</v>
      </c>
      <c r="E36" s="622" t="s">
        <v>150</v>
      </c>
      <c r="F36" s="624">
        <v>20400</v>
      </c>
      <c r="G36" s="604">
        <f t="shared" si="6"/>
        <v>242600</v>
      </c>
      <c r="H36" s="575">
        <f t="shared" si="0"/>
        <v>424.88235294117646</v>
      </c>
      <c r="I36" s="616">
        <v>95</v>
      </c>
      <c r="J36" s="616">
        <v>6400</v>
      </c>
      <c r="L36" s="554">
        <f t="shared" si="7"/>
        <v>0</v>
      </c>
      <c r="M36" s="561">
        <f t="shared" si="1"/>
        <v>0</v>
      </c>
      <c r="N36" s="561">
        <f t="shared" si="2"/>
        <v>20400</v>
      </c>
      <c r="O36" s="561">
        <f t="shared" si="3"/>
        <v>0</v>
      </c>
      <c r="P36" s="561">
        <f t="shared" si="4"/>
        <v>0</v>
      </c>
    </row>
    <row r="37" spans="1:16" ht="13.9" customHeight="1" thickBot="1">
      <c r="A37" s="597">
        <v>28</v>
      </c>
      <c r="B37" s="611" t="s">
        <v>449</v>
      </c>
      <c r="C37" s="633">
        <v>301</v>
      </c>
      <c r="D37" s="631">
        <v>1.8</v>
      </c>
      <c r="E37" s="622" t="s">
        <v>150</v>
      </c>
      <c r="F37" s="624">
        <v>22200</v>
      </c>
      <c r="G37" s="604">
        <f t="shared" si="6"/>
        <v>264800</v>
      </c>
      <c r="H37" s="575">
        <f t="shared" si="0"/>
        <v>325.51583710407238</v>
      </c>
      <c r="I37" s="616">
        <v>95</v>
      </c>
      <c r="J37" s="616">
        <v>6850</v>
      </c>
      <c r="L37" s="554">
        <f t="shared" si="7"/>
        <v>0</v>
      </c>
      <c r="M37" s="561">
        <f t="shared" si="1"/>
        <v>0</v>
      </c>
      <c r="N37" s="561">
        <f t="shared" si="2"/>
        <v>22200</v>
      </c>
      <c r="O37" s="561">
        <f t="shared" si="3"/>
        <v>0</v>
      </c>
      <c r="P37" s="561">
        <f t="shared" si="4"/>
        <v>0</v>
      </c>
    </row>
    <row r="38" spans="1:16" ht="13.9" customHeight="1" thickBot="1">
      <c r="A38" s="597">
        <v>29</v>
      </c>
      <c r="B38" s="611" t="s">
        <v>449</v>
      </c>
      <c r="C38" s="633">
        <v>200</v>
      </c>
      <c r="D38" s="631">
        <v>0.9</v>
      </c>
      <c r="E38" s="622" t="s">
        <v>150</v>
      </c>
      <c r="F38" s="624">
        <v>8200</v>
      </c>
      <c r="G38" s="604">
        <f t="shared" si="6"/>
        <v>273000</v>
      </c>
      <c r="H38" s="575">
        <f t="shared" si="0"/>
        <v>208.14479638009053</v>
      </c>
      <c r="I38" s="616">
        <v>95</v>
      </c>
      <c r="J38" s="616">
        <v>6550</v>
      </c>
      <c r="L38" s="554">
        <f t="shared" si="7"/>
        <v>0</v>
      </c>
      <c r="M38" s="561">
        <f t="shared" si="1"/>
        <v>0</v>
      </c>
      <c r="N38" s="561">
        <f t="shared" si="2"/>
        <v>8200</v>
      </c>
      <c r="O38" s="561">
        <f t="shared" si="3"/>
        <v>0</v>
      </c>
      <c r="P38" s="561">
        <f t="shared" si="4"/>
        <v>0</v>
      </c>
    </row>
    <row r="39" spans="1:16" ht="13.9" customHeight="1" thickBot="1">
      <c r="A39" s="597">
        <v>30</v>
      </c>
      <c r="B39" s="611" t="s">
        <v>449</v>
      </c>
      <c r="C39" s="633">
        <v>307</v>
      </c>
      <c r="D39" s="631">
        <v>1.5</v>
      </c>
      <c r="E39" s="622" t="s">
        <v>150</v>
      </c>
      <c r="F39" s="624">
        <v>19500</v>
      </c>
      <c r="G39" s="604">
        <f t="shared" si="6"/>
        <v>292500</v>
      </c>
      <c r="H39" s="575">
        <f t="shared" si="0"/>
        <v>327.83710407239818</v>
      </c>
      <c r="I39" s="616">
        <v>95</v>
      </c>
      <c r="J39" s="616">
        <v>6600</v>
      </c>
      <c r="L39" s="554">
        <f t="shared" si="7"/>
        <v>0</v>
      </c>
      <c r="M39" s="561">
        <f t="shared" si="1"/>
        <v>0</v>
      </c>
      <c r="N39" s="561">
        <f t="shared" si="2"/>
        <v>19500</v>
      </c>
      <c r="O39" s="561">
        <f t="shared" si="3"/>
        <v>0</v>
      </c>
      <c r="P39" s="561">
        <f t="shared" si="4"/>
        <v>0</v>
      </c>
    </row>
    <row r="40" spans="1:16" ht="13.9" customHeight="1" thickBot="1">
      <c r="A40" s="597">
        <v>31</v>
      </c>
      <c r="B40" s="611" t="s">
        <v>449</v>
      </c>
      <c r="C40" s="633">
        <v>211</v>
      </c>
      <c r="D40" s="631">
        <v>2</v>
      </c>
      <c r="E40" s="622" t="s">
        <v>150</v>
      </c>
      <c r="F40" s="624">
        <v>17100</v>
      </c>
      <c r="G40" s="604">
        <f t="shared" si="6"/>
        <v>309600</v>
      </c>
      <c r="H40" s="575">
        <f t="shared" si="0"/>
        <v>230.09502262443436</v>
      </c>
      <c r="I40" s="616">
        <v>95</v>
      </c>
      <c r="J40" s="616">
        <v>6600</v>
      </c>
      <c r="L40" s="554">
        <f t="shared" si="7"/>
        <v>0</v>
      </c>
      <c r="M40" s="561">
        <f t="shared" si="1"/>
        <v>0</v>
      </c>
      <c r="N40" s="561">
        <f t="shared" si="2"/>
        <v>17100</v>
      </c>
      <c r="O40" s="561">
        <f t="shared" si="3"/>
        <v>0</v>
      </c>
      <c r="P40" s="561">
        <f t="shared" si="4"/>
        <v>0</v>
      </c>
    </row>
    <row r="41" spans="1:16" ht="13.9" customHeight="1" thickBot="1">
      <c r="A41" s="597">
        <v>32</v>
      </c>
      <c r="B41" s="611" t="s">
        <v>449</v>
      </c>
      <c r="C41" s="633">
        <v>202</v>
      </c>
      <c r="D41" s="631">
        <v>0.9</v>
      </c>
      <c r="E41" s="622" t="s">
        <v>150</v>
      </c>
      <c r="F41" s="624">
        <v>8300</v>
      </c>
      <c r="G41" s="604">
        <f t="shared" si="6"/>
        <v>317900</v>
      </c>
      <c r="H41" s="575">
        <f t="shared" si="0"/>
        <v>210.22624434389141</v>
      </c>
      <c r="I41" s="616">
        <v>95</v>
      </c>
      <c r="J41" s="616">
        <v>6500</v>
      </c>
      <c r="L41" s="554">
        <f t="shared" si="7"/>
        <v>0</v>
      </c>
      <c r="M41" s="561">
        <f t="shared" si="1"/>
        <v>0</v>
      </c>
      <c r="N41" s="561">
        <f t="shared" si="2"/>
        <v>8300</v>
      </c>
      <c r="O41" s="561">
        <f t="shared" si="3"/>
        <v>0</v>
      </c>
      <c r="P41" s="561">
        <f t="shared" si="4"/>
        <v>0</v>
      </c>
    </row>
    <row r="42" spans="1:16" ht="13.9" customHeight="1" thickBot="1">
      <c r="A42" s="597">
        <v>33</v>
      </c>
      <c r="B42" s="611" t="s">
        <v>449</v>
      </c>
      <c r="C42" s="633">
        <v>201</v>
      </c>
      <c r="D42" s="631">
        <v>1.5</v>
      </c>
      <c r="E42" s="622" t="s">
        <v>150</v>
      </c>
      <c r="F42" s="624">
        <v>12600</v>
      </c>
      <c r="G42" s="604">
        <f t="shared" si="6"/>
        <v>330500</v>
      </c>
      <c r="H42" s="575">
        <f t="shared" si="0"/>
        <v>214.64253393665157</v>
      </c>
      <c r="I42" s="616">
        <v>95</v>
      </c>
      <c r="J42" s="616">
        <v>6485</v>
      </c>
      <c r="L42" s="554">
        <f t="shared" si="7"/>
        <v>0</v>
      </c>
      <c r="M42" s="561">
        <f t="shared" si="1"/>
        <v>0</v>
      </c>
      <c r="N42" s="561">
        <f t="shared" si="2"/>
        <v>12600</v>
      </c>
      <c r="O42" s="561">
        <f t="shared" si="3"/>
        <v>0</v>
      </c>
      <c r="P42" s="561">
        <f t="shared" si="4"/>
        <v>0</v>
      </c>
    </row>
    <row r="43" spans="1:16" ht="13.9" customHeight="1" thickBot="1">
      <c r="A43" s="597">
        <v>34</v>
      </c>
      <c r="B43" s="611" t="s">
        <v>449</v>
      </c>
      <c r="C43" s="633">
        <v>239</v>
      </c>
      <c r="D43" s="631">
        <v>2</v>
      </c>
      <c r="E43" s="622" t="s">
        <v>150</v>
      </c>
      <c r="F43" s="624">
        <v>14900</v>
      </c>
      <c r="G43" s="604">
        <f t="shared" si="6"/>
        <v>345400</v>
      </c>
      <c r="H43" s="575">
        <f t="shared" si="0"/>
        <v>260.62895927601807</v>
      </c>
      <c r="I43" s="616">
        <v>94</v>
      </c>
      <c r="J43" s="616">
        <v>6600</v>
      </c>
      <c r="L43" s="554">
        <f t="shared" si="7"/>
        <v>0</v>
      </c>
      <c r="M43" s="561">
        <f t="shared" si="1"/>
        <v>0</v>
      </c>
      <c r="N43" s="561">
        <f t="shared" si="2"/>
        <v>14900</v>
      </c>
      <c r="O43" s="561">
        <f t="shared" si="3"/>
        <v>0</v>
      </c>
      <c r="P43" s="561">
        <f t="shared" si="4"/>
        <v>0</v>
      </c>
    </row>
    <row r="44" spans="1:16" ht="13.9" customHeight="1" thickBot="1">
      <c r="A44" s="597">
        <v>35</v>
      </c>
      <c r="B44" s="611"/>
      <c r="C44" s="612"/>
      <c r="D44" s="613"/>
      <c r="E44" s="622"/>
      <c r="F44" s="624">
        <f>(D44*42)*C44</f>
        <v>0</v>
      </c>
      <c r="G44" s="604">
        <f t="shared" si="6"/>
        <v>345400</v>
      </c>
      <c r="H44" s="575">
        <f t="shared" si="0"/>
        <v>0</v>
      </c>
      <c r="I44" s="616"/>
      <c r="J44" s="616"/>
      <c r="L44" s="554">
        <f t="shared" si="7"/>
        <v>0</v>
      </c>
      <c r="M44" s="561">
        <f t="shared" si="1"/>
        <v>0</v>
      </c>
      <c r="N44" s="561">
        <f t="shared" si="2"/>
        <v>0</v>
      </c>
      <c r="O44" s="561">
        <f t="shared" si="3"/>
        <v>0</v>
      </c>
      <c r="P44" s="561">
        <f t="shared" si="4"/>
        <v>0</v>
      </c>
    </row>
    <row r="45" spans="1:16" ht="13.9" customHeight="1" thickBot="1">
      <c r="A45" s="597">
        <v>36</v>
      </c>
      <c r="B45" s="611"/>
      <c r="C45" s="612"/>
      <c r="D45" s="613"/>
      <c r="E45" s="622"/>
      <c r="F45" s="624">
        <f t="shared" ref="F45" si="8">(D45*42)*C45</f>
        <v>0</v>
      </c>
      <c r="G45" s="604">
        <f t="shared" si="6"/>
        <v>345400</v>
      </c>
      <c r="H45" s="575">
        <f t="shared" si="0"/>
        <v>0</v>
      </c>
      <c r="I45" s="616"/>
      <c r="J45" s="616"/>
      <c r="L45" s="554">
        <f t="shared" si="7"/>
        <v>0</v>
      </c>
      <c r="M45" s="561">
        <f t="shared" si="1"/>
        <v>0</v>
      </c>
      <c r="N45" s="561">
        <f t="shared" si="2"/>
        <v>0</v>
      </c>
      <c r="O45" s="561">
        <f t="shared" si="3"/>
        <v>0</v>
      </c>
      <c r="P45" s="561">
        <f t="shared" si="4"/>
        <v>0</v>
      </c>
    </row>
    <row r="46" spans="1:16" ht="13.9" customHeight="1" thickBot="1">
      <c r="A46" s="597">
        <v>37</v>
      </c>
      <c r="B46" s="611"/>
      <c r="C46" s="612"/>
      <c r="D46" s="613"/>
      <c r="E46" s="622"/>
      <c r="F46" s="624">
        <f>(D46*42)*C46</f>
        <v>0</v>
      </c>
      <c r="G46" s="604">
        <f t="shared" si="6"/>
        <v>345400</v>
      </c>
      <c r="H46" s="575">
        <f t="shared" si="0"/>
        <v>0</v>
      </c>
      <c r="I46" s="616"/>
      <c r="J46" s="616"/>
      <c r="L46" s="554">
        <f t="shared" si="7"/>
        <v>0</v>
      </c>
      <c r="M46" s="561">
        <f t="shared" si="1"/>
        <v>0</v>
      </c>
      <c r="N46" s="561">
        <f t="shared" si="2"/>
        <v>0</v>
      </c>
      <c r="O46" s="561">
        <f t="shared" si="3"/>
        <v>0</v>
      </c>
      <c r="P46" s="561">
        <f t="shared" si="4"/>
        <v>0</v>
      </c>
    </row>
    <row r="47" spans="1:16" ht="13.9" customHeight="1" thickBot="1">
      <c r="A47" s="597">
        <v>38</v>
      </c>
      <c r="B47" s="611"/>
      <c r="C47" s="612"/>
      <c r="D47" s="613"/>
      <c r="E47" s="622"/>
      <c r="F47" s="624">
        <f t="shared" ref="F47:F48" si="9">(D47*42)*C47</f>
        <v>0</v>
      </c>
      <c r="G47" s="604">
        <f t="shared" si="6"/>
        <v>345400</v>
      </c>
      <c r="H47" s="575">
        <f t="shared" si="0"/>
        <v>0</v>
      </c>
      <c r="I47" s="616"/>
      <c r="J47" s="616"/>
      <c r="L47" s="554">
        <f t="shared" si="7"/>
        <v>0</v>
      </c>
      <c r="M47" s="561">
        <f>IF(E47=$M$54,F47,0)</f>
        <v>0</v>
      </c>
      <c r="N47" s="561">
        <f>IF(E47=$N$54,F47,0)</f>
        <v>0</v>
      </c>
      <c r="O47" s="561">
        <f>IF(E47=$O$54,F47,0)</f>
        <v>0</v>
      </c>
      <c r="P47" s="561">
        <f>IF(E47=$P$54,F47,0)</f>
        <v>0</v>
      </c>
    </row>
    <row r="48" spans="1:16" ht="13.9" customHeight="1" thickBot="1">
      <c r="A48" s="597">
        <v>39</v>
      </c>
      <c r="B48" s="611"/>
      <c r="C48" s="612"/>
      <c r="D48" s="613"/>
      <c r="E48" s="622"/>
      <c r="F48" s="624">
        <f t="shared" si="9"/>
        <v>0</v>
      </c>
      <c r="G48" s="604">
        <f t="shared" si="6"/>
        <v>345400</v>
      </c>
      <c r="H48" s="575">
        <f t="shared" si="0"/>
        <v>0</v>
      </c>
      <c r="I48" s="616"/>
      <c r="J48" s="616"/>
      <c r="L48" s="554">
        <f t="shared" si="7"/>
        <v>0</v>
      </c>
      <c r="M48" s="561">
        <f>IF(E48=$M$54,F48,0)</f>
        <v>0</v>
      </c>
      <c r="N48" s="561">
        <f>IF(E48=$N$54,F48,0)</f>
        <v>0</v>
      </c>
      <c r="O48" s="561">
        <f>IF(E48=$O$54,F48,0)</f>
        <v>0</v>
      </c>
      <c r="P48" s="561">
        <f>IF(E48=$P$54,F48,0)</f>
        <v>0</v>
      </c>
    </row>
    <row r="49" spans="1:17" ht="13.9" customHeight="1" thickBot="1">
      <c r="A49" s="597">
        <v>40</v>
      </c>
      <c r="B49" s="611" t="s">
        <v>449</v>
      </c>
      <c r="C49" s="591">
        <f>(C5*E4)</f>
        <v>386.91083999999995</v>
      </c>
      <c r="D49" s="621"/>
      <c r="E49" s="614" t="s">
        <v>156</v>
      </c>
      <c r="F49" s="623"/>
      <c r="G49" s="605"/>
      <c r="H49" s="575">
        <f t="shared" si="0"/>
        <v>386.91083999999995</v>
      </c>
      <c r="I49" s="612">
        <v>94</v>
      </c>
      <c r="J49" s="616">
        <v>7025</v>
      </c>
      <c r="L49" s="554">
        <f t="shared" si="7"/>
        <v>0</v>
      </c>
      <c r="M49" s="561">
        <f>IF(E49=$M$54,F49,0)</f>
        <v>0</v>
      </c>
      <c r="N49" s="561">
        <f>IF(E49=$N$54,F49,0)</f>
        <v>0</v>
      </c>
      <c r="O49" s="561">
        <f>IF(E49=$O$54,F49,0)</f>
        <v>0</v>
      </c>
      <c r="P49" s="561">
        <f>IF(E49=$P$54,F49,0)</f>
        <v>0</v>
      </c>
    </row>
    <row r="50" spans="1:17" ht="13.9" customHeight="1" thickBot="1">
      <c r="A50" s="578" t="s">
        <v>71</v>
      </c>
      <c r="B50" s="576" t="s">
        <v>235</v>
      </c>
      <c r="C50" s="591">
        <f>(SUM(C10:C49))*42</f>
        <v>384128.25528000004</v>
      </c>
      <c r="D50" s="598" t="s">
        <v>236</v>
      </c>
      <c r="E50" s="576" t="s">
        <v>237</v>
      </c>
      <c r="F50" s="591">
        <f>SUM(F10:F46)</f>
        <v>344400</v>
      </c>
      <c r="G50" s="607" t="s">
        <v>154</v>
      </c>
      <c r="H50" s="606"/>
      <c r="I50" s="600"/>
      <c r="J50" s="603" t="s">
        <v>202</v>
      </c>
      <c r="K50" s="535"/>
      <c r="L50" s="554"/>
      <c r="M50" s="555"/>
      <c r="N50" s="555"/>
      <c r="O50" s="556"/>
      <c r="P50" s="556"/>
    </row>
    <row r="51" spans="1:17" ht="13.9" customHeight="1" thickBot="1">
      <c r="A51" s="578" t="s">
        <v>204</v>
      </c>
      <c r="B51" s="617">
        <v>0.7270833333333333</v>
      </c>
      <c r="C51" s="590" t="s">
        <v>203</v>
      </c>
      <c r="D51" s="580" t="s">
        <v>205</v>
      </c>
      <c r="E51" s="617">
        <v>0.81111111111111101</v>
      </c>
      <c r="F51" s="590" t="s">
        <v>203</v>
      </c>
      <c r="G51" s="580" t="s">
        <v>207</v>
      </c>
      <c r="H51" s="620">
        <v>43010</v>
      </c>
      <c r="I51" s="600" t="s">
        <v>514</v>
      </c>
      <c r="J51" s="601">
        <f>H49+H55</f>
        <v>436.91083999999995</v>
      </c>
      <c r="K51" s="574"/>
      <c r="L51" s="554"/>
      <c r="M51" s="555"/>
      <c r="N51" s="555"/>
      <c r="O51" s="556"/>
      <c r="P51" s="556"/>
    </row>
    <row r="52" spans="1:17" ht="13.9" customHeight="1" thickBot="1">
      <c r="A52" s="578" t="s">
        <v>178</v>
      </c>
      <c r="B52" s="612">
        <v>815</v>
      </c>
      <c r="C52" s="579" t="s">
        <v>73</v>
      </c>
      <c r="D52" s="580" t="s">
        <v>160</v>
      </c>
      <c r="E52" s="618">
        <f>MAX(D10:D48)</f>
        <v>2</v>
      </c>
      <c r="F52" s="579" t="s">
        <v>165</v>
      </c>
      <c r="G52" s="580" t="s">
        <v>166</v>
      </c>
      <c r="H52" s="618">
        <f>F50/(SUM(C15:C48)*42)</f>
        <v>1.0127207607755959</v>
      </c>
      <c r="I52" s="600" t="s">
        <v>165</v>
      </c>
      <c r="J52" s="602" t="s">
        <v>234</v>
      </c>
      <c r="L52" s="554"/>
      <c r="M52" s="555"/>
      <c r="N52" s="555"/>
      <c r="O52" s="556"/>
      <c r="P52" s="556"/>
    </row>
    <row r="53" spans="1:17" ht="13.9" customHeight="1" thickBot="1">
      <c r="A53" s="578" t="s">
        <v>179</v>
      </c>
      <c r="B53" s="612">
        <v>4596</v>
      </c>
      <c r="C53" s="579" t="s">
        <v>73</v>
      </c>
      <c r="D53" s="580" t="s">
        <v>161</v>
      </c>
      <c r="E53" s="612">
        <f>MAX(I10:I49)</f>
        <v>95</v>
      </c>
      <c r="F53" s="579" t="s">
        <v>74</v>
      </c>
      <c r="G53" s="580" t="s">
        <v>163</v>
      </c>
      <c r="H53" s="612">
        <f>AVERAGE(I14:I48)</f>
        <v>93</v>
      </c>
      <c r="I53" s="600" t="s">
        <v>74</v>
      </c>
      <c r="J53" s="547">
        <f>SUM(H10:H49)+E55+H55</f>
        <v>9817.4447766515859</v>
      </c>
      <c r="L53" s="574"/>
      <c r="M53" s="574"/>
      <c r="N53" s="574"/>
      <c r="O53" s="574"/>
      <c r="P53" s="574"/>
    </row>
    <row r="54" spans="1:17" ht="13.9" customHeight="1" thickBot="1">
      <c r="A54" s="578" t="s">
        <v>75</v>
      </c>
      <c r="B54" s="615">
        <v>2421</v>
      </c>
      <c r="C54" s="579" t="s">
        <v>73</v>
      </c>
      <c r="D54" s="580" t="s">
        <v>162</v>
      </c>
      <c r="E54" s="612">
        <f>MAX(J10:J49)</f>
        <v>7075</v>
      </c>
      <c r="F54" s="579" t="s">
        <v>73</v>
      </c>
      <c r="G54" s="580" t="s">
        <v>164</v>
      </c>
      <c r="H54" s="612">
        <f>AVERAGE(J14:J48)</f>
        <v>6463.5</v>
      </c>
      <c r="I54" s="600" t="s">
        <v>73</v>
      </c>
      <c r="J54" s="602" t="s">
        <v>146</v>
      </c>
      <c r="L54" s="550" t="s">
        <v>89</v>
      </c>
      <c r="M54" s="549" t="str">
        <f>'Job Info'!D17</f>
        <v>100 Mesh</v>
      </c>
      <c r="N54" s="549" t="str">
        <f>'Job Info'!D18</f>
        <v>40/70 White</v>
      </c>
      <c r="O54" s="549">
        <f>'Job Info'!D19</f>
        <v>0</v>
      </c>
      <c r="P54" s="549">
        <f>'Job Info'!D20</f>
        <v>0</v>
      </c>
    </row>
    <row r="55" spans="1:17" ht="13.9" customHeight="1" thickBot="1">
      <c r="A55" s="576" t="s">
        <v>90</v>
      </c>
      <c r="B55" s="599">
        <f>((C7*0.433)+B54)/C7</f>
        <v>0.69655323318092754</v>
      </c>
      <c r="C55" s="579" t="s">
        <v>231</v>
      </c>
      <c r="D55" s="589" t="s">
        <v>229</v>
      </c>
      <c r="E55" s="619">
        <v>251</v>
      </c>
      <c r="F55" s="579" t="s">
        <v>230</v>
      </c>
      <c r="G55" s="578" t="s">
        <v>232</v>
      </c>
      <c r="H55" s="619">
        <v>50</v>
      </c>
      <c r="I55" s="600" t="s">
        <v>230</v>
      </c>
      <c r="J55" s="547">
        <f>(C50/42)+E55+H55</f>
        <v>9446.9108400000005</v>
      </c>
      <c r="L55" s="551">
        <f t="shared" ref="L55:P55" si="10">SUM(L10:L49)</f>
        <v>60</v>
      </c>
      <c r="M55" s="551">
        <f t="shared" si="10"/>
        <v>85800</v>
      </c>
      <c r="N55" s="551">
        <f t="shared" si="10"/>
        <v>258600</v>
      </c>
      <c r="O55" s="551">
        <f t="shared" si="10"/>
        <v>0</v>
      </c>
      <c r="P55" s="551">
        <f t="shared" si="10"/>
        <v>0</v>
      </c>
    </row>
    <row r="56" spans="1:17" ht="43.15" customHeight="1">
      <c r="A56" s="663" t="s">
        <v>464</v>
      </c>
      <c r="B56" s="664"/>
      <c r="C56" s="664"/>
      <c r="D56" s="664"/>
      <c r="E56" s="664"/>
      <c r="F56" s="664"/>
      <c r="G56" s="664"/>
      <c r="H56" s="664"/>
      <c r="I56" s="664"/>
      <c r="J56" s="665"/>
      <c r="K56" s="535"/>
      <c r="L56" s="538"/>
      <c r="M56" s="539"/>
      <c r="N56" s="535"/>
      <c r="O56" s="535"/>
    </row>
    <row r="58" spans="1:17">
      <c r="A58" s="541"/>
      <c r="B58" s="540" t="s">
        <v>191</v>
      </c>
      <c r="C58" s="542"/>
      <c r="D58" s="542"/>
      <c r="E58" s="542"/>
      <c r="F58" s="542"/>
      <c r="G58" s="542"/>
      <c r="H58" s="542"/>
      <c r="I58" s="542"/>
    </row>
    <row r="59" spans="1:17">
      <c r="A59" s="543"/>
      <c r="B59" s="540" t="s">
        <v>100</v>
      </c>
      <c r="C59" s="545"/>
      <c r="D59" s="544"/>
      <c r="E59" s="545"/>
      <c r="F59" s="546"/>
      <c r="G59" s="546"/>
      <c r="H59" s="546"/>
      <c r="I59" s="546"/>
    </row>
    <row r="60" spans="1:17">
      <c r="A60" s="558" t="s">
        <v>130</v>
      </c>
      <c r="B60" s="558" t="s">
        <v>131</v>
      </c>
      <c r="C60" s="558" t="s">
        <v>97</v>
      </c>
      <c r="D60" s="558" t="s">
        <v>91</v>
      </c>
      <c r="E60" s="558" t="s">
        <v>72</v>
      </c>
      <c r="F60" s="558" t="s">
        <v>173</v>
      </c>
      <c r="G60" s="558" t="s">
        <v>174</v>
      </c>
      <c r="H60" s="558" t="s">
        <v>171</v>
      </c>
      <c r="I60" s="558" t="s">
        <v>172</v>
      </c>
      <c r="J60" s="558" t="s">
        <v>159</v>
      </c>
      <c r="K60" s="558" t="s">
        <v>99</v>
      </c>
      <c r="L60" s="558" t="s">
        <v>92</v>
      </c>
      <c r="M60" s="558" t="s">
        <v>132</v>
      </c>
      <c r="N60" s="558" t="s">
        <v>93</v>
      </c>
      <c r="O60" s="558" t="s">
        <v>94</v>
      </c>
      <c r="P60" s="558" t="s">
        <v>96</v>
      </c>
      <c r="Q60" s="558" t="s">
        <v>95</v>
      </c>
    </row>
    <row r="61" spans="1:17">
      <c r="A61" s="559">
        <f>C5</f>
        <v>17452</v>
      </c>
      <c r="B61" s="559">
        <f>C6</f>
        <v>17603</v>
      </c>
      <c r="C61" s="559">
        <f>C50</f>
        <v>384128.25528000004</v>
      </c>
      <c r="D61" s="559">
        <f>J55</f>
        <v>9446.9108400000005</v>
      </c>
      <c r="E61" s="559">
        <f>F50</f>
        <v>344400</v>
      </c>
      <c r="F61" s="559">
        <f>M55</f>
        <v>85800</v>
      </c>
      <c r="G61" s="559">
        <f>N55</f>
        <v>258600</v>
      </c>
      <c r="H61" s="559">
        <f>O55</f>
        <v>0</v>
      </c>
      <c r="I61" s="559">
        <f>P55</f>
        <v>0</v>
      </c>
      <c r="J61" s="559">
        <f>B52</f>
        <v>815</v>
      </c>
      <c r="K61" s="559">
        <f>B53</f>
        <v>4596</v>
      </c>
      <c r="L61" s="559">
        <f>B54</f>
        <v>2421</v>
      </c>
      <c r="M61" s="560">
        <f>B55</f>
        <v>0.69655323318092754</v>
      </c>
      <c r="N61" s="559">
        <f>E53</f>
        <v>95</v>
      </c>
      <c r="O61" s="559">
        <f>H53</f>
        <v>93</v>
      </c>
      <c r="P61" s="559">
        <f>E54</f>
        <v>7075</v>
      </c>
      <c r="Q61" s="559">
        <f>H54</f>
        <v>6463.5</v>
      </c>
    </row>
  </sheetData>
  <sheetProtection selectLockedCells="1"/>
  <mergeCells count="22">
    <mergeCell ref="A2:A3"/>
    <mergeCell ref="B2:E2"/>
    <mergeCell ref="F2:J3"/>
    <mergeCell ref="B3:E3"/>
    <mergeCell ref="A4:A5"/>
    <mergeCell ref="F4:G4"/>
    <mergeCell ref="H4:J4"/>
    <mergeCell ref="F5:G5"/>
    <mergeCell ref="H5:J5"/>
    <mergeCell ref="I8:I9"/>
    <mergeCell ref="J8:J9"/>
    <mergeCell ref="A56:J56"/>
    <mergeCell ref="M5:P5"/>
    <mergeCell ref="M6:P6"/>
    <mergeCell ref="A8:A9"/>
    <mergeCell ref="B8:B9"/>
    <mergeCell ref="C8:C9"/>
    <mergeCell ref="D8:D9"/>
    <mergeCell ref="E8:E9"/>
    <mergeCell ref="F8:F9"/>
    <mergeCell ref="G8:G9"/>
    <mergeCell ref="H8:H9"/>
  </mergeCells>
  <dataValidations count="1">
    <dataValidation type="list" allowBlank="1" showInputMessage="1" showErrorMessage="1" sqref="E10:E49">
      <formula1>$Q$10:$Q$25</formula1>
    </dataValidation>
  </dataValidations>
  <pageMargins left="0.7" right="0.7" top="0.75" bottom="0.75" header="0.3" footer="0.3"/>
  <pageSetup scale="77"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Q61"/>
  <sheetViews>
    <sheetView zoomScaleNormal="100" zoomScaleSheetLayoutView="80" workbookViewId="0">
      <selection activeCell="L2" sqref="L2"/>
    </sheetView>
  </sheetViews>
  <sheetFormatPr defaultColWidth="8.85546875" defaultRowHeight="15"/>
  <cols>
    <col min="1" max="16" width="11.7109375" style="534" customWidth="1"/>
    <col min="17" max="17" width="11.28515625" style="534" bestFit="1" customWidth="1"/>
    <col min="18" max="16384" width="8.85546875" style="534"/>
  </cols>
  <sheetData>
    <row r="1" spans="1:17" ht="13.9" customHeight="1" thickBot="1"/>
    <row r="2" spans="1:17" ht="13.9" customHeight="1" thickBot="1">
      <c r="A2" s="673" t="s">
        <v>433</v>
      </c>
      <c r="B2" s="674" t="s">
        <v>291</v>
      </c>
      <c r="C2" s="675"/>
      <c r="D2" s="675"/>
      <c r="E2" s="676"/>
      <c r="F2" s="677" t="s">
        <v>434</v>
      </c>
      <c r="G2" s="678"/>
      <c r="H2" s="678"/>
      <c r="I2" s="678"/>
      <c r="J2" s="678"/>
      <c r="M2" s="566" t="s">
        <v>185</v>
      </c>
      <c r="N2" s="566" t="s">
        <v>186</v>
      </c>
      <c r="O2" s="566" t="s">
        <v>187</v>
      </c>
      <c r="P2" s="566" t="s">
        <v>188</v>
      </c>
    </row>
    <row r="3" spans="1:17" ht="13.9" customHeight="1" thickBot="1">
      <c r="A3" s="673"/>
      <c r="B3" s="679" t="s">
        <v>241</v>
      </c>
      <c r="C3" s="680"/>
      <c r="D3" s="680"/>
      <c r="E3" s="681"/>
      <c r="F3" s="677"/>
      <c r="G3" s="678"/>
      <c r="H3" s="678"/>
      <c r="I3" s="678"/>
      <c r="J3" s="678"/>
      <c r="M3" s="567">
        <f>M55/F50</f>
        <v>0.25267109442679758</v>
      </c>
      <c r="N3" s="567">
        <f>N55/F50</f>
        <v>0.74732890557320242</v>
      </c>
      <c r="O3" s="567">
        <f>O55/F50</f>
        <v>0</v>
      </c>
      <c r="P3" s="567">
        <f>P55/F50</f>
        <v>0</v>
      </c>
    </row>
    <row r="4" spans="1:17" ht="13.9" customHeight="1" thickBot="1">
      <c r="A4" s="682">
        <v>10</v>
      </c>
      <c r="B4" s="581" t="s">
        <v>218</v>
      </c>
      <c r="C4" s="608">
        <v>17434</v>
      </c>
      <c r="D4" s="582" t="s">
        <v>76</v>
      </c>
      <c r="E4" s="586">
        <v>2.2169999999999999E-2</v>
      </c>
      <c r="F4" s="683" t="s">
        <v>226</v>
      </c>
      <c r="G4" s="684"/>
      <c r="H4" s="685" t="s">
        <v>448</v>
      </c>
      <c r="I4" s="685"/>
      <c r="J4" s="685"/>
      <c r="N4" s="535"/>
    </row>
    <row r="5" spans="1:17" ht="13.9" customHeight="1" thickBot="1">
      <c r="A5" s="682"/>
      <c r="B5" s="651" t="s">
        <v>78</v>
      </c>
      <c r="C5" s="609">
        <v>17265</v>
      </c>
      <c r="D5" s="583" t="s">
        <v>219</v>
      </c>
      <c r="E5" s="587">
        <f>(C6+C5)/2</f>
        <v>17340.5</v>
      </c>
      <c r="F5" s="683" t="s">
        <v>227</v>
      </c>
      <c r="G5" s="686"/>
      <c r="H5" s="685" t="s">
        <v>453</v>
      </c>
      <c r="I5" s="687"/>
      <c r="J5" s="685"/>
      <c r="M5" s="666" t="s">
        <v>140</v>
      </c>
      <c r="N5" s="667"/>
      <c r="O5" s="667"/>
      <c r="P5" s="668"/>
    </row>
    <row r="6" spans="1:17" ht="13.9" customHeight="1" thickBot="1">
      <c r="A6" s="595" t="s">
        <v>144</v>
      </c>
      <c r="B6" s="651" t="s">
        <v>79</v>
      </c>
      <c r="C6" s="609">
        <v>17416</v>
      </c>
      <c r="D6" s="584" t="s">
        <v>145</v>
      </c>
      <c r="E6" s="588">
        <v>0.63</v>
      </c>
      <c r="F6" s="592" t="s">
        <v>170</v>
      </c>
      <c r="G6" s="594">
        <f>SUM(C12:C15)/SUM(C12:C46)</f>
        <v>9.2409997706947952E-2</v>
      </c>
      <c r="H6" s="592" t="s">
        <v>168</v>
      </c>
      <c r="I6" s="575">
        <v>48.698924731182792</v>
      </c>
      <c r="J6" s="596"/>
      <c r="M6" s="669" t="s">
        <v>141</v>
      </c>
      <c r="N6" s="670"/>
      <c r="O6" s="670"/>
      <c r="P6" s="671"/>
    </row>
    <row r="7" spans="1:17" ht="13.9" customHeight="1" thickBot="1">
      <c r="A7" s="610">
        <v>22.1</v>
      </c>
      <c r="B7" s="651" t="s">
        <v>80</v>
      </c>
      <c r="C7" s="609">
        <v>9177</v>
      </c>
      <c r="D7" s="585" t="s">
        <v>77</v>
      </c>
      <c r="E7" s="587">
        <v>6</v>
      </c>
      <c r="F7" s="593" t="s">
        <v>167</v>
      </c>
      <c r="G7" s="587">
        <v>95</v>
      </c>
      <c r="H7" s="592" t="s">
        <v>169</v>
      </c>
      <c r="I7" s="575">
        <v>1853.2258064516129</v>
      </c>
      <c r="J7" s="596"/>
      <c r="K7" s="535"/>
      <c r="L7" s="557"/>
    </row>
    <row r="8" spans="1:17" ht="13.9" customHeight="1">
      <c r="A8" s="661" t="s">
        <v>81</v>
      </c>
      <c r="B8" s="661" t="s">
        <v>82</v>
      </c>
      <c r="C8" s="661" t="s">
        <v>201</v>
      </c>
      <c r="D8" s="661" t="s">
        <v>224</v>
      </c>
      <c r="E8" s="662" t="s">
        <v>225</v>
      </c>
      <c r="F8" s="661" t="s">
        <v>83</v>
      </c>
      <c r="G8" s="662" t="s">
        <v>72</v>
      </c>
      <c r="H8" s="661" t="s">
        <v>217</v>
      </c>
      <c r="I8" s="661" t="s">
        <v>239</v>
      </c>
      <c r="J8" s="662" t="s">
        <v>451</v>
      </c>
      <c r="L8" s="557"/>
    </row>
    <row r="9" spans="1:17" ht="13.9" customHeight="1" thickBot="1">
      <c r="A9" s="661"/>
      <c r="B9" s="661"/>
      <c r="C9" s="661"/>
      <c r="D9" s="661"/>
      <c r="E9" s="661"/>
      <c r="F9" s="672"/>
      <c r="G9" s="672"/>
      <c r="H9" s="672"/>
      <c r="I9" s="661"/>
      <c r="J9" s="661"/>
      <c r="L9" s="535"/>
      <c r="M9" s="535"/>
      <c r="N9" s="535"/>
      <c r="Q9" s="568" t="s">
        <v>149</v>
      </c>
    </row>
    <row r="10" spans="1:17" ht="13.9" customHeight="1" thickBot="1">
      <c r="A10" s="597">
        <v>1</v>
      </c>
      <c r="B10" s="611" t="s">
        <v>84</v>
      </c>
      <c r="C10" s="630">
        <v>24</v>
      </c>
      <c r="D10" s="631"/>
      <c r="E10" s="622" t="s">
        <v>139</v>
      </c>
      <c r="F10" s="624">
        <f>(D10*42)*C10</f>
        <v>0</v>
      </c>
      <c r="G10" s="604">
        <f>F10</f>
        <v>0</v>
      </c>
      <c r="H10" s="575">
        <f t="shared" ref="H10:H49" si="0">(1*((D10/$A$7)+1))*C10</f>
        <v>24</v>
      </c>
      <c r="I10" s="616">
        <v>14</v>
      </c>
      <c r="J10" s="616">
        <v>4476</v>
      </c>
      <c r="L10" s="554">
        <f>IF(E10="acid",(C10),0)</f>
        <v>0</v>
      </c>
      <c r="M10" s="561">
        <f t="shared" ref="M10:M46" si="1">IF(E10=$M$54,F10,0)</f>
        <v>0</v>
      </c>
      <c r="N10" s="561">
        <f t="shared" ref="N10:N46" si="2">IF(E10=$N$54,F10,0)</f>
        <v>0</v>
      </c>
      <c r="O10" s="561">
        <f t="shared" ref="O10:O46" si="3">IF(E10=$O$54,F10,0)</f>
        <v>0</v>
      </c>
      <c r="P10" s="561">
        <f t="shared" ref="P10:P46" si="4">IF(E10=$P$54,F10,0)</f>
        <v>0</v>
      </c>
      <c r="Q10" s="569"/>
    </row>
    <row r="11" spans="1:17" ht="13.9" customHeight="1" thickBot="1">
      <c r="A11" s="597">
        <v>2</v>
      </c>
      <c r="B11" s="611" t="s">
        <v>85</v>
      </c>
      <c r="C11" s="630">
        <v>24</v>
      </c>
      <c r="D11" s="631"/>
      <c r="E11" s="622" t="s">
        <v>61</v>
      </c>
      <c r="F11" s="624">
        <f t="shared" ref="F11:F14" si="5">(D11*42)*C11</f>
        <v>0</v>
      </c>
      <c r="G11" s="604">
        <f t="shared" ref="G11:G48" si="6">G10+F11</f>
        <v>0</v>
      </c>
      <c r="H11" s="575">
        <f t="shared" si="0"/>
        <v>24</v>
      </c>
      <c r="I11" s="616">
        <v>30</v>
      </c>
      <c r="J11" s="616">
        <v>5050</v>
      </c>
      <c r="L11" s="554">
        <f t="shared" ref="L11:L49" si="7">IF(E11="acid",(C11),0)</f>
        <v>24</v>
      </c>
      <c r="M11" s="561">
        <f t="shared" si="1"/>
        <v>0</v>
      </c>
      <c r="N11" s="561">
        <f t="shared" si="2"/>
        <v>0</v>
      </c>
      <c r="O11" s="561">
        <f t="shared" si="3"/>
        <v>0</v>
      </c>
      <c r="P11" s="561">
        <f t="shared" si="4"/>
        <v>0</v>
      </c>
      <c r="Q11" s="552" t="s">
        <v>136</v>
      </c>
    </row>
    <row r="12" spans="1:17" ht="13.9" customHeight="1" thickBot="1">
      <c r="A12" s="597">
        <v>3</v>
      </c>
      <c r="B12" s="611" t="s">
        <v>465</v>
      </c>
      <c r="C12" s="630">
        <v>176</v>
      </c>
      <c r="D12" s="631"/>
      <c r="E12" s="622" t="s">
        <v>86</v>
      </c>
      <c r="F12" s="624">
        <f t="shared" si="5"/>
        <v>0</v>
      </c>
      <c r="G12" s="604">
        <f t="shared" si="6"/>
        <v>0</v>
      </c>
      <c r="H12" s="575">
        <f t="shared" si="0"/>
        <v>176</v>
      </c>
      <c r="I12" s="616">
        <v>54</v>
      </c>
      <c r="J12" s="616">
        <v>6350</v>
      </c>
      <c r="L12" s="554">
        <f t="shared" si="7"/>
        <v>0</v>
      </c>
      <c r="M12" s="561">
        <f t="shared" si="1"/>
        <v>0</v>
      </c>
      <c r="N12" s="561">
        <f t="shared" si="2"/>
        <v>0</v>
      </c>
      <c r="O12" s="561">
        <f t="shared" si="3"/>
        <v>0</v>
      </c>
      <c r="P12" s="561">
        <f t="shared" si="4"/>
        <v>0</v>
      </c>
      <c r="Q12" s="552" t="s">
        <v>150</v>
      </c>
    </row>
    <row r="13" spans="1:17" ht="13.9" customHeight="1" thickBot="1">
      <c r="A13" s="597">
        <v>4</v>
      </c>
      <c r="B13" s="611" t="s">
        <v>85</v>
      </c>
      <c r="C13" s="630">
        <v>36</v>
      </c>
      <c r="D13" s="631"/>
      <c r="E13" s="622" t="s">
        <v>61</v>
      </c>
      <c r="F13" s="624">
        <f t="shared" si="5"/>
        <v>0</v>
      </c>
      <c r="G13" s="604">
        <f t="shared" si="6"/>
        <v>0</v>
      </c>
      <c r="H13" s="575">
        <f t="shared" si="0"/>
        <v>36</v>
      </c>
      <c r="I13" s="616">
        <v>78</v>
      </c>
      <c r="J13" s="616">
        <v>6850</v>
      </c>
      <c r="L13" s="554">
        <f t="shared" si="7"/>
        <v>36</v>
      </c>
      <c r="M13" s="561">
        <f t="shared" si="1"/>
        <v>0</v>
      </c>
      <c r="N13" s="561">
        <f t="shared" si="2"/>
        <v>0</v>
      </c>
      <c r="O13" s="561">
        <f t="shared" si="3"/>
        <v>0</v>
      </c>
      <c r="P13" s="561">
        <f t="shared" si="4"/>
        <v>0</v>
      </c>
      <c r="Q13" s="552" t="s">
        <v>113</v>
      </c>
    </row>
    <row r="14" spans="1:17" ht="13.9" customHeight="1" thickBot="1">
      <c r="A14" s="597">
        <v>5</v>
      </c>
      <c r="B14" s="611" t="s">
        <v>465</v>
      </c>
      <c r="C14" s="630">
        <v>384</v>
      </c>
      <c r="D14" s="632"/>
      <c r="E14" s="622" t="s">
        <v>87</v>
      </c>
      <c r="F14" s="624">
        <f t="shared" si="5"/>
        <v>0</v>
      </c>
      <c r="G14" s="604">
        <f t="shared" si="6"/>
        <v>0</v>
      </c>
      <c r="H14" s="575">
        <f t="shared" si="0"/>
        <v>384</v>
      </c>
      <c r="I14" s="616">
        <v>93</v>
      </c>
      <c r="J14" s="616">
        <v>7929</v>
      </c>
      <c r="L14" s="554">
        <f t="shared" si="7"/>
        <v>0</v>
      </c>
      <c r="M14" s="561">
        <f t="shared" si="1"/>
        <v>0</v>
      </c>
      <c r="N14" s="561">
        <f t="shared" si="2"/>
        <v>0</v>
      </c>
      <c r="O14" s="561">
        <f t="shared" si="3"/>
        <v>0</v>
      </c>
      <c r="P14" s="561">
        <f t="shared" si="4"/>
        <v>0</v>
      </c>
      <c r="Q14" s="552" t="s">
        <v>151</v>
      </c>
    </row>
    <row r="15" spans="1:17" ht="13.9" customHeight="1" thickBot="1">
      <c r="A15" s="597">
        <v>6</v>
      </c>
      <c r="B15" s="611" t="s">
        <v>465</v>
      </c>
      <c r="C15" s="630">
        <v>210</v>
      </c>
      <c r="D15" s="631">
        <v>0.3</v>
      </c>
      <c r="E15" s="622" t="s">
        <v>136</v>
      </c>
      <c r="F15" s="624">
        <v>2800</v>
      </c>
      <c r="G15" s="604">
        <f t="shared" si="6"/>
        <v>2800</v>
      </c>
      <c r="H15" s="575">
        <f t="shared" si="0"/>
        <v>212.85067873303166</v>
      </c>
      <c r="I15" s="616">
        <v>91</v>
      </c>
      <c r="J15" s="616">
        <v>7930</v>
      </c>
      <c r="L15" s="554">
        <f t="shared" si="7"/>
        <v>0</v>
      </c>
      <c r="M15" s="561">
        <f t="shared" si="1"/>
        <v>2800</v>
      </c>
      <c r="N15" s="561">
        <f t="shared" si="2"/>
        <v>0</v>
      </c>
      <c r="O15" s="561">
        <f t="shared" si="3"/>
        <v>0</v>
      </c>
      <c r="P15" s="561">
        <f t="shared" si="4"/>
        <v>0</v>
      </c>
      <c r="Q15" s="552" t="s">
        <v>114</v>
      </c>
    </row>
    <row r="16" spans="1:17" ht="13.9" customHeight="1" thickBot="1">
      <c r="A16" s="597">
        <v>7</v>
      </c>
      <c r="B16" s="611" t="s">
        <v>465</v>
      </c>
      <c r="C16" s="630">
        <v>357</v>
      </c>
      <c r="D16" s="631">
        <v>0.6</v>
      </c>
      <c r="E16" s="622" t="s">
        <v>136</v>
      </c>
      <c r="F16" s="624">
        <v>9700</v>
      </c>
      <c r="G16" s="604">
        <f t="shared" si="6"/>
        <v>12500</v>
      </c>
      <c r="H16" s="575">
        <f t="shared" si="0"/>
        <v>366.69230769230768</v>
      </c>
      <c r="I16" s="616">
        <v>91</v>
      </c>
      <c r="J16" s="616">
        <v>7700</v>
      </c>
      <c r="L16" s="554">
        <f t="shared" si="7"/>
        <v>0</v>
      </c>
      <c r="M16" s="561">
        <f t="shared" si="1"/>
        <v>9700</v>
      </c>
      <c r="N16" s="561">
        <f t="shared" si="2"/>
        <v>0</v>
      </c>
      <c r="O16" s="561">
        <f t="shared" si="3"/>
        <v>0</v>
      </c>
      <c r="P16" s="561">
        <f t="shared" si="4"/>
        <v>0</v>
      </c>
      <c r="Q16" s="552" t="s">
        <v>152</v>
      </c>
    </row>
    <row r="17" spans="1:17" ht="13.9" customHeight="1" thickBot="1">
      <c r="A17" s="597">
        <v>8</v>
      </c>
      <c r="B17" s="611" t="s">
        <v>465</v>
      </c>
      <c r="C17" s="630">
        <v>356</v>
      </c>
      <c r="D17" s="631">
        <v>0.9</v>
      </c>
      <c r="E17" s="622" t="s">
        <v>136</v>
      </c>
      <c r="F17" s="624">
        <v>12700</v>
      </c>
      <c r="G17" s="604">
        <f t="shared" si="6"/>
        <v>25200</v>
      </c>
      <c r="H17" s="575">
        <f t="shared" si="0"/>
        <v>370.49773755656111</v>
      </c>
      <c r="I17" s="616">
        <v>95</v>
      </c>
      <c r="J17" s="616">
        <v>7200</v>
      </c>
      <c r="L17" s="554">
        <f t="shared" si="7"/>
        <v>0</v>
      </c>
      <c r="M17" s="561">
        <f t="shared" si="1"/>
        <v>12700</v>
      </c>
      <c r="N17" s="561">
        <f t="shared" si="2"/>
        <v>0</v>
      </c>
      <c r="O17" s="561">
        <f t="shared" si="3"/>
        <v>0</v>
      </c>
      <c r="P17" s="561">
        <f t="shared" si="4"/>
        <v>0</v>
      </c>
      <c r="Q17" s="552" t="s">
        <v>87</v>
      </c>
    </row>
    <row r="18" spans="1:17" ht="13.9" customHeight="1" thickBot="1">
      <c r="A18" s="597">
        <v>9</v>
      </c>
      <c r="B18" s="611" t="s">
        <v>465</v>
      </c>
      <c r="C18" s="633">
        <v>150</v>
      </c>
      <c r="D18" s="631">
        <v>0.3</v>
      </c>
      <c r="E18" s="622" t="s">
        <v>136</v>
      </c>
      <c r="F18" s="624">
        <v>2100</v>
      </c>
      <c r="G18" s="604">
        <f t="shared" si="6"/>
        <v>27300</v>
      </c>
      <c r="H18" s="575">
        <f t="shared" si="0"/>
        <v>152.03619909502262</v>
      </c>
      <c r="I18" s="616">
        <v>95</v>
      </c>
      <c r="J18" s="616">
        <v>6800</v>
      </c>
      <c r="L18" s="554">
        <f t="shared" si="7"/>
        <v>0</v>
      </c>
      <c r="M18" s="561">
        <f t="shared" si="1"/>
        <v>2100</v>
      </c>
      <c r="N18" s="561">
        <f t="shared" si="2"/>
        <v>0</v>
      </c>
      <c r="O18" s="561">
        <f t="shared" si="3"/>
        <v>0</v>
      </c>
      <c r="P18" s="561">
        <f t="shared" si="4"/>
        <v>0</v>
      </c>
      <c r="Q18" s="552" t="s">
        <v>61</v>
      </c>
    </row>
    <row r="19" spans="1:17" ht="13.9" customHeight="1" thickBot="1">
      <c r="A19" s="597">
        <v>10</v>
      </c>
      <c r="B19" s="611" t="s">
        <v>465</v>
      </c>
      <c r="C19" s="633">
        <v>350</v>
      </c>
      <c r="D19" s="631">
        <v>0.6</v>
      </c>
      <c r="E19" s="622" t="s">
        <v>136</v>
      </c>
      <c r="F19" s="624">
        <v>9100</v>
      </c>
      <c r="G19" s="604">
        <f t="shared" si="6"/>
        <v>36400</v>
      </c>
      <c r="H19" s="575">
        <f t="shared" si="0"/>
        <v>359.50226244343889</v>
      </c>
      <c r="I19" s="616">
        <v>95</v>
      </c>
      <c r="J19" s="616">
        <v>6750</v>
      </c>
      <c r="L19" s="554">
        <f t="shared" si="7"/>
        <v>0</v>
      </c>
      <c r="M19" s="561">
        <f t="shared" si="1"/>
        <v>9100</v>
      </c>
      <c r="N19" s="561">
        <f t="shared" si="2"/>
        <v>0</v>
      </c>
      <c r="O19" s="561">
        <f t="shared" si="3"/>
        <v>0</v>
      </c>
      <c r="P19" s="561">
        <f t="shared" si="4"/>
        <v>0</v>
      </c>
      <c r="Q19" s="552" t="s">
        <v>86</v>
      </c>
    </row>
    <row r="20" spans="1:17" ht="13.9" customHeight="1" thickBot="1">
      <c r="A20" s="597">
        <v>11</v>
      </c>
      <c r="B20" s="611" t="s">
        <v>465</v>
      </c>
      <c r="C20" s="633">
        <v>300</v>
      </c>
      <c r="D20" s="631">
        <v>0.9</v>
      </c>
      <c r="E20" s="622" t="s">
        <v>136</v>
      </c>
      <c r="F20" s="624">
        <v>11000</v>
      </c>
      <c r="G20" s="604">
        <f t="shared" si="6"/>
        <v>47400</v>
      </c>
      <c r="H20" s="575">
        <f t="shared" si="0"/>
        <v>312.21719457013575</v>
      </c>
      <c r="I20" s="616">
        <v>95</v>
      </c>
      <c r="J20" s="616">
        <v>6840</v>
      </c>
      <c r="L20" s="554">
        <f t="shared" si="7"/>
        <v>0</v>
      </c>
      <c r="M20" s="561">
        <f t="shared" si="1"/>
        <v>11000</v>
      </c>
      <c r="N20" s="561">
        <f t="shared" si="2"/>
        <v>0</v>
      </c>
      <c r="O20" s="561">
        <f t="shared" si="3"/>
        <v>0</v>
      </c>
      <c r="P20" s="561">
        <f t="shared" si="4"/>
        <v>0</v>
      </c>
      <c r="Q20" s="552" t="s">
        <v>128</v>
      </c>
    </row>
    <row r="21" spans="1:17" ht="13.9" customHeight="1" thickBot="1">
      <c r="A21" s="597">
        <v>12</v>
      </c>
      <c r="B21" s="611" t="s">
        <v>465</v>
      </c>
      <c r="C21" s="633">
        <v>151</v>
      </c>
      <c r="D21" s="631">
        <v>0.3</v>
      </c>
      <c r="E21" s="622" t="s">
        <v>136</v>
      </c>
      <c r="F21" s="624">
        <v>2400</v>
      </c>
      <c r="G21" s="604">
        <f t="shared" si="6"/>
        <v>49800</v>
      </c>
      <c r="H21" s="575">
        <f t="shared" si="0"/>
        <v>153.0497737556561</v>
      </c>
      <c r="I21" s="616">
        <v>95</v>
      </c>
      <c r="J21" s="616">
        <v>6690</v>
      </c>
      <c r="L21" s="554">
        <f t="shared" si="7"/>
        <v>0</v>
      </c>
      <c r="M21" s="561">
        <f t="shared" si="1"/>
        <v>2400</v>
      </c>
      <c r="N21" s="561">
        <f t="shared" si="2"/>
        <v>0</v>
      </c>
      <c r="O21" s="561">
        <f t="shared" si="3"/>
        <v>0</v>
      </c>
      <c r="P21" s="561">
        <f t="shared" si="4"/>
        <v>0</v>
      </c>
      <c r="Q21" s="552" t="s">
        <v>129</v>
      </c>
    </row>
    <row r="22" spans="1:17" ht="13.9" customHeight="1" thickBot="1">
      <c r="A22" s="597">
        <v>13</v>
      </c>
      <c r="B22" s="611" t="s">
        <v>465</v>
      </c>
      <c r="C22" s="633">
        <v>301</v>
      </c>
      <c r="D22" s="631">
        <v>0.9</v>
      </c>
      <c r="E22" s="622" t="s">
        <v>136</v>
      </c>
      <c r="F22" s="624">
        <v>11300</v>
      </c>
      <c r="G22" s="604">
        <f t="shared" si="6"/>
        <v>61100</v>
      </c>
      <c r="H22" s="575">
        <f t="shared" si="0"/>
        <v>313.25791855203624</v>
      </c>
      <c r="I22" s="616">
        <v>95</v>
      </c>
      <c r="J22" s="616">
        <v>6740</v>
      </c>
      <c r="L22" s="554">
        <f t="shared" si="7"/>
        <v>0</v>
      </c>
      <c r="M22" s="561">
        <f t="shared" si="1"/>
        <v>11300</v>
      </c>
      <c r="N22" s="561">
        <f t="shared" si="2"/>
        <v>0</v>
      </c>
      <c r="O22" s="561">
        <f t="shared" si="3"/>
        <v>0</v>
      </c>
      <c r="P22" s="561">
        <f t="shared" si="4"/>
        <v>0</v>
      </c>
      <c r="Q22" s="552" t="s">
        <v>139</v>
      </c>
    </row>
    <row r="23" spans="1:17" ht="13.9" customHeight="1" thickBot="1">
      <c r="A23" s="597">
        <v>14</v>
      </c>
      <c r="B23" s="611" t="s">
        <v>465</v>
      </c>
      <c r="C23" s="633">
        <v>302</v>
      </c>
      <c r="D23" s="631">
        <v>1.2</v>
      </c>
      <c r="E23" s="622" t="s">
        <v>136</v>
      </c>
      <c r="F23" s="624">
        <v>14800</v>
      </c>
      <c r="G23" s="604">
        <f t="shared" si="6"/>
        <v>75900</v>
      </c>
      <c r="H23" s="575">
        <f t="shared" si="0"/>
        <v>318.3981900452489</v>
      </c>
      <c r="I23" s="616">
        <v>95</v>
      </c>
      <c r="J23" s="616">
        <v>6850</v>
      </c>
      <c r="L23" s="554">
        <f t="shared" si="7"/>
        <v>0</v>
      </c>
      <c r="M23" s="561">
        <f t="shared" si="1"/>
        <v>14800</v>
      </c>
      <c r="N23" s="561">
        <f t="shared" si="2"/>
        <v>0</v>
      </c>
      <c r="O23" s="561">
        <f t="shared" si="3"/>
        <v>0</v>
      </c>
      <c r="P23" s="561">
        <f t="shared" si="4"/>
        <v>0</v>
      </c>
      <c r="Q23" s="552" t="s">
        <v>192</v>
      </c>
    </row>
    <row r="24" spans="1:17" ht="13.9" customHeight="1" thickBot="1">
      <c r="A24" s="597">
        <v>15</v>
      </c>
      <c r="B24" s="611" t="s">
        <v>465</v>
      </c>
      <c r="C24" s="633">
        <v>151</v>
      </c>
      <c r="D24" s="631">
        <v>0.3</v>
      </c>
      <c r="E24" s="622" t="s">
        <v>136</v>
      </c>
      <c r="F24" s="624">
        <v>2500</v>
      </c>
      <c r="G24" s="604">
        <f t="shared" si="6"/>
        <v>78400</v>
      </c>
      <c r="H24" s="575">
        <f t="shared" si="0"/>
        <v>153.0497737556561</v>
      </c>
      <c r="I24" s="616">
        <v>95</v>
      </c>
      <c r="J24" s="616">
        <v>6650</v>
      </c>
      <c r="L24" s="554">
        <f t="shared" si="7"/>
        <v>0</v>
      </c>
      <c r="M24" s="561">
        <f t="shared" si="1"/>
        <v>2500</v>
      </c>
      <c r="N24" s="561">
        <f t="shared" si="2"/>
        <v>0</v>
      </c>
      <c r="O24" s="561">
        <f t="shared" si="3"/>
        <v>0</v>
      </c>
      <c r="P24" s="561">
        <f t="shared" si="4"/>
        <v>0</v>
      </c>
      <c r="Q24" s="552" t="s">
        <v>233</v>
      </c>
    </row>
    <row r="25" spans="1:17" ht="13.9" customHeight="1" thickBot="1">
      <c r="A25" s="597">
        <v>16</v>
      </c>
      <c r="B25" s="611" t="s">
        <v>465</v>
      </c>
      <c r="C25" s="633">
        <v>190</v>
      </c>
      <c r="D25" s="631">
        <v>1.2</v>
      </c>
      <c r="E25" s="622" t="s">
        <v>136</v>
      </c>
      <c r="F25" s="624">
        <v>9100</v>
      </c>
      <c r="G25" s="604">
        <f t="shared" si="6"/>
        <v>87500</v>
      </c>
      <c r="H25" s="575">
        <f t="shared" si="0"/>
        <v>200.31674208144796</v>
      </c>
      <c r="I25" s="616">
        <v>95</v>
      </c>
      <c r="J25" s="616">
        <v>6730</v>
      </c>
      <c r="L25" s="554">
        <f t="shared" si="7"/>
        <v>0</v>
      </c>
      <c r="M25" s="561">
        <f t="shared" si="1"/>
        <v>9100</v>
      </c>
      <c r="N25" s="561">
        <f t="shared" si="2"/>
        <v>0</v>
      </c>
      <c r="O25" s="561">
        <f t="shared" si="3"/>
        <v>0</v>
      </c>
      <c r="P25" s="561">
        <f t="shared" si="4"/>
        <v>0</v>
      </c>
      <c r="Q25" s="553" t="s">
        <v>156</v>
      </c>
    </row>
    <row r="26" spans="1:17" ht="13.9" customHeight="1" thickBot="1">
      <c r="A26" s="597">
        <v>17</v>
      </c>
      <c r="B26" s="611" t="s">
        <v>465</v>
      </c>
      <c r="C26" s="633">
        <v>202</v>
      </c>
      <c r="D26" s="631">
        <v>0.3</v>
      </c>
      <c r="E26" s="622" t="s">
        <v>150</v>
      </c>
      <c r="F26" s="624">
        <v>3500</v>
      </c>
      <c r="G26" s="604">
        <f t="shared" si="6"/>
        <v>91000</v>
      </c>
      <c r="H26" s="575">
        <f t="shared" si="0"/>
        <v>204.74208144796378</v>
      </c>
      <c r="I26" s="616">
        <v>95</v>
      </c>
      <c r="J26" s="616">
        <v>6590</v>
      </c>
      <c r="L26" s="554">
        <f t="shared" si="7"/>
        <v>0</v>
      </c>
      <c r="M26" s="561">
        <f t="shared" si="1"/>
        <v>0</v>
      </c>
      <c r="N26" s="561">
        <f t="shared" si="2"/>
        <v>3500</v>
      </c>
      <c r="O26" s="561">
        <f t="shared" si="3"/>
        <v>0</v>
      </c>
      <c r="P26" s="561">
        <f t="shared" si="4"/>
        <v>0</v>
      </c>
    </row>
    <row r="27" spans="1:17" ht="13.9" customHeight="1" thickBot="1">
      <c r="A27" s="597">
        <v>18</v>
      </c>
      <c r="B27" s="611" t="s">
        <v>465</v>
      </c>
      <c r="C27" s="633">
        <v>400</v>
      </c>
      <c r="D27" s="631">
        <v>0.6</v>
      </c>
      <c r="E27" s="622" t="s">
        <v>150</v>
      </c>
      <c r="F27" s="624">
        <v>10700</v>
      </c>
      <c r="G27" s="604">
        <f t="shared" si="6"/>
        <v>101700</v>
      </c>
      <c r="H27" s="575">
        <f t="shared" si="0"/>
        <v>410.85972850678729</v>
      </c>
      <c r="I27" s="616">
        <v>95</v>
      </c>
      <c r="J27" s="616">
        <v>6590</v>
      </c>
      <c r="L27" s="554">
        <f t="shared" si="7"/>
        <v>0</v>
      </c>
      <c r="M27" s="561">
        <f t="shared" si="1"/>
        <v>0</v>
      </c>
      <c r="N27" s="561">
        <f t="shared" si="2"/>
        <v>10700</v>
      </c>
      <c r="O27" s="561">
        <f t="shared" si="3"/>
        <v>0</v>
      </c>
      <c r="P27" s="561">
        <f t="shared" si="4"/>
        <v>0</v>
      </c>
    </row>
    <row r="28" spans="1:17" ht="13.9" customHeight="1" thickBot="1">
      <c r="A28" s="597">
        <v>19</v>
      </c>
      <c r="B28" s="611" t="s">
        <v>465</v>
      </c>
      <c r="C28" s="633">
        <v>409</v>
      </c>
      <c r="D28" s="631">
        <v>0.9</v>
      </c>
      <c r="E28" s="622" t="s">
        <v>150</v>
      </c>
      <c r="F28" s="624">
        <v>15100</v>
      </c>
      <c r="G28" s="604">
        <f t="shared" si="6"/>
        <v>116800</v>
      </c>
      <c r="H28" s="575">
        <f t="shared" si="0"/>
        <v>425.65610859728508</v>
      </c>
      <c r="I28" s="616">
        <v>95</v>
      </c>
      <c r="J28" s="616">
        <v>6610</v>
      </c>
      <c r="L28" s="554">
        <f t="shared" si="7"/>
        <v>0</v>
      </c>
      <c r="M28" s="561">
        <f t="shared" si="1"/>
        <v>0</v>
      </c>
      <c r="N28" s="561">
        <f t="shared" si="2"/>
        <v>15100</v>
      </c>
      <c r="O28" s="561">
        <f t="shared" si="3"/>
        <v>0</v>
      </c>
      <c r="P28" s="561">
        <f t="shared" si="4"/>
        <v>0</v>
      </c>
    </row>
    <row r="29" spans="1:17" ht="13.9" customHeight="1" thickBot="1">
      <c r="A29" s="597">
        <v>20</v>
      </c>
      <c r="B29" s="611" t="s">
        <v>465</v>
      </c>
      <c r="C29" s="633">
        <v>201</v>
      </c>
      <c r="D29" s="631">
        <v>0.3</v>
      </c>
      <c r="E29" s="622" t="s">
        <v>150</v>
      </c>
      <c r="F29" s="624">
        <v>3200</v>
      </c>
      <c r="G29" s="604">
        <f t="shared" si="6"/>
        <v>120000</v>
      </c>
      <c r="H29" s="575">
        <f t="shared" si="0"/>
        <v>203.7285067873303</v>
      </c>
      <c r="I29" s="616">
        <v>95</v>
      </c>
      <c r="J29" s="616">
        <v>6490</v>
      </c>
      <c r="L29" s="554">
        <f t="shared" si="7"/>
        <v>0</v>
      </c>
      <c r="M29" s="561">
        <f t="shared" si="1"/>
        <v>0</v>
      </c>
      <c r="N29" s="561">
        <f t="shared" si="2"/>
        <v>3200</v>
      </c>
      <c r="O29" s="561">
        <f t="shared" si="3"/>
        <v>0</v>
      </c>
      <c r="P29" s="561">
        <f t="shared" si="4"/>
        <v>0</v>
      </c>
    </row>
    <row r="30" spans="1:17" ht="13.9" customHeight="1" thickBot="1">
      <c r="A30" s="597">
        <v>21</v>
      </c>
      <c r="B30" s="611" t="s">
        <v>465</v>
      </c>
      <c r="C30" s="633">
        <v>400</v>
      </c>
      <c r="D30" s="631">
        <v>0.9</v>
      </c>
      <c r="E30" s="622" t="s">
        <v>150</v>
      </c>
      <c r="F30" s="624">
        <v>15100</v>
      </c>
      <c r="G30" s="604">
        <f t="shared" si="6"/>
        <v>135100</v>
      </c>
      <c r="H30" s="575">
        <f t="shared" si="0"/>
        <v>416.28959276018105</v>
      </c>
      <c r="I30" s="616">
        <v>95</v>
      </c>
      <c r="J30" s="616">
        <v>6550</v>
      </c>
      <c r="L30" s="554">
        <f t="shared" si="7"/>
        <v>0</v>
      </c>
      <c r="M30" s="561">
        <f t="shared" si="1"/>
        <v>0</v>
      </c>
      <c r="N30" s="561">
        <f t="shared" si="2"/>
        <v>15100</v>
      </c>
      <c r="O30" s="561">
        <f t="shared" si="3"/>
        <v>0</v>
      </c>
      <c r="P30" s="561">
        <f t="shared" si="4"/>
        <v>0</v>
      </c>
    </row>
    <row r="31" spans="1:17" ht="13.9" customHeight="1" thickBot="1">
      <c r="A31" s="597">
        <v>22</v>
      </c>
      <c r="B31" s="611" t="s">
        <v>465</v>
      </c>
      <c r="C31" s="633">
        <v>400</v>
      </c>
      <c r="D31" s="631">
        <v>1.5</v>
      </c>
      <c r="E31" s="622" t="s">
        <v>150</v>
      </c>
      <c r="F31" s="624">
        <v>24800</v>
      </c>
      <c r="G31" s="604">
        <f t="shared" si="6"/>
        <v>159900</v>
      </c>
      <c r="H31" s="575">
        <f t="shared" si="0"/>
        <v>427.14932126696834</v>
      </c>
      <c r="I31" s="616">
        <v>95</v>
      </c>
      <c r="J31" s="616">
        <v>6620</v>
      </c>
      <c r="L31" s="554">
        <f t="shared" si="7"/>
        <v>0</v>
      </c>
      <c r="M31" s="561">
        <f t="shared" si="1"/>
        <v>0</v>
      </c>
      <c r="N31" s="561">
        <f t="shared" si="2"/>
        <v>24800</v>
      </c>
      <c r="O31" s="561">
        <f t="shared" si="3"/>
        <v>0</v>
      </c>
      <c r="P31" s="561">
        <f t="shared" si="4"/>
        <v>0</v>
      </c>
    </row>
    <row r="32" spans="1:17" ht="13.9" customHeight="1" thickBot="1">
      <c r="A32" s="597">
        <v>23</v>
      </c>
      <c r="B32" s="611" t="s">
        <v>465</v>
      </c>
      <c r="C32" s="633">
        <v>201</v>
      </c>
      <c r="D32" s="631">
        <v>0.6</v>
      </c>
      <c r="E32" s="622" t="s">
        <v>150</v>
      </c>
      <c r="F32" s="624">
        <v>5700</v>
      </c>
      <c r="G32" s="604">
        <f t="shared" si="6"/>
        <v>165600</v>
      </c>
      <c r="H32" s="575">
        <f t="shared" si="0"/>
        <v>206.45701357466061</v>
      </c>
      <c r="I32" s="616">
        <v>95</v>
      </c>
      <c r="J32" s="616">
        <v>6620</v>
      </c>
      <c r="L32" s="554">
        <f t="shared" si="7"/>
        <v>0</v>
      </c>
      <c r="M32" s="561">
        <f t="shared" si="1"/>
        <v>0</v>
      </c>
      <c r="N32" s="561">
        <f t="shared" si="2"/>
        <v>5700</v>
      </c>
      <c r="O32" s="561">
        <f t="shared" si="3"/>
        <v>0</v>
      </c>
      <c r="P32" s="561">
        <f t="shared" si="4"/>
        <v>0</v>
      </c>
    </row>
    <row r="33" spans="1:16" ht="13.9" customHeight="1" thickBot="1">
      <c r="A33" s="597">
        <v>24</v>
      </c>
      <c r="B33" s="611" t="s">
        <v>465</v>
      </c>
      <c r="C33" s="633">
        <v>400</v>
      </c>
      <c r="D33" s="631">
        <v>1.2</v>
      </c>
      <c r="E33" s="622" t="s">
        <v>150</v>
      </c>
      <c r="F33" s="624">
        <v>19700</v>
      </c>
      <c r="G33" s="604">
        <f t="shared" si="6"/>
        <v>185300</v>
      </c>
      <c r="H33" s="575">
        <f t="shared" si="0"/>
        <v>421.7194570135747</v>
      </c>
      <c r="I33" s="616">
        <v>95</v>
      </c>
      <c r="J33" s="616">
        <v>6630</v>
      </c>
      <c r="L33" s="554">
        <f t="shared" si="7"/>
        <v>0</v>
      </c>
      <c r="M33" s="561">
        <f t="shared" si="1"/>
        <v>0</v>
      </c>
      <c r="N33" s="561">
        <f t="shared" si="2"/>
        <v>19700</v>
      </c>
      <c r="O33" s="561">
        <f t="shared" si="3"/>
        <v>0</v>
      </c>
      <c r="P33" s="561">
        <f t="shared" si="4"/>
        <v>0</v>
      </c>
    </row>
    <row r="34" spans="1:16" ht="13.9" customHeight="1" thickBot="1">
      <c r="A34" s="597">
        <v>25</v>
      </c>
      <c r="B34" s="611" t="s">
        <v>465</v>
      </c>
      <c r="C34" s="633">
        <v>410</v>
      </c>
      <c r="D34" s="631">
        <v>1.8</v>
      </c>
      <c r="E34" s="622" t="s">
        <v>150</v>
      </c>
      <c r="F34" s="624">
        <v>29900</v>
      </c>
      <c r="G34" s="604">
        <f t="shared" si="6"/>
        <v>215200</v>
      </c>
      <c r="H34" s="575">
        <f t="shared" si="0"/>
        <v>443.39366515837099</v>
      </c>
      <c r="I34" s="616">
        <v>95</v>
      </c>
      <c r="J34" s="616">
        <v>6730</v>
      </c>
      <c r="L34" s="554">
        <f t="shared" si="7"/>
        <v>0</v>
      </c>
      <c r="M34" s="561">
        <f t="shared" si="1"/>
        <v>0</v>
      </c>
      <c r="N34" s="561">
        <f t="shared" si="2"/>
        <v>29900</v>
      </c>
      <c r="O34" s="561">
        <f t="shared" si="3"/>
        <v>0</v>
      </c>
      <c r="P34" s="561">
        <f t="shared" si="4"/>
        <v>0</v>
      </c>
    </row>
    <row r="35" spans="1:16" ht="13.9" customHeight="1" thickBot="1">
      <c r="A35" s="597">
        <v>26</v>
      </c>
      <c r="B35" s="611" t="s">
        <v>465</v>
      </c>
      <c r="C35" s="633">
        <v>201</v>
      </c>
      <c r="D35" s="631">
        <v>0.6</v>
      </c>
      <c r="E35" s="622" t="s">
        <v>150</v>
      </c>
      <c r="F35" s="624">
        <v>5800</v>
      </c>
      <c r="G35" s="604">
        <f t="shared" si="6"/>
        <v>221000</v>
      </c>
      <c r="H35" s="575">
        <f t="shared" si="0"/>
        <v>206.45701357466061</v>
      </c>
      <c r="I35" s="616">
        <v>95</v>
      </c>
      <c r="J35" s="616">
        <v>6630</v>
      </c>
      <c r="L35" s="554">
        <f t="shared" si="7"/>
        <v>0</v>
      </c>
      <c r="M35" s="561">
        <f t="shared" si="1"/>
        <v>0</v>
      </c>
      <c r="N35" s="561">
        <f t="shared" si="2"/>
        <v>5800</v>
      </c>
      <c r="O35" s="561">
        <f t="shared" si="3"/>
        <v>0</v>
      </c>
      <c r="P35" s="561">
        <f t="shared" si="4"/>
        <v>0</v>
      </c>
    </row>
    <row r="36" spans="1:16" ht="13.9" customHeight="1" thickBot="1">
      <c r="A36" s="597">
        <v>27</v>
      </c>
      <c r="B36" s="611" t="s">
        <v>465</v>
      </c>
      <c r="C36" s="633">
        <v>401</v>
      </c>
      <c r="D36" s="631">
        <v>1.2</v>
      </c>
      <c r="E36" s="622" t="s">
        <v>150</v>
      </c>
      <c r="F36" s="624">
        <v>22100</v>
      </c>
      <c r="G36" s="604">
        <f t="shared" si="6"/>
        <v>243100</v>
      </c>
      <c r="H36" s="575">
        <f t="shared" si="0"/>
        <v>422.77375565610862</v>
      </c>
      <c r="I36" s="616">
        <v>95</v>
      </c>
      <c r="J36" s="616">
        <v>6690</v>
      </c>
      <c r="L36" s="554">
        <f t="shared" si="7"/>
        <v>0</v>
      </c>
      <c r="M36" s="561">
        <f t="shared" si="1"/>
        <v>0</v>
      </c>
      <c r="N36" s="561">
        <f t="shared" si="2"/>
        <v>22100</v>
      </c>
      <c r="O36" s="561">
        <f t="shared" si="3"/>
        <v>0</v>
      </c>
      <c r="P36" s="561">
        <f t="shared" si="4"/>
        <v>0</v>
      </c>
    </row>
    <row r="37" spans="1:16" ht="13.9" customHeight="1" thickBot="1">
      <c r="A37" s="597">
        <v>28</v>
      </c>
      <c r="B37" s="611" t="s">
        <v>465</v>
      </c>
      <c r="C37" s="633">
        <v>302</v>
      </c>
      <c r="D37" s="631">
        <v>1.8</v>
      </c>
      <c r="E37" s="622" t="s">
        <v>150</v>
      </c>
      <c r="F37" s="624">
        <v>23400</v>
      </c>
      <c r="G37" s="604">
        <f t="shared" si="6"/>
        <v>266500</v>
      </c>
      <c r="H37" s="575">
        <f t="shared" si="0"/>
        <v>326.59728506787326</v>
      </c>
      <c r="I37" s="616">
        <v>95</v>
      </c>
      <c r="J37" s="616">
        <v>6750</v>
      </c>
      <c r="L37" s="554">
        <f t="shared" si="7"/>
        <v>0</v>
      </c>
      <c r="M37" s="561">
        <f t="shared" si="1"/>
        <v>0</v>
      </c>
      <c r="N37" s="561">
        <f t="shared" si="2"/>
        <v>23400</v>
      </c>
      <c r="O37" s="561">
        <f t="shared" si="3"/>
        <v>0</v>
      </c>
      <c r="P37" s="561">
        <f t="shared" si="4"/>
        <v>0</v>
      </c>
    </row>
    <row r="38" spans="1:16" ht="13.9" customHeight="1" thickBot="1">
      <c r="A38" s="597">
        <v>29</v>
      </c>
      <c r="B38" s="611" t="s">
        <v>465</v>
      </c>
      <c r="C38" s="633">
        <v>202</v>
      </c>
      <c r="D38" s="631">
        <v>0.9</v>
      </c>
      <c r="E38" s="622" t="s">
        <v>150</v>
      </c>
      <c r="F38" s="624">
        <v>9100</v>
      </c>
      <c r="G38" s="604">
        <f t="shared" si="6"/>
        <v>275600</v>
      </c>
      <c r="H38" s="575">
        <f t="shared" si="0"/>
        <v>210.22624434389141</v>
      </c>
      <c r="I38" s="616">
        <v>95</v>
      </c>
      <c r="J38" s="616">
        <v>6580</v>
      </c>
      <c r="L38" s="554">
        <f t="shared" si="7"/>
        <v>0</v>
      </c>
      <c r="M38" s="561">
        <f t="shared" si="1"/>
        <v>0</v>
      </c>
      <c r="N38" s="561">
        <f t="shared" si="2"/>
        <v>9100</v>
      </c>
      <c r="O38" s="561">
        <f t="shared" si="3"/>
        <v>0</v>
      </c>
      <c r="P38" s="561">
        <f t="shared" si="4"/>
        <v>0</v>
      </c>
    </row>
    <row r="39" spans="1:16" ht="13.9" customHeight="1" thickBot="1">
      <c r="A39" s="597">
        <v>30</v>
      </c>
      <c r="B39" s="611" t="s">
        <v>465</v>
      </c>
      <c r="C39" s="633">
        <v>300</v>
      </c>
      <c r="D39" s="631">
        <v>1.5</v>
      </c>
      <c r="E39" s="622" t="s">
        <v>150</v>
      </c>
      <c r="F39" s="624">
        <v>19200</v>
      </c>
      <c r="G39" s="604">
        <f t="shared" si="6"/>
        <v>294800</v>
      </c>
      <c r="H39" s="575">
        <f t="shared" si="0"/>
        <v>320.36199095022624</v>
      </c>
      <c r="I39" s="616">
        <v>95</v>
      </c>
      <c r="J39" s="616">
        <v>6610</v>
      </c>
      <c r="L39" s="554">
        <f t="shared" si="7"/>
        <v>0</v>
      </c>
      <c r="M39" s="561">
        <f t="shared" si="1"/>
        <v>0</v>
      </c>
      <c r="N39" s="561">
        <f t="shared" si="2"/>
        <v>19200</v>
      </c>
      <c r="O39" s="561">
        <f t="shared" si="3"/>
        <v>0</v>
      </c>
      <c r="P39" s="561">
        <f t="shared" si="4"/>
        <v>0</v>
      </c>
    </row>
    <row r="40" spans="1:16" ht="13.9" customHeight="1" thickBot="1">
      <c r="A40" s="597">
        <v>31</v>
      </c>
      <c r="B40" s="611" t="s">
        <v>465</v>
      </c>
      <c r="C40" s="633">
        <v>216</v>
      </c>
      <c r="D40" s="631">
        <v>2</v>
      </c>
      <c r="E40" s="622" t="s">
        <v>150</v>
      </c>
      <c r="F40" s="624">
        <v>16600</v>
      </c>
      <c r="G40" s="604">
        <f t="shared" si="6"/>
        <v>311400</v>
      </c>
      <c r="H40" s="575">
        <f t="shared" si="0"/>
        <v>235.54751131221718</v>
      </c>
      <c r="I40" s="616">
        <v>95</v>
      </c>
      <c r="J40" s="616">
        <v>6820</v>
      </c>
      <c r="L40" s="554">
        <f t="shared" si="7"/>
        <v>0</v>
      </c>
      <c r="M40" s="561">
        <f t="shared" si="1"/>
        <v>0</v>
      </c>
      <c r="N40" s="561">
        <f t="shared" si="2"/>
        <v>16600</v>
      </c>
      <c r="O40" s="561">
        <f t="shared" si="3"/>
        <v>0</v>
      </c>
      <c r="P40" s="561">
        <f t="shared" si="4"/>
        <v>0</v>
      </c>
    </row>
    <row r="41" spans="1:16" ht="13.9" customHeight="1" thickBot="1">
      <c r="A41" s="597">
        <v>32</v>
      </c>
      <c r="B41" s="611" t="s">
        <v>465</v>
      </c>
      <c r="C41" s="633">
        <v>207</v>
      </c>
      <c r="D41" s="631">
        <v>0.9</v>
      </c>
      <c r="E41" s="622" t="s">
        <v>150</v>
      </c>
      <c r="F41" s="624">
        <v>9400</v>
      </c>
      <c r="G41" s="604">
        <f t="shared" si="6"/>
        <v>320800</v>
      </c>
      <c r="H41" s="575">
        <f t="shared" si="0"/>
        <v>215.42986425339367</v>
      </c>
      <c r="I41" s="616">
        <v>95</v>
      </c>
      <c r="J41" s="616">
        <v>6640</v>
      </c>
      <c r="L41" s="554">
        <f t="shared" si="7"/>
        <v>0</v>
      </c>
      <c r="M41" s="561">
        <f t="shared" si="1"/>
        <v>0</v>
      </c>
      <c r="N41" s="561">
        <f t="shared" si="2"/>
        <v>9400</v>
      </c>
      <c r="O41" s="561">
        <f t="shared" si="3"/>
        <v>0</v>
      </c>
      <c r="P41" s="561">
        <f t="shared" si="4"/>
        <v>0</v>
      </c>
    </row>
    <row r="42" spans="1:16" ht="13.9" customHeight="1" thickBot="1">
      <c r="A42" s="597">
        <v>33</v>
      </c>
      <c r="B42" s="611" t="s">
        <v>465</v>
      </c>
      <c r="C42" s="633">
        <v>200</v>
      </c>
      <c r="D42" s="631">
        <v>1.5</v>
      </c>
      <c r="E42" s="622" t="s">
        <v>150</v>
      </c>
      <c r="F42" s="624">
        <v>12500</v>
      </c>
      <c r="G42" s="604">
        <f t="shared" si="6"/>
        <v>333300</v>
      </c>
      <c r="H42" s="575">
        <f t="shared" si="0"/>
        <v>213.57466063348417</v>
      </c>
      <c r="I42" s="616">
        <v>95</v>
      </c>
      <c r="J42" s="616">
        <v>6670</v>
      </c>
      <c r="L42" s="554">
        <f t="shared" si="7"/>
        <v>0</v>
      </c>
      <c r="M42" s="561">
        <f t="shared" si="1"/>
        <v>0</v>
      </c>
      <c r="N42" s="561">
        <f t="shared" si="2"/>
        <v>12500</v>
      </c>
      <c r="O42" s="561">
        <f t="shared" si="3"/>
        <v>0</v>
      </c>
      <c r="P42" s="561">
        <f t="shared" si="4"/>
        <v>0</v>
      </c>
    </row>
    <row r="43" spans="1:16" ht="13.9" customHeight="1" thickBot="1">
      <c r="A43" s="597">
        <v>34</v>
      </c>
      <c r="B43" s="611" t="s">
        <v>465</v>
      </c>
      <c r="C43" s="633">
        <v>256</v>
      </c>
      <c r="D43" s="631">
        <v>2</v>
      </c>
      <c r="E43" s="622" t="s">
        <v>150</v>
      </c>
      <c r="F43" s="624">
        <v>13000</v>
      </c>
      <c r="G43" s="604">
        <f t="shared" si="6"/>
        <v>346300</v>
      </c>
      <c r="H43" s="575">
        <f t="shared" si="0"/>
        <v>279.16742081447961</v>
      </c>
      <c r="I43" s="616">
        <v>95</v>
      </c>
      <c r="J43" s="616">
        <v>7050</v>
      </c>
      <c r="L43" s="554">
        <f t="shared" si="7"/>
        <v>0</v>
      </c>
      <c r="M43" s="561">
        <f t="shared" si="1"/>
        <v>0</v>
      </c>
      <c r="N43" s="561">
        <f t="shared" si="2"/>
        <v>13000</v>
      </c>
      <c r="O43" s="561">
        <f t="shared" si="3"/>
        <v>0</v>
      </c>
      <c r="P43" s="561">
        <f t="shared" si="4"/>
        <v>0</v>
      </c>
    </row>
    <row r="44" spans="1:16" ht="13.9" customHeight="1" thickBot="1">
      <c r="A44" s="597">
        <v>35</v>
      </c>
      <c r="B44" s="611"/>
      <c r="C44" s="612"/>
      <c r="D44" s="613"/>
      <c r="E44" s="622"/>
      <c r="F44" s="624">
        <f>(D44*42)*C44</f>
        <v>0</v>
      </c>
      <c r="G44" s="604">
        <f t="shared" si="6"/>
        <v>346300</v>
      </c>
      <c r="H44" s="575">
        <f t="shared" si="0"/>
        <v>0</v>
      </c>
      <c r="I44" s="616"/>
      <c r="J44" s="616"/>
      <c r="L44" s="554">
        <f t="shared" si="7"/>
        <v>0</v>
      </c>
      <c r="M44" s="561">
        <f t="shared" si="1"/>
        <v>0</v>
      </c>
      <c r="N44" s="561">
        <f t="shared" si="2"/>
        <v>0</v>
      </c>
      <c r="O44" s="561">
        <f t="shared" si="3"/>
        <v>0</v>
      </c>
      <c r="P44" s="561">
        <f t="shared" si="4"/>
        <v>0</v>
      </c>
    </row>
    <row r="45" spans="1:16" ht="13.9" customHeight="1" thickBot="1">
      <c r="A45" s="597">
        <v>36</v>
      </c>
      <c r="B45" s="611"/>
      <c r="C45" s="612"/>
      <c r="D45" s="613"/>
      <c r="E45" s="622"/>
      <c r="F45" s="624">
        <f t="shared" ref="F45" si="8">(D45*42)*C45</f>
        <v>0</v>
      </c>
      <c r="G45" s="604">
        <f t="shared" si="6"/>
        <v>346300</v>
      </c>
      <c r="H45" s="575">
        <f t="shared" si="0"/>
        <v>0</v>
      </c>
      <c r="I45" s="616"/>
      <c r="J45" s="616"/>
      <c r="L45" s="554">
        <f t="shared" si="7"/>
        <v>0</v>
      </c>
      <c r="M45" s="561">
        <f t="shared" si="1"/>
        <v>0</v>
      </c>
      <c r="N45" s="561">
        <f t="shared" si="2"/>
        <v>0</v>
      </c>
      <c r="O45" s="561">
        <f t="shared" si="3"/>
        <v>0</v>
      </c>
      <c r="P45" s="561">
        <f t="shared" si="4"/>
        <v>0</v>
      </c>
    </row>
    <row r="46" spans="1:16" ht="13.9" customHeight="1" thickBot="1">
      <c r="A46" s="597">
        <v>37</v>
      </c>
      <c r="B46" s="611"/>
      <c r="C46" s="612"/>
      <c r="D46" s="613"/>
      <c r="E46" s="622"/>
      <c r="F46" s="624">
        <f>(D46*42)*C46</f>
        <v>0</v>
      </c>
      <c r="G46" s="604">
        <f t="shared" si="6"/>
        <v>346300</v>
      </c>
      <c r="H46" s="575">
        <f t="shared" si="0"/>
        <v>0</v>
      </c>
      <c r="I46" s="616"/>
      <c r="J46" s="616"/>
      <c r="L46" s="554">
        <f t="shared" si="7"/>
        <v>0</v>
      </c>
      <c r="M46" s="561">
        <f t="shared" si="1"/>
        <v>0</v>
      </c>
      <c r="N46" s="561">
        <f t="shared" si="2"/>
        <v>0</v>
      </c>
      <c r="O46" s="561">
        <f t="shared" si="3"/>
        <v>0</v>
      </c>
      <c r="P46" s="561">
        <f t="shared" si="4"/>
        <v>0</v>
      </c>
    </row>
    <row r="47" spans="1:16" ht="13.9" customHeight="1" thickBot="1">
      <c r="A47" s="597">
        <v>38</v>
      </c>
      <c r="B47" s="611"/>
      <c r="C47" s="612"/>
      <c r="D47" s="613"/>
      <c r="E47" s="622"/>
      <c r="F47" s="624">
        <f t="shared" ref="F47:F48" si="9">(D47*42)*C47</f>
        <v>0</v>
      </c>
      <c r="G47" s="604">
        <f t="shared" si="6"/>
        <v>346300</v>
      </c>
      <c r="H47" s="575">
        <f t="shared" si="0"/>
        <v>0</v>
      </c>
      <c r="I47" s="616"/>
      <c r="J47" s="616"/>
      <c r="L47" s="554">
        <f t="shared" si="7"/>
        <v>0</v>
      </c>
      <c r="M47" s="561">
        <f>IF(E47=$M$54,F47,0)</f>
        <v>0</v>
      </c>
      <c r="N47" s="561">
        <f>IF(E47=$N$54,F47,0)</f>
        <v>0</v>
      </c>
      <c r="O47" s="561">
        <f>IF(E47=$O$54,F47,0)</f>
        <v>0</v>
      </c>
      <c r="P47" s="561">
        <f>IF(E47=$P$54,F47,0)</f>
        <v>0</v>
      </c>
    </row>
    <row r="48" spans="1:16" ht="13.9" customHeight="1" thickBot="1">
      <c r="A48" s="597">
        <v>39</v>
      </c>
      <c r="B48" s="611"/>
      <c r="C48" s="612"/>
      <c r="D48" s="613"/>
      <c r="E48" s="622"/>
      <c r="F48" s="624">
        <f t="shared" si="9"/>
        <v>0</v>
      </c>
      <c r="G48" s="604">
        <f t="shared" si="6"/>
        <v>346300</v>
      </c>
      <c r="H48" s="575">
        <f t="shared" si="0"/>
        <v>0</v>
      </c>
      <c r="I48" s="616"/>
      <c r="J48" s="616"/>
      <c r="L48" s="554">
        <f t="shared" si="7"/>
        <v>0</v>
      </c>
      <c r="M48" s="561">
        <f>IF(E48=$M$54,F48,0)</f>
        <v>0</v>
      </c>
      <c r="N48" s="561">
        <f>IF(E48=$N$54,F48,0)</f>
        <v>0</v>
      </c>
      <c r="O48" s="561">
        <f>IF(E48=$O$54,F48,0)</f>
        <v>0</v>
      </c>
      <c r="P48" s="561">
        <f>IF(E48=$P$54,F48,0)</f>
        <v>0</v>
      </c>
    </row>
    <row r="49" spans="1:17" ht="13.9" customHeight="1" thickBot="1">
      <c r="A49" s="597">
        <v>40</v>
      </c>
      <c r="B49" s="611" t="s">
        <v>465</v>
      </c>
      <c r="C49" s="591">
        <f>(C5*E4)</f>
        <v>382.76504999999997</v>
      </c>
      <c r="D49" s="621"/>
      <c r="E49" s="614" t="s">
        <v>156</v>
      </c>
      <c r="F49" s="623"/>
      <c r="G49" s="605"/>
      <c r="H49" s="575">
        <f t="shared" si="0"/>
        <v>382.76504999999997</v>
      </c>
      <c r="I49" s="612">
        <v>95</v>
      </c>
      <c r="J49" s="616">
        <v>6940</v>
      </c>
      <c r="L49" s="554">
        <f t="shared" si="7"/>
        <v>0</v>
      </c>
      <c r="M49" s="561">
        <f>IF(E49=$M$54,F49,0)</f>
        <v>0</v>
      </c>
      <c r="N49" s="561">
        <f>IF(E49=$N$54,F49,0)</f>
        <v>0</v>
      </c>
      <c r="O49" s="561">
        <f>IF(E49=$O$54,F49,0)</f>
        <v>0</v>
      </c>
      <c r="P49" s="561">
        <f>IF(E49=$P$54,F49,0)</f>
        <v>0</v>
      </c>
    </row>
    <row r="50" spans="1:17" ht="13.9" customHeight="1" thickBot="1">
      <c r="A50" s="578" t="s">
        <v>71</v>
      </c>
      <c r="B50" s="576" t="s">
        <v>235</v>
      </c>
      <c r="C50" s="591">
        <f>(SUM(C10:C49))*42</f>
        <v>384416.13209999999</v>
      </c>
      <c r="D50" s="598" t="s">
        <v>236</v>
      </c>
      <c r="E50" s="576" t="s">
        <v>237</v>
      </c>
      <c r="F50" s="591">
        <f>SUM(F10:F46)</f>
        <v>346300</v>
      </c>
      <c r="G50" s="607" t="s">
        <v>154</v>
      </c>
      <c r="H50" s="606"/>
      <c r="I50" s="600"/>
      <c r="J50" s="603" t="s">
        <v>202</v>
      </c>
      <c r="K50" s="535"/>
      <c r="L50" s="554"/>
      <c r="M50" s="555"/>
      <c r="N50" s="555"/>
      <c r="O50" s="556"/>
      <c r="P50" s="556"/>
    </row>
    <row r="51" spans="1:17" ht="13.9" customHeight="1" thickBot="1">
      <c r="A51" s="578" t="s">
        <v>204</v>
      </c>
      <c r="B51" s="617">
        <v>0.37013888888888885</v>
      </c>
      <c r="C51" s="590" t="s">
        <v>203</v>
      </c>
      <c r="D51" s="580" t="s">
        <v>205</v>
      </c>
      <c r="E51" s="617">
        <v>0.4513888888888889</v>
      </c>
      <c r="F51" s="590" t="s">
        <v>203</v>
      </c>
      <c r="G51" s="580" t="s">
        <v>207</v>
      </c>
      <c r="H51" s="620">
        <v>43011</v>
      </c>
      <c r="I51" s="600" t="s">
        <v>514</v>
      </c>
      <c r="J51" s="601">
        <f>H49+H55</f>
        <v>432.76504999999997</v>
      </c>
      <c r="K51" s="574"/>
      <c r="L51" s="554"/>
      <c r="M51" s="555"/>
      <c r="N51" s="555"/>
      <c r="O51" s="556"/>
      <c r="P51" s="556"/>
    </row>
    <row r="52" spans="1:17" ht="13.9" customHeight="1" thickBot="1">
      <c r="A52" s="578" t="s">
        <v>178</v>
      </c>
      <c r="B52" s="612">
        <v>670</v>
      </c>
      <c r="C52" s="579" t="s">
        <v>73</v>
      </c>
      <c r="D52" s="580" t="s">
        <v>160</v>
      </c>
      <c r="E52" s="618">
        <f>MAX(D10:D48)</f>
        <v>2</v>
      </c>
      <c r="F52" s="579" t="s">
        <v>165</v>
      </c>
      <c r="G52" s="580" t="s">
        <v>166</v>
      </c>
      <c r="H52" s="618">
        <f>F50/(SUM(C15:C48)*42)</f>
        <v>1.0146736518875332</v>
      </c>
      <c r="I52" s="600" t="s">
        <v>165</v>
      </c>
      <c r="J52" s="602" t="s">
        <v>234</v>
      </c>
      <c r="L52" s="554"/>
      <c r="M52" s="555"/>
      <c r="N52" s="555"/>
      <c r="O52" s="556"/>
      <c r="P52" s="556"/>
    </row>
    <row r="53" spans="1:17" ht="13.9" customHeight="1" thickBot="1">
      <c r="A53" s="578" t="s">
        <v>179</v>
      </c>
      <c r="B53" s="612">
        <v>4476</v>
      </c>
      <c r="C53" s="579" t="s">
        <v>73</v>
      </c>
      <c r="D53" s="580" t="s">
        <v>161</v>
      </c>
      <c r="E53" s="612">
        <f>MAX(I10:I49)</f>
        <v>95</v>
      </c>
      <c r="F53" s="579" t="s">
        <v>74</v>
      </c>
      <c r="G53" s="580" t="s">
        <v>163</v>
      </c>
      <c r="H53" s="612">
        <f>AVERAGE(I14:I48)</f>
        <v>94.666666666666671</v>
      </c>
      <c r="I53" s="600" t="s">
        <v>74</v>
      </c>
      <c r="J53" s="547">
        <f>SUM(H10:H49)+E55+H55</f>
        <v>9836.76505</v>
      </c>
      <c r="L53" s="574"/>
      <c r="M53" s="574"/>
      <c r="N53" s="574"/>
      <c r="O53" s="574"/>
      <c r="P53" s="574"/>
    </row>
    <row r="54" spans="1:17" ht="13.9" customHeight="1" thickBot="1">
      <c r="A54" s="578" t="s">
        <v>75</v>
      </c>
      <c r="B54" s="615">
        <v>2391</v>
      </c>
      <c r="C54" s="579" t="s">
        <v>73</v>
      </c>
      <c r="D54" s="580" t="s">
        <v>162</v>
      </c>
      <c r="E54" s="612">
        <f>MAX(J10:J49)</f>
        <v>7930</v>
      </c>
      <c r="F54" s="579" t="s">
        <v>73</v>
      </c>
      <c r="G54" s="580" t="s">
        <v>164</v>
      </c>
      <c r="H54" s="612">
        <f>AVERAGE(J14:J48)</f>
        <v>6822.6333333333332</v>
      </c>
      <c r="I54" s="600" t="s">
        <v>73</v>
      </c>
      <c r="J54" s="602" t="s">
        <v>146</v>
      </c>
      <c r="L54" s="550" t="s">
        <v>89</v>
      </c>
      <c r="M54" s="549" t="str">
        <f>'Job Info'!D17</f>
        <v>100 Mesh</v>
      </c>
      <c r="N54" s="549" t="str">
        <f>'Job Info'!D18</f>
        <v>40/70 White</v>
      </c>
      <c r="O54" s="549">
        <f>'Job Info'!D19</f>
        <v>0</v>
      </c>
      <c r="P54" s="549">
        <f>'Job Info'!D20</f>
        <v>0</v>
      </c>
    </row>
    <row r="55" spans="1:17" ht="13.9" customHeight="1" thickBot="1">
      <c r="A55" s="576" t="s">
        <v>90</v>
      </c>
      <c r="B55" s="599">
        <f>((C7*0.433)+B54)/C7</f>
        <v>0.69354266100032691</v>
      </c>
      <c r="C55" s="579" t="s">
        <v>231</v>
      </c>
      <c r="D55" s="589" t="s">
        <v>229</v>
      </c>
      <c r="E55" s="619">
        <v>258</v>
      </c>
      <c r="F55" s="579" t="s">
        <v>230</v>
      </c>
      <c r="G55" s="578" t="s">
        <v>232</v>
      </c>
      <c r="H55" s="619">
        <v>50</v>
      </c>
      <c r="I55" s="600" t="s">
        <v>230</v>
      </c>
      <c r="J55" s="547">
        <f>(C50/42)+E55+H55</f>
        <v>9460.76505</v>
      </c>
      <c r="L55" s="551">
        <f t="shared" ref="L55:P55" si="10">SUM(L10:L49)</f>
        <v>60</v>
      </c>
      <c r="M55" s="551">
        <f t="shared" si="10"/>
        <v>87500</v>
      </c>
      <c r="N55" s="551">
        <f t="shared" si="10"/>
        <v>258800</v>
      </c>
      <c r="O55" s="551">
        <f t="shared" si="10"/>
        <v>0</v>
      </c>
      <c r="P55" s="551">
        <f t="shared" si="10"/>
        <v>0</v>
      </c>
    </row>
    <row r="56" spans="1:17" ht="43.15" customHeight="1">
      <c r="A56" s="663" t="s">
        <v>466</v>
      </c>
      <c r="B56" s="664"/>
      <c r="C56" s="664"/>
      <c r="D56" s="664"/>
      <c r="E56" s="664"/>
      <c r="F56" s="664"/>
      <c r="G56" s="664"/>
      <c r="H56" s="664"/>
      <c r="I56" s="664"/>
      <c r="J56" s="665"/>
      <c r="K56" s="535"/>
      <c r="L56" s="538"/>
      <c r="M56" s="539"/>
      <c r="N56" s="535"/>
      <c r="O56" s="535"/>
    </row>
    <row r="58" spans="1:17">
      <c r="A58" s="541"/>
      <c r="B58" s="540" t="s">
        <v>191</v>
      </c>
      <c r="C58" s="542"/>
      <c r="D58" s="542"/>
      <c r="E58" s="542"/>
      <c r="F58" s="542"/>
      <c r="G58" s="542"/>
      <c r="H58" s="542"/>
      <c r="I58" s="542"/>
    </row>
    <row r="59" spans="1:17">
      <c r="A59" s="543"/>
      <c r="B59" s="540" t="s">
        <v>100</v>
      </c>
      <c r="C59" s="545"/>
      <c r="D59" s="544"/>
      <c r="E59" s="545"/>
      <c r="F59" s="546"/>
      <c r="G59" s="546"/>
      <c r="H59" s="546"/>
      <c r="I59" s="546"/>
    </row>
    <row r="60" spans="1:17">
      <c r="A60" s="558" t="s">
        <v>130</v>
      </c>
      <c r="B60" s="558" t="s">
        <v>131</v>
      </c>
      <c r="C60" s="558" t="s">
        <v>97</v>
      </c>
      <c r="D60" s="558" t="s">
        <v>91</v>
      </c>
      <c r="E60" s="558" t="s">
        <v>72</v>
      </c>
      <c r="F60" s="558" t="s">
        <v>173</v>
      </c>
      <c r="G60" s="558" t="s">
        <v>174</v>
      </c>
      <c r="H60" s="558" t="s">
        <v>171</v>
      </c>
      <c r="I60" s="558" t="s">
        <v>172</v>
      </c>
      <c r="J60" s="558" t="s">
        <v>159</v>
      </c>
      <c r="K60" s="558" t="s">
        <v>99</v>
      </c>
      <c r="L60" s="558" t="s">
        <v>92</v>
      </c>
      <c r="M60" s="558" t="s">
        <v>132</v>
      </c>
      <c r="N60" s="558" t="s">
        <v>93</v>
      </c>
      <c r="O60" s="558" t="s">
        <v>94</v>
      </c>
      <c r="P60" s="558" t="s">
        <v>96</v>
      </c>
      <c r="Q60" s="558" t="s">
        <v>95</v>
      </c>
    </row>
    <row r="61" spans="1:17">
      <c r="A61" s="559">
        <f>C5</f>
        <v>17265</v>
      </c>
      <c r="B61" s="559">
        <f>C6</f>
        <v>17416</v>
      </c>
      <c r="C61" s="559">
        <f>C50</f>
        <v>384416.13209999999</v>
      </c>
      <c r="D61" s="559">
        <f>J55</f>
        <v>9460.76505</v>
      </c>
      <c r="E61" s="559">
        <f>F50</f>
        <v>346300</v>
      </c>
      <c r="F61" s="559">
        <f>M55</f>
        <v>87500</v>
      </c>
      <c r="G61" s="559">
        <f>N55</f>
        <v>258800</v>
      </c>
      <c r="H61" s="559">
        <f>O55</f>
        <v>0</v>
      </c>
      <c r="I61" s="559">
        <f>P55</f>
        <v>0</v>
      </c>
      <c r="J61" s="559">
        <f>B52</f>
        <v>670</v>
      </c>
      <c r="K61" s="559">
        <f>B53</f>
        <v>4476</v>
      </c>
      <c r="L61" s="559">
        <f>B54</f>
        <v>2391</v>
      </c>
      <c r="M61" s="560">
        <f>B55</f>
        <v>0.69354266100032691</v>
      </c>
      <c r="N61" s="559">
        <f>E53</f>
        <v>95</v>
      </c>
      <c r="O61" s="559">
        <f>H53</f>
        <v>94.666666666666671</v>
      </c>
      <c r="P61" s="559">
        <f>E54</f>
        <v>7930</v>
      </c>
      <c r="Q61" s="559">
        <f>H54</f>
        <v>6822.6333333333332</v>
      </c>
    </row>
  </sheetData>
  <sheetProtection selectLockedCells="1"/>
  <mergeCells count="22">
    <mergeCell ref="A2:A3"/>
    <mergeCell ref="B2:E2"/>
    <mergeCell ref="F2:J3"/>
    <mergeCell ref="B3:E3"/>
    <mergeCell ref="A4:A5"/>
    <mergeCell ref="F4:G4"/>
    <mergeCell ref="H4:J4"/>
    <mergeCell ref="F5:G5"/>
    <mergeCell ref="H5:J5"/>
    <mergeCell ref="I8:I9"/>
    <mergeCell ref="J8:J9"/>
    <mergeCell ref="A56:J56"/>
    <mergeCell ref="M5:P5"/>
    <mergeCell ref="M6:P6"/>
    <mergeCell ref="A8:A9"/>
    <mergeCell ref="B8:B9"/>
    <mergeCell ref="C8:C9"/>
    <mergeCell ref="D8:D9"/>
    <mergeCell ref="E8:E9"/>
    <mergeCell ref="F8:F9"/>
    <mergeCell ref="G8:G9"/>
    <mergeCell ref="H8:H9"/>
  </mergeCells>
  <dataValidations count="1">
    <dataValidation type="list" allowBlank="1" showInputMessage="1" showErrorMessage="1" sqref="E10:E49">
      <formula1>$Q$10:$Q$25</formula1>
    </dataValidation>
  </dataValidations>
  <pageMargins left="0.7" right="0.7" top="0.75" bottom="0.75" header="0.3" footer="0.3"/>
  <pageSetup scale="77"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Q61"/>
  <sheetViews>
    <sheetView zoomScaleNormal="100" zoomScaleSheetLayoutView="80" workbookViewId="0">
      <selection activeCell="L2" sqref="L2"/>
    </sheetView>
  </sheetViews>
  <sheetFormatPr defaultColWidth="8.85546875" defaultRowHeight="15"/>
  <cols>
    <col min="1" max="16" width="11.7109375" style="534" customWidth="1"/>
    <col min="17" max="17" width="11.28515625" style="534" bestFit="1" customWidth="1"/>
    <col min="18" max="16384" width="8.85546875" style="534"/>
  </cols>
  <sheetData>
    <row r="1" spans="1:17" ht="13.9" customHeight="1" thickBot="1"/>
    <row r="2" spans="1:17" ht="13.9" customHeight="1" thickBot="1">
      <c r="A2" s="673" t="s">
        <v>433</v>
      </c>
      <c r="B2" s="674" t="s">
        <v>291</v>
      </c>
      <c r="C2" s="675"/>
      <c r="D2" s="675"/>
      <c r="E2" s="676"/>
      <c r="F2" s="677" t="s">
        <v>434</v>
      </c>
      <c r="G2" s="678"/>
      <c r="H2" s="678"/>
      <c r="I2" s="678"/>
      <c r="J2" s="678"/>
      <c r="M2" s="566" t="s">
        <v>185</v>
      </c>
      <c r="N2" s="566" t="s">
        <v>186</v>
      </c>
      <c r="O2" s="566" t="s">
        <v>187</v>
      </c>
      <c r="P2" s="566" t="s">
        <v>188</v>
      </c>
    </row>
    <row r="3" spans="1:17" ht="13.9" customHeight="1" thickBot="1">
      <c r="A3" s="673"/>
      <c r="B3" s="679" t="s">
        <v>241</v>
      </c>
      <c r="C3" s="680"/>
      <c r="D3" s="680"/>
      <c r="E3" s="681"/>
      <c r="F3" s="677"/>
      <c r="G3" s="678"/>
      <c r="H3" s="678"/>
      <c r="I3" s="678"/>
      <c r="J3" s="678"/>
      <c r="M3" s="567">
        <f>M55/F50</f>
        <v>0.24927787406123628</v>
      </c>
      <c r="N3" s="567">
        <f>N55/F50</f>
        <v>0.75072212593876375</v>
      </c>
      <c r="O3" s="567">
        <f>O55/F50</f>
        <v>0</v>
      </c>
      <c r="P3" s="567">
        <f>P55/F50</f>
        <v>0</v>
      </c>
    </row>
    <row r="4" spans="1:17" ht="13.9" customHeight="1" thickBot="1">
      <c r="A4" s="682">
        <v>11</v>
      </c>
      <c r="B4" s="581" t="s">
        <v>218</v>
      </c>
      <c r="C4" s="608">
        <v>17247</v>
      </c>
      <c r="D4" s="582" t="s">
        <v>76</v>
      </c>
      <c r="E4" s="586">
        <v>2.2169999999999999E-2</v>
      </c>
      <c r="F4" s="683" t="s">
        <v>226</v>
      </c>
      <c r="G4" s="684"/>
      <c r="H4" s="685" t="s">
        <v>453</v>
      </c>
      <c r="I4" s="685"/>
      <c r="J4" s="685"/>
      <c r="N4" s="535"/>
    </row>
    <row r="5" spans="1:17" ht="13.9" customHeight="1" thickBot="1">
      <c r="A5" s="682"/>
      <c r="B5" s="651" t="s">
        <v>78</v>
      </c>
      <c r="C5" s="609">
        <v>17078</v>
      </c>
      <c r="D5" s="583" t="s">
        <v>219</v>
      </c>
      <c r="E5" s="587">
        <f>(C6+C5)/2</f>
        <v>17153.5</v>
      </c>
      <c r="F5" s="683" t="s">
        <v>227</v>
      </c>
      <c r="G5" s="686"/>
      <c r="H5" s="685" t="s">
        <v>452</v>
      </c>
      <c r="I5" s="687"/>
      <c r="J5" s="685"/>
      <c r="M5" s="666" t="s">
        <v>140</v>
      </c>
      <c r="N5" s="667"/>
      <c r="O5" s="667"/>
      <c r="P5" s="668"/>
    </row>
    <row r="6" spans="1:17" ht="13.9" customHeight="1" thickBot="1">
      <c r="A6" s="595" t="s">
        <v>144</v>
      </c>
      <c r="B6" s="651" t="s">
        <v>79</v>
      </c>
      <c r="C6" s="609">
        <v>17229</v>
      </c>
      <c r="D6" s="584" t="s">
        <v>145</v>
      </c>
      <c r="E6" s="588">
        <v>0.63</v>
      </c>
      <c r="F6" s="592" t="s">
        <v>170</v>
      </c>
      <c r="G6" s="594">
        <f>SUM(C12:C15)/SUM(C12:C46)</f>
        <v>8.5942779905384098E-2</v>
      </c>
      <c r="H6" s="592" t="s">
        <v>168</v>
      </c>
      <c r="I6" s="575">
        <v>48.698924731182792</v>
      </c>
      <c r="J6" s="596"/>
      <c r="M6" s="669" t="s">
        <v>141</v>
      </c>
      <c r="N6" s="670"/>
      <c r="O6" s="670"/>
      <c r="P6" s="671"/>
    </row>
    <row r="7" spans="1:17" ht="13.9" customHeight="1" thickBot="1">
      <c r="A7" s="610">
        <v>22.1</v>
      </c>
      <c r="B7" s="651" t="s">
        <v>80</v>
      </c>
      <c r="C7" s="609">
        <v>9168</v>
      </c>
      <c r="D7" s="585" t="s">
        <v>77</v>
      </c>
      <c r="E7" s="587">
        <v>6</v>
      </c>
      <c r="F7" s="593" t="s">
        <v>167</v>
      </c>
      <c r="G7" s="587">
        <v>95</v>
      </c>
      <c r="H7" s="592" t="s">
        <v>169</v>
      </c>
      <c r="I7" s="575">
        <v>1853.2258064516129</v>
      </c>
      <c r="J7" s="596"/>
      <c r="K7" s="535"/>
      <c r="L7" s="557"/>
    </row>
    <row r="8" spans="1:17" ht="13.9" customHeight="1">
      <c r="A8" s="661" t="s">
        <v>81</v>
      </c>
      <c r="B8" s="661" t="s">
        <v>82</v>
      </c>
      <c r="C8" s="661" t="s">
        <v>201</v>
      </c>
      <c r="D8" s="661" t="s">
        <v>224</v>
      </c>
      <c r="E8" s="662" t="s">
        <v>225</v>
      </c>
      <c r="F8" s="661" t="s">
        <v>83</v>
      </c>
      <c r="G8" s="662" t="s">
        <v>72</v>
      </c>
      <c r="H8" s="661" t="s">
        <v>217</v>
      </c>
      <c r="I8" s="661" t="s">
        <v>239</v>
      </c>
      <c r="J8" s="662" t="s">
        <v>451</v>
      </c>
      <c r="L8" s="557"/>
    </row>
    <row r="9" spans="1:17" ht="13.9" customHeight="1" thickBot="1">
      <c r="A9" s="661"/>
      <c r="B9" s="661"/>
      <c r="C9" s="661"/>
      <c r="D9" s="661"/>
      <c r="E9" s="661"/>
      <c r="F9" s="672"/>
      <c r="G9" s="672"/>
      <c r="H9" s="672"/>
      <c r="I9" s="661"/>
      <c r="J9" s="661"/>
      <c r="L9" s="535"/>
      <c r="M9" s="535"/>
      <c r="N9" s="535"/>
      <c r="Q9" s="568" t="s">
        <v>149</v>
      </c>
    </row>
    <row r="10" spans="1:17" ht="13.9" customHeight="1" thickBot="1">
      <c r="A10" s="597">
        <v>1</v>
      </c>
      <c r="B10" s="611" t="s">
        <v>84</v>
      </c>
      <c r="C10" s="630">
        <v>24</v>
      </c>
      <c r="D10" s="631"/>
      <c r="E10" s="622" t="s">
        <v>139</v>
      </c>
      <c r="F10" s="624">
        <f>(D10*42)*C10</f>
        <v>0</v>
      </c>
      <c r="G10" s="604">
        <f>F10</f>
        <v>0</v>
      </c>
      <c r="H10" s="575">
        <f t="shared" ref="H10:H49" si="0">(1*((D10/$A$7)+1))*C10</f>
        <v>24</v>
      </c>
      <c r="I10" s="616">
        <v>15</v>
      </c>
      <c r="J10" s="616">
        <v>4616</v>
      </c>
      <c r="L10" s="554">
        <f>IF(E10="acid",(C10),0)</f>
        <v>0</v>
      </c>
      <c r="M10" s="561">
        <f t="shared" ref="M10:M46" si="1">IF(E10=$M$54,F10,0)</f>
        <v>0</v>
      </c>
      <c r="N10" s="561">
        <f t="shared" ref="N10:N46" si="2">IF(E10=$N$54,F10,0)</f>
        <v>0</v>
      </c>
      <c r="O10" s="561">
        <f t="shared" ref="O10:O46" si="3">IF(E10=$O$54,F10,0)</f>
        <v>0</v>
      </c>
      <c r="P10" s="561">
        <f t="shared" ref="P10:P46" si="4">IF(E10=$P$54,F10,0)</f>
        <v>0</v>
      </c>
      <c r="Q10" s="569"/>
    </row>
    <row r="11" spans="1:17" ht="13.9" customHeight="1" thickBot="1">
      <c r="A11" s="597">
        <v>2</v>
      </c>
      <c r="B11" s="611" t="s">
        <v>85</v>
      </c>
      <c r="C11" s="630">
        <v>24</v>
      </c>
      <c r="D11" s="631"/>
      <c r="E11" s="622" t="s">
        <v>61</v>
      </c>
      <c r="F11" s="624">
        <f t="shared" ref="F11:F14" si="5">(D11*42)*C11</f>
        <v>0</v>
      </c>
      <c r="G11" s="604">
        <f t="shared" ref="G11:G48" si="6">G10+F11</f>
        <v>0</v>
      </c>
      <c r="H11" s="575">
        <f t="shared" si="0"/>
        <v>24</v>
      </c>
      <c r="I11" s="616">
        <v>32</v>
      </c>
      <c r="J11" s="616">
        <v>5530</v>
      </c>
      <c r="L11" s="554">
        <f t="shared" ref="L11:L49" si="7">IF(E11="acid",(C11),0)</f>
        <v>24</v>
      </c>
      <c r="M11" s="561">
        <f t="shared" si="1"/>
        <v>0</v>
      </c>
      <c r="N11" s="561">
        <f t="shared" si="2"/>
        <v>0</v>
      </c>
      <c r="O11" s="561">
        <f t="shared" si="3"/>
        <v>0</v>
      </c>
      <c r="P11" s="561">
        <f t="shared" si="4"/>
        <v>0</v>
      </c>
      <c r="Q11" s="552" t="s">
        <v>136</v>
      </c>
    </row>
    <row r="12" spans="1:17" ht="13.9" customHeight="1" thickBot="1">
      <c r="A12" s="597">
        <v>3</v>
      </c>
      <c r="B12" s="611" t="s">
        <v>467</v>
      </c>
      <c r="C12" s="630">
        <v>176</v>
      </c>
      <c r="D12" s="631"/>
      <c r="E12" s="622" t="s">
        <v>86</v>
      </c>
      <c r="F12" s="624">
        <f t="shared" si="5"/>
        <v>0</v>
      </c>
      <c r="G12" s="604">
        <f t="shared" si="6"/>
        <v>0</v>
      </c>
      <c r="H12" s="575">
        <f t="shared" si="0"/>
        <v>176</v>
      </c>
      <c r="I12" s="616">
        <v>42</v>
      </c>
      <c r="J12" s="616">
        <v>5700</v>
      </c>
      <c r="L12" s="554">
        <f t="shared" si="7"/>
        <v>0</v>
      </c>
      <c r="M12" s="561">
        <f t="shared" si="1"/>
        <v>0</v>
      </c>
      <c r="N12" s="561">
        <f t="shared" si="2"/>
        <v>0</v>
      </c>
      <c r="O12" s="561">
        <f t="shared" si="3"/>
        <v>0</v>
      </c>
      <c r="P12" s="561">
        <f t="shared" si="4"/>
        <v>0</v>
      </c>
      <c r="Q12" s="552" t="s">
        <v>150</v>
      </c>
    </row>
    <row r="13" spans="1:17" ht="13.9" customHeight="1" thickBot="1">
      <c r="A13" s="597">
        <v>4</v>
      </c>
      <c r="B13" s="611" t="s">
        <v>85</v>
      </c>
      <c r="C13" s="630">
        <v>36</v>
      </c>
      <c r="D13" s="631"/>
      <c r="E13" s="622" t="s">
        <v>61</v>
      </c>
      <c r="F13" s="624">
        <f t="shared" si="5"/>
        <v>0</v>
      </c>
      <c r="G13" s="604">
        <f t="shared" si="6"/>
        <v>0</v>
      </c>
      <c r="H13" s="575">
        <f t="shared" si="0"/>
        <v>36</v>
      </c>
      <c r="I13" s="616">
        <v>87</v>
      </c>
      <c r="J13" s="616">
        <v>6410</v>
      </c>
      <c r="L13" s="554">
        <f t="shared" si="7"/>
        <v>36</v>
      </c>
      <c r="M13" s="561">
        <f t="shared" si="1"/>
        <v>0</v>
      </c>
      <c r="N13" s="561">
        <f t="shared" si="2"/>
        <v>0</v>
      </c>
      <c r="O13" s="561">
        <f t="shared" si="3"/>
        <v>0</v>
      </c>
      <c r="P13" s="561">
        <f t="shared" si="4"/>
        <v>0</v>
      </c>
      <c r="Q13" s="552" t="s">
        <v>113</v>
      </c>
    </row>
    <row r="14" spans="1:17" ht="13.9" customHeight="1" thickBot="1">
      <c r="A14" s="597">
        <v>5</v>
      </c>
      <c r="B14" s="611" t="s">
        <v>467</v>
      </c>
      <c r="C14" s="630">
        <v>350</v>
      </c>
      <c r="D14" s="632"/>
      <c r="E14" s="622" t="s">
        <v>87</v>
      </c>
      <c r="F14" s="624">
        <f t="shared" si="5"/>
        <v>0</v>
      </c>
      <c r="G14" s="604">
        <f t="shared" si="6"/>
        <v>0</v>
      </c>
      <c r="H14" s="575">
        <f t="shared" si="0"/>
        <v>350</v>
      </c>
      <c r="I14" s="616">
        <v>94</v>
      </c>
      <c r="J14" s="616">
        <v>6780</v>
      </c>
      <c r="L14" s="554">
        <f t="shared" si="7"/>
        <v>0</v>
      </c>
      <c r="M14" s="561">
        <f t="shared" si="1"/>
        <v>0</v>
      </c>
      <c r="N14" s="561">
        <f t="shared" si="2"/>
        <v>0</v>
      </c>
      <c r="O14" s="561">
        <f t="shared" si="3"/>
        <v>0</v>
      </c>
      <c r="P14" s="561">
        <f t="shared" si="4"/>
        <v>0</v>
      </c>
      <c r="Q14" s="552" t="s">
        <v>151</v>
      </c>
    </row>
    <row r="15" spans="1:17" ht="13.9" customHeight="1" thickBot="1">
      <c r="A15" s="597">
        <v>6</v>
      </c>
      <c r="B15" s="611" t="s">
        <v>467</v>
      </c>
      <c r="C15" s="630">
        <v>201</v>
      </c>
      <c r="D15" s="631">
        <v>0.3</v>
      </c>
      <c r="E15" s="622" t="s">
        <v>136</v>
      </c>
      <c r="F15" s="624">
        <v>2500</v>
      </c>
      <c r="G15" s="604">
        <f t="shared" si="6"/>
        <v>2500</v>
      </c>
      <c r="H15" s="575">
        <f t="shared" si="0"/>
        <v>203.7285067873303</v>
      </c>
      <c r="I15" s="616">
        <v>95</v>
      </c>
      <c r="J15" s="616">
        <v>6650</v>
      </c>
      <c r="L15" s="554">
        <f t="shared" si="7"/>
        <v>0</v>
      </c>
      <c r="M15" s="561">
        <f t="shared" si="1"/>
        <v>2500</v>
      </c>
      <c r="N15" s="561">
        <f t="shared" si="2"/>
        <v>0</v>
      </c>
      <c r="O15" s="561">
        <f t="shared" si="3"/>
        <v>0</v>
      </c>
      <c r="P15" s="561">
        <f t="shared" si="4"/>
        <v>0</v>
      </c>
      <c r="Q15" s="552" t="s">
        <v>114</v>
      </c>
    </row>
    <row r="16" spans="1:17" ht="13.9" customHeight="1" thickBot="1">
      <c r="A16" s="597">
        <v>7</v>
      </c>
      <c r="B16" s="611" t="s">
        <v>467</v>
      </c>
      <c r="C16" s="630">
        <v>350</v>
      </c>
      <c r="D16" s="631">
        <v>0.6</v>
      </c>
      <c r="E16" s="622" t="s">
        <v>136</v>
      </c>
      <c r="F16" s="624">
        <v>9020</v>
      </c>
      <c r="G16" s="604">
        <f t="shared" si="6"/>
        <v>11520</v>
      </c>
      <c r="H16" s="575">
        <f t="shared" si="0"/>
        <v>359.50226244343889</v>
      </c>
      <c r="I16" s="616">
        <v>95</v>
      </c>
      <c r="J16" s="616">
        <v>6740</v>
      </c>
      <c r="L16" s="554">
        <f t="shared" si="7"/>
        <v>0</v>
      </c>
      <c r="M16" s="561">
        <f t="shared" si="1"/>
        <v>9020</v>
      </c>
      <c r="N16" s="561">
        <f t="shared" si="2"/>
        <v>0</v>
      </c>
      <c r="O16" s="561">
        <f t="shared" si="3"/>
        <v>0</v>
      </c>
      <c r="P16" s="561">
        <f t="shared" si="4"/>
        <v>0</v>
      </c>
      <c r="Q16" s="552" t="s">
        <v>152</v>
      </c>
    </row>
    <row r="17" spans="1:17" ht="13.9" customHeight="1" thickBot="1">
      <c r="A17" s="597">
        <v>8</v>
      </c>
      <c r="B17" s="611" t="s">
        <v>467</v>
      </c>
      <c r="C17" s="630">
        <v>350</v>
      </c>
      <c r="D17" s="631">
        <v>0.9</v>
      </c>
      <c r="E17" s="622" t="s">
        <v>136</v>
      </c>
      <c r="F17" s="624">
        <v>12680</v>
      </c>
      <c r="G17" s="604">
        <f t="shared" si="6"/>
        <v>24200</v>
      </c>
      <c r="H17" s="575">
        <f t="shared" si="0"/>
        <v>364.2533936651584</v>
      </c>
      <c r="I17" s="616">
        <v>95</v>
      </c>
      <c r="J17" s="616">
        <v>6830</v>
      </c>
      <c r="L17" s="554">
        <f t="shared" si="7"/>
        <v>0</v>
      </c>
      <c r="M17" s="561">
        <f t="shared" si="1"/>
        <v>12680</v>
      </c>
      <c r="N17" s="561">
        <f t="shared" si="2"/>
        <v>0</v>
      </c>
      <c r="O17" s="561">
        <f t="shared" si="3"/>
        <v>0</v>
      </c>
      <c r="P17" s="561">
        <f t="shared" si="4"/>
        <v>0</v>
      </c>
      <c r="Q17" s="552" t="s">
        <v>87</v>
      </c>
    </row>
    <row r="18" spans="1:17" ht="13.9" customHeight="1" thickBot="1">
      <c r="A18" s="597">
        <v>9</v>
      </c>
      <c r="B18" s="611" t="s">
        <v>467</v>
      </c>
      <c r="C18" s="633">
        <v>149</v>
      </c>
      <c r="D18" s="631">
        <v>0.3</v>
      </c>
      <c r="E18" s="622" t="s">
        <v>136</v>
      </c>
      <c r="F18" s="624">
        <v>2170</v>
      </c>
      <c r="G18" s="604">
        <f t="shared" si="6"/>
        <v>26370</v>
      </c>
      <c r="H18" s="575">
        <f t="shared" si="0"/>
        <v>151.02262443438914</v>
      </c>
      <c r="I18" s="616">
        <v>95</v>
      </c>
      <c r="J18" s="616">
        <v>6790</v>
      </c>
      <c r="L18" s="554">
        <f t="shared" si="7"/>
        <v>0</v>
      </c>
      <c r="M18" s="561">
        <f t="shared" si="1"/>
        <v>2170</v>
      </c>
      <c r="N18" s="561">
        <f t="shared" si="2"/>
        <v>0</v>
      </c>
      <c r="O18" s="561">
        <f t="shared" si="3"/>
        <v>0</v>
      </c>
      <c r="P18" s="561">
        <f t="shared" si="4"/>
        <v>0</v>
      </c>
      <c r="Q18" s="552" t="s">
        <v>61</v>
      </c>
    </row>
    <row r="19" spans="1:17" ht="13.9" customHeight="1" thickBot="1">
      <c r="A19" s="597">
        <v>10</v>
      </c>
      <c r="B19" s="611" t="s">
        <v>467</v>
      </c>
      <c r="C19" s="633">
        <v>351</v>
      </c>
      <c r="D19" s="631">
        <v>0.6</v>
      </c>
      <c r="E19" s="622" t="s">
        <v>136</v>
      </c>
      <c r="F19" s="624">
        <v>8940</v>
      </c>
      <c r="G19" s="604">
        <f t="shared" si="6"/>
        <v>35310</v>
      </c>
      <c r="H19" s="575">
        <f t="shared" si="0"/>
        <v>360.52941176470586</v>
      </c>
      <c r="I19" s="616">
        <v>95</v>
      </c>
      <c r="J19" s="616">
        <v>6720</v>
      </c>
      <c r="L19" s="554">
        <f t="shared" si="7"/>
        <v>0</v>
      </c>
      <c r="M19" s="561">
        <f t="shared" si="1"/>
        <v>8940</v>
      </c>
      <c r="N19" s="561">
        <f t="shared" si="2"/>
        <v>0</v>
      </c>
      <c r="O19" s="561">
        <f t="shared" si="3"/>
        <v>0</v>
      </c>
      <c r="P19" s="561">
        <f t="shared" si="4"/>
        <v>0</v>
      </c>
      <c r="Q19" s="552" t="s">
        <v>86</v>
      </c>
    </row>
    <row r="20" spans="1:17" ht="13.9" customHeight="1" thickBot="1">
      <c r="A20" s="597">
        <v>11</v>
      </c>
      <c r="B20" s="611" t="s">
        <v>467</v>
      </c>
      <c r="C20" s="633">
        <v>300</v>
      </c>
      <c r="D20" s="631">
        <v>0.9</v>
      </c>
      <c r="E20" s="622" t="s">
        <v>136</v>
      </c>
      <c r="F20" s="624">
        <v>10800</v>
      </c>
      <c r="G20" s="604">
        <f t="shared" si="6"/>
        <v>46110</v>
      </c>
      <c r="H20" s="575">
        <f t="shared" si="0"/>
        <v>312.21719457013575</v>
      </c>
      <c r="I20" s="616">
        <v>95</v>
      </c>
      <c r="J20" s="616">
        <v>6730</v>
      </c>
      <c r="L20" s="554">
        <f t="shared" si="7"/>
        <v>0</v>
      </c>
      <c r="M20" s="561">
        <f t="shared" si="1"/>
        <v>10800</v>
      </c>
      <c r="N20" s="561">
        <f t="shared" si="2"/>
        <v>0</v>
      </c>
      <c r="O20" s="561">
        <f t="shared" si="3"/>
        <v>0</v>
      </c>
      <c r="P20" s="561">
        <f t="shared" si="4"/>
        <v>0</v>
      </c>
      <c r="Q20" s="552" t="s">
        <v>128</v>
      </c>
    </row>
    <row r="21" spans="1:17" ht="13.9" customHeight="1" thickBot="1">
      <c r="A21" s="597">
        <v>12</v>
      </c>
      <c r="B21" s="611" t="s">
        <v>467</v>
      </c>
      <c r="C21" s="633">
        <v>151</v>
      </c>
      <c r="D21" s="631">
        <v>0.3</v>
      </c>
      <c r="E21" s="622" t="s">
        <v>136</v>
      </c>
      <c r="F21" s="624">
        <v>1980</v>
      </c>
      <c r="G21" s="604">
        <f t="shared" si="6"/>
        <v>48090</v>
      </c>
      <c r="H21" s="575">
        <f t="shared" si="0"/>
        <v>153.0497737556561</v>
      </c>
      <c r="I21" s="616">
        <v>95</v>
      </c>
      <c r="J21" s="616">
        <v>6620</v>
      </c>
      <c r="L21" s="554">
        <f t="shared" si="7"/>
        <v>0</v>
      </c>
      <c r="M21" s="561">
        <f t="shared" si="1"/>
        <v>1980</v>
      </c>
      <c r="N21" s="561">
        <f t="shared" si="2"/>
        <v>0</v>
      </c>
      <c r="O21" s="561">
        <f t="shared" si="3"/>
        <v>0</v>
      </c>
      <c r="P21" s="561">
        <f t="shared" si="4"/>
        <v>0</v>
      </c>
      <c r="Q21" s="552" t="s">
        <v>129</v>
      </c>
    </row>
    <row r="22" spans="1:17" ht="13.9" customHeight="1" thickBot="1">
      <c r="A22" s="597">
        <v>13</v>
      </c>
      <c r="B22" s="611" t="s">
        <v>467</v>
      </c>
      <c r="C22" s="633">
        <v>320</v>
      </c>
      <c r="D22" s="631">
        <v>0.9</v>
      </c>
      <c r="E22" s="622" t="s">
        <v>136</v>
      </c>
      <c r="F22" s="624">
        <v>12300</v>
      </c>
      <c r="G22" s="604">
        <f t="shared" si="6"/>
        <v>60390</v>
      </c>
      <c r="H22" s="575">
        <f t="shared" si="0"/>
        <v>333.03167420814481</v>
      </c>
      <c r="I22" s="616">
        <v>95</v>
      </c>
      <c r="J22" s="616">
        <v>6630</v>
      </c>
      <c r="L22" s="554">
        <f t="shared" si="7"/>
        <v>0</v>
      </c>
      <c r="M22" s="561">
        <f t="shared" si="1"/>
        <v>12300</v>
      </c>
      <c r="N22" s="561">
        <f t="shared" si="2"/>
        <v>0</v>
      </c>
      <c r="O22" s="561">
        <f t="shared" si="3"/>
        <v>0</v>
      </c>
      <c r="P22" s="561">
        <f t="shared" si="4"/>
        <v>0</v>
      </c>
      <c r="Q22" s="552" t="s">
        <v>139</v>
      </c>
    </row>
    <row r="23" spans="1:17" ht="13.9" customHeight="1" thickBot="1">
      <c r="A23" s="597">
        <v>14</v>
      </c>
      <c r="B23" s="611" t="s">
        <v>467</v>
      </c>
      <c r="C23" s="633">
        <v>300</v>
      </c>
      <c r="D23" s="631">
        <v>1.2</v>
      </c>
      <c r="E23" s="622" t="s">
        <v>136</v>
      </c>
      <c r="F23" s="624">
        <v>14800</v>
      </c>
      <c r="G23" s="604">
        <f t="shared" si="6"/>
        <v>75190</v>
      </c>
      <c r="H23" s="575">
        <f t="shared" si="0"/>
        <v>316.28959276018099</v>
      </c>
      <c r="I23" s="616">
        <v>95</v>
      </c>
      <c r="J23" s="616">
        <v>6680</v>
      </c>
      <c r="L23" s="554">
        <f t="shared" si="7"/>
        <v>0</v>
      </c>
      <c r="M23" s="561">
        <f t="shared" si="1"/>
        <v>14800</v>
      </c>
      <c r="N23" s="561">
        <f t="shared" si="2"/>
        <v>0</v>
      </c>
      <c r="O23" s="561">
        <f t="shared" si="3"/>
        <v>0</v>
      </c>
      <c r="P23" s="561">
        <f t="shared" si="4"/>
        <v>0</v>
      </c>
      <c r="Q23" s="552" t="s">
        <v>192</v>
      </c>
    </row>
    <row r="24" spans="1:17" ht="13.9" customHeight="1" thickBot="1">
      <c r="A24" s="597">
        <v>15</v>
      </c>
      <c r="B24" s="611" t="s">
        <v>467</v>
      </c>
      <c r="C24" s="633">
        <v>154</v>
      </c>
      <c r="D24" s="631">
        <v>0.3</v>
      </c>
      <c r="E24" s="622" t="s">
        <v>136</v>
      </c>
      <c r="F24" s="624">
        <v>2720</v>
      </c>
      <c r="G24" s="604">
        <f t="shared" si="6"/>
        <v>77910</v>
      </c>
      <c r="H24" s="575">
        <f t="shared" si="0"/>
        <v>156.09049773755655</v>
      </c>
      <c r="I24" s="616">
        <v>95</v>
      </c>
      <c r="J24" s="616">
        <v>6540</v>
      </c>
      <c r="L24" s="554">
        <f t="shared" si="7"/>
        <v>0</v>
      </c>
      <c r="M24" s="561">
        <f t="shared" si="1"/>
        <v>2720</v>
      </c>
      <c r="N24" s="561">
        <f t="shared" si="2"/>
        <v>0</v>
      </c>
      <c r="O24" s="561">
        <f t="shared" si="3"/>
        <v>0</v>
      </c>
      <c r="P24" s="561">
        <f t="shared" si="4"/>
        <v>0</v>
      </c>
      <c r="Q24" s="552" t="s">
        <v>233</v>
      </c>
    </row>
    <row r="25" spans="1:17" ht="13.9" customHeight="1" thickBot="1">
      <c r="A25" s="597">
        <v>16</v>
      </c>
      <c r="B25" s="611" t="s">
        <v>467</v>
      </c>
      <c r="C25" s="633">
        <v>182</v>
      </c>
      <c r="D25" s="631">
        <v>1.2</v>
      </c>
      <c r="E25" s="622" t="s">
        <v>136</v>
      </c>
      <c r="F25" s="624">
        <v>8390</v>
      </c>
      <c r="G25" s="604">
        <f t="shared" si="6"/>
        <v>86300</v>
      </c>
      <c r="H25" s="575">
        <f t="shared" si="0"/>
        <v>191.88235294117646</v>
      </c>
      <c r="I25" s="616">
        <v>95</v>
      </c>
      <c r="J25" s="616">
        <v>6570</v>
      </c>
      <c r="L25" s="554">
        <f t="shared" si="7"/>
        <v>0</v>
      </c>
      <c r="M25" s="561">
        <f t="shared" si="1"/>
        <v>8390</v>
      </c>
      <c r="N25" s="561">
        <f t="shared" si="2"/>
        <v>0</v>
      </c>
      <c r="O25" s="561">
        <f t="shared" si="3"/>
        <v>0</v>
      </c>
      <c r="P25" s="561">
        <f t="shared" si="4"/>
        <v>0</v>
      </c>
      <c r="Q25" s="553" t="s">
        <v>156</v>
      </c>
    </row>
    <row r="26" spans="1:17" ht="13.9" customHeight="1" thickBot="1">
      <c r="A26" s="597">
        <v>17</v>
      </c>
      <c r="B26" s="611" t="s">
        <v>467</v>
      </c>
      <c r="C26" s="633">
        <v>200</v>
      </c>
      <c r="D26" s="631">
        <v>0.3</v>
      </c>
      <c r="E26" s="622" t="s">
        <v>150</v>
      </c>
      <c r="F26" s="624">
        <v>3300</v>
      </c>
      <c r="G26" s="604">
        <f t="shared" si="6"/>
        <v>89600</v>
      </c>
      <c r="H26" s="575">
        <f t="shared" si="0"/>
        <v>202.71493212669682</v>
      </c>
      <c r="I26" s="616">
        <v>95</v>
      </c>
      <c r="J26" s="616">
        <v>6560</v>
      </c>
      <c r="L26" s="554">
        <f t="shared" si="7"/>
        <v>0</v>
      </c>
      <c r="M26" s="561">
        <f t="shared" si="1"/>
        <v>0</v>
      </c>
      <c r="N26" s="561">
        <f t="shared" si="2"/>
        <v>3300</v>
      </c>
      <c r="O26" s="561">
        <f t="shared" si="3"/>
        <v>0</v>
      </c>
      <c r="P26" s="561">
        <f t="shared" si="4"/>
        <v>0</v>
      </c>
    </row>
    <row r="27" spans="1:17" ht="13.9" customHeight="1" thickBot="1">
      <c r="A27" s="597">
        <v>18</v>
      </c>
      <c r="B27" s="611" t="s">
        <v>467</v>
      </c>
      <c r="C27" s="633">
        <v>400</v>
      </c>
      <c r="D27" s="631">
        <v>0.6</v>
      </c>
      <c r="E27" s="622" t="s">
        <v>150</v>
      </c>
      <c r="F27" s="624">
        <v>10240</v>
      </c>
      <c r="G27" s="604">
        <f t="shared" si="6"/>
        <v>99840</v>
      </c>
      <c r="H27" s="575">
        <f t="shared" si="0"/>
        <v>410.85972850678729</v>
      </c>
      <c r="I27" s="616">
        <v>95</v>
      </c>
      <c r="J27" s="616">
        <v>6470</v>
      </c>
      <c r="L27" s="554">
        <f t="shared" si="7"/>
        <v>0</v>
      </c>
      <c r="M27" s="561">
        <f t="shared" si="1"/>
        <v>0</v>
      </c>
      <c r="N27" s="561">
        <f t="shared" si="2"/>
        <v>10240</v>
      </c>
      <c r="O27" s="561">
        <f t="shared" si="3"/>
        <v>0</v>
      </c>
      <c r="P27" s="561">
        <f t="shared" si="4"/>
        <v>0</v>
      </c>
    </row>
    <row r="28" spans="1:17" ht="13.9" customHeight="1" thickBot="1">
      <c r="A28" s="597">
        <v>19</v>
      </c>
      <c r="B28" s="611" t="s">
        <v>467</v>
      </c>
      <c r="C28" s="633">
        <v>400</v>
      </c>
      <c r="D28" s="631">
        <v>0.9</v>
      </c>
      <c r="E28" s="622" t="s">
        <v>150</v>
      </c>
      <c r="F28" s="624">
        <v>14660</v>
      </c>
      <c r="G28" s="604">
        <f t="shared" si="6"/>
        <v>114500</v>
      </c>
      <c r="H28" s="575">
        <f t="shared" si="0"/>
        <v>416.28959276018105</v>
      </c>
      <c r="I28" s="616">
        <v>95</v>
      </c>
      <c r="J28" s="616">
        <v>6460</v>
      </c>
      <c r="L28" s="554">
        <f t="shared" si="7"/>
        <v>0</v>
      </c>
      <c r="M28" s="561">
        <f t="shared" si="1"/>
        <v>0</v>
      </c>
      <c r="N28" s="561">
        <f t="shared" si="2"/>
        <v>14660</v>
      </c>
      <c r="O28" s="561">
        <f t="shared" si="3"/>
        <v>0</v>
      </c>
      <c r="P28" s="561">
        <f t="shared" si="4"/>
        <v>0</v>
      </c>
    </row>
    <row r="29" spans="1:17" ht="13.9" customHeight="1" thickBot="1">
      <c r="A29" s="597">
        <v>20</v>
      </c>
      <c r="B29" s="611" t="s">
        <v>467</v>
      </c>
      <c r="C29" s="633">
        <v>201</v>
      </c>
      <c r="D29" s="631">
        <v>0.3</v>
      </c>
      <c r="E29" s="622" t="s">
        <v>150</v>
      </c>
      <c r="F29" s="624">
        <v>2980</v>
      </c>
      <c r="G29" s="604">
        <f t="shared" si="6"/>
        <v>117480</v>
      </c>
      <c r="H29" s="575">
        <f t="shared" si="0"/>
        <v>203.7285067873303</v>
      </c>
      <c r="I29" s="616">
        <v>95</v>
      </c>
      <c r="J29" s="616">
        <v>6510</v>
      </c>
      <c r="L29" s="554">
        <f t="shared" si="7"/>
        <v>0</v>
      </c>
      <c r="M29" s="561">
        <f t="shared" si="1"/>
        <v>0</v>
      </c>
      <c r="N29" s="561">
        <f t="shared" si="2"/>
        <v>2980</v>
      </c>
      <c r="O29" s="561">
        <f t="shared" si="3"/>
        <v>0</v>
      </c>
      <c r="P29" s="561">
        <f t="shared" si="4"/>
        <v>0</v>
      </c>
    </row>
    <row r="30" spans="1:17" ht="13.9" customHeight="1" thickBot="1">
      <c r="A30" s="597">
        <v>21</v>
      </c>
      <c r="B30" s="611" t="s">
        <v>467</v>
      </c>
      <c r="C30" s="633">
        <v>400</v>
      </c>
      <c r="D30" s="631">
        <v>0.9</v>
      </c>
      <c r="E30" s="622" t="s">
        <v>150</v>
      </c>
      <c r="F30" s="624">
        <v>15480</v>
      </c>
      <c r="G30" s="604">
        <f t="shared" si="6"/>
        <v>132960</v>
      </c>
      <c r="H30" s="575">
        <f t="shared" si="0"/>
        <v>416.28959276018105</v>
      </c>
      <c r="I30" s="616">
        <v>95</v>
      </c>
      <c r="J30" s="616">
        <v>6580</v>
      </c>
      <c r="L30" s="554">
        <f t="shared" si="7"/>
        <v>0</v>
      </c>
      <c r="M30" s="561">
        <f t="shared" si="1"/>
        <v>0</v>
      </c>
      <c r="N30" s="561">
        <f t="shared" si="2"/>
        <v>15480</v>
      </c>
      <c r="O30" s="561">
        <f t="shared" si="3"/>
        <v>0</v>
      </c>
      <c r="P30" s="561">
        <f t="shared" si="4"/>
        <v>0</v>
      </c>
    </row>
    <row r="31" spans="1:17" ht="13.9" customHeight="1" thickBot="1">
      <c r="A31" s="597">
        <v>22</v>
      </c>
      <c r="B31" s="611" t="s">
        <v>467</v>
      </c>
      <c r="C31" s="633">
        <v>401</v>
      </c>
      <c r="D31" s="631">
        <v>1.5</v>
      </c>
      <c r="E31" s="622" t="s">
        <v>150</v>
      </c>
      <c r="F31" s="624">
        <v>24800</v>
      </c>
      <c r="G31" s="604">
        <f t="shared" si="6"/>
        <v>157760</v>
      </c>
      <c r="H31" s="575">
        <f t="shared" si="0"/>
        <v>428.21719457013575</v>
      </c>
      <c r="I31" s="616">
        <v>95</v>
      </c>
      <c r="J31" s="616">
        <v>6340</v>
      </c>
      <c r="L31" s="554">
        <f t="shared" si="7"/>
        <v>0</v>
      </c>
      <c r="M31" s="561">
        <f t="shared" si="1"/>
        <v>0</v>
      </c>
      <c r="N31" s="561">
        <f t="shared" si="2"/>
        <v>24800</v>
      </c>
      <c r="O31" s="561">
        <f t="shared" si="3"/>
        <v>0</v>
      </c>
      <c r="P31" s="561">
        <f t="shared" si="4"/>
        <v>0</v>
      </c>
    </row>
    <row r="32" spans="1:17" ht="13.9" customHeight="1" thickBot="1">
      <c r="A32" s="597">
        <v>23</v>
      </c>
      <c r="B32" s="611" t="s">
        <v>467</v>
      </c>
      <c r="C32" s="633">
        <v>200</v>
      </c>
      <c r="D32" s="631">
        <v>0.6</v>
      </c>
      <c r="E32" s="622" t="s">
        <v>150</v>
      </c>
      <c r="F32" s="624">
        <v>5560</v>
      </c>
      <c r="G32" s="604">
        <f t="shared" si="6"/>
        <v>163320</v>
      </c>
      <c r="H32" s="575">
        <f t="shared" si="0"/>
        <v>205.42986425339365</v>
      </c>
      <c r="I32" s="616">
        <v>95</v>
      </c>
      <c r="J32" s="616">
        <v>6490</v>
      </c>
      <c r="L32" s="554">
        <f t="shared" si="7"/>
        <v>0</v>
      </c>
      <c r="M32" s="561">
        <f t="shared" si="1"/>
        <v>0</v>
      </c>
      <c r="N32" s="561">
        <f t="shared" si="2"/>
        <v>5560</v>
      </c>
      <c r="O32" s="561">
        <f t="shared" si="3"/>
        <v>0</v>
      </c>
      <c r="P32" s="561">
        <f t="shared" si="4"/>
        <v>0</v>
      </c>
    </row>
    <row r="33" spans="1:16" ht="13.9" customHeight="1" thickBot="1">
      <c r="A33" s="597">
        <v>24</v>
      </c>
      <c r="B33" s="611" t="s">
        <v>467</v>
      </c>
      <c r="C33" s="633">
        <v>400</v>
      </c>
      <c r="D33" s="631">
        <v>1.2</v>
      </c>
      <c r="E33" s="622" t="s">
        <v>150</v>
      </c>
      <c r="F33" s="624">
        <v>20350</v>
      </c>
      <c r="G33" s="604">
        <f t="shared" si="6"/>
        <v>183670</v>
      </c>
      <c r="H33" s="575">
        <f t="shared" si="0"/>
        <v>421.7194570135747</v>
      </c>
      <c r="I33" s="616">
        <v>95</v>
      </c>
      <c r="J33" s="616">
        <v>6470</v>
      </c>
      <c r="L33" s="554">
        <f t="shared" si="7"/>
        <v>0</v>
      </c>
      <c r="M33" s="561">
        <f t="shared" si="1"/>
        <v>0</v>
      </c>
      <c r="N33" s="561">
        <f t="shared" si="2"/>
        <v>20350</v>
      </c>
      <c r="O33" s="561">
        <f t="shared" si="3"/>
        <v>0</v>
      </c>
      <c r="P33" s="561">
        <f t="shared" si="4"/>
        <v>0</v>
      </c>
    </row>
    <row r="34" spans="1:16" ht="13.9" customHeight="1" thickBot="1">
      <c r="A34" s="597">
        <v>25</v>
      </c>
      <c r="B34" s="611" t="s">
        <v>467</v>
      </c>
      <c r="C34" s="633">
        <v>400</v>
      </c>
      <c r="D34" s="631">
        <v>1.8</v>
      </c>
      <c r="E34" s="622" t="s">
        <v>150</v>
      </c>
      <c r="F34" s="624">
        <v>29000</v>
      </c>
      <c r="G34" s="604">
        <f t="shared" si="6"/>
        <v>212670</v>
      </c>
      <c r="H34" s="575">
        <f t="shared" si="0"/>
        <v>432.57918552036199</v>
      </c>
      <c r="I34" s="616">
        <v>95</v>
      </c>
      <c r="J34" s="616">
        <v>6570</v>
      </c>
      <c r="L34" s="554">
        <f t="shared" si="7"/>
        <v>0</v>
      </c>
      <c r="M34" s="561">
        <f t="shared" si="1"/>
        <v>0</v>
      </c>
      <c r="N34" s="561">
        <f t="shared" si="2"/>
        <v>29000</v>
      </c>
      <c r="O34" s="561">
        <f t="shared" si="3"/>
        <v>0</v>
      </c>
      <c r="P34" s="561">
        <f t="shared" si="4"/>
        <v>0</v>
      </c>
    </row>
    <row r="35" spans="1:16" ht="13.9" customHeight="1" thickBot="1">
      <c r="A35" s="597">
        <v>26</v>
      </c>
      <c r="B35" s="611" t="s">
        <v>467</v>
      </c>
      <c r="C35" s="633">
        <v>200</v>
      </c>
      <c r="D35" s="631">
        <v>0.6</v>
      </c>
      <c r="E35" s="622" t="s">
        <v>150</v>
      </c>
      <c r="F35" s="624">
        <v>5040</v>
      </c>
      <c r="G35" s="604">
        <f t="shared" si="6"/>
        <v>217710</v>
      </c>
      <c r="H35" s="575">
        <f t="shared" si="0"/>
        <v>205.42986425339365</v>
      </c>
      <c r="I35" s="616">
        <v>95</v>
      </c>
      <c r="J35" s="616">
        <v>6600</v>
      </c>
      <c r="L35" s="554">
        <f t="shared" si="7"/>
        <v>0</v>
      </c>
      <c r="M35" s="561">
        <f t="shared" si="1"/>
        <v>0</v>
      </c>
      <c r="N35" s="561">
        <f t="shared" si="2"/>
        <v>5040</v>
      </c>
      <c r="O35" s="561">
        <f t="shared" si="3"/>
        <v>0</v>
      </c>
      <c r="P35" s="561">
        <f t="shared" si="4"/>
        <v>0</v>
      </c>
    </row>
    <row r="36" spans="1:16" ht="13.9" customHeight="1" thickBot="1">
      <c r="A36" s="597">
        <v>27</v>
      </c>
      <c r="B36" s="611" t="s">
        <v>467</v>
      </c>
      <c r="C36" s="633">
        <v>524</v>
      </c>
      <c r="D36" s="631">
        <v>1.2</v>
      </c>
      <c r="E36" s="622" t="s">
        <v>150</v>
      </c>
      <c r="F36" s="624">
        <v>20500</v>
      </c>
      <c r="G36" s="604">
        <f t="shared" si="6"/>
        <v>238210</v>
      </c>
      <c r="H36" s="575">
        <f t="shared" si="0"/>
        <v>552.45248868778287</v>
      </c>
      <c r="I36" s="616">
        <v>95</v>
      </c>
      <c r="J36" s="616">
        <v>6570</v>
      </c>
      <c r="L36" s="554">
        <f t="shared" si="7"/>
        <v>0</v>
      </c>
      <c r="M36" s="561">
        <f t="shared" si="1"/>
        <v>0</v>
      </c>
      <c r="N36" s="561">
        <f t="shared" si="2"/>
        <v>20500</v>
      </c>
      <c r="O36" s="561">
        <f t="shared" si="3"/>
        <v>0</v>
      </c>
      <c r="P36" s="561">
        <f t="shared" si="4"/>
        <v>0</v>
      </c>
    </row>
    <row r="37" spans="1:16" ht="13.9" customHeight="1" thickBot="1">
      <c r="A37" s="597">
        <v>28</v>
      </c>
      <c r="B37" s="611" t="s">
        <v>467</v>
      </c>
      <c r="C37" s="633">
        <v>356</v>
      </c>
      <c r="D37" s="631">
        <v>1.8</v>
      </c>
      <c r="E37" s="622" t="s">
        <v>150</v>
      </c>
      <c r="F37" s="624">
        <v>25250</v>
      </c>
      <c r="G37" s="604">
        <f t="shared" si="6"/>
        <v>263460</v>
      </c>
      <c r="H37" s="575">
        <f t="shared" si="0"/>
        <v>384.99547511312215</v>
      </c>
      <c r="I37" s="616">
        <v>95</v>
      </c>
      <c r="J37" s="616">
        <v>6500</v>
      </c>
      <c r="L37" s="554">
        <f t="shared" si="7"/>
        <v>0</v>
      </c>
      <c r="M37" s="561">
        <f t="shared" si="1"/>
        <v>0</v>
      </c>
      <c r="N37" s="561">
        <f t="shared" si="2"/>
        <v>25250</v>
      </c>
      <c r="O37" s="561">
        <f t="shared" si="3"/>
        <v>0</v>
      </c>
      <c r="P37" s="561">
        <f t="shared" si="4"/>
        <v>0</v>
      </c>
    </row>
    <row r="38" spans="1:16" ht="13.9" customHeight="1" thickBot="1">
      <c r="A38" s="597">
        <v>29</v>
      </c>
      <c r="B38" s="611" t="s">
        <v>467</v>
      </c>
      <c r="C38" s="633">
        <v>200</v>
      </c>
      <c r="D38" s="631">
        <v>0.9</v>
      </c>
      <c r="E38" s="622" t="s">
        <v>150</v>
      </c>
      <c r="F38" s="624">
        <v>8130</v>
      </c>
      <c r="G38" s="604">
        <f t="shared" si="6"/>
        <v>271590</v>
      </c>
      <c r="H38" s="575">
        <f t="shared" si="0"/>
        <v>208.14479638009053</v>
      </c>
      <c r="I38" s="616">
        <v>95</v>
      </c>
      <c r="J38" s="616">
        <v>6600</v>
      </c>
      <c r="L38" s="554">
        <f t="shared" si="7"/>
        <v>0</v>
      </c>
      <c r="M38" s="561">
        <f t="shared" si="1"/>
        <v>0</v>
      </c>
      <c r="N38" s="561">
        <f t="shared" si="2"/>
        <v>8130</v>
      </c>
      <c r="O38" s="561">
        <f t="shared" si="3"/>
        <v>0</v>
      </c>
      <c r="P38" s="561">
        <f t="shared" si="4"/>
        <v>0</v>
      </c>
    </row>
    <row r="39" spans="1:16" ht="13.9" customHeight="1" thickBot="1">
      <c r="A39" s="597">
        <v>30</v>
      </c>
      <c r="B39" s="611" t="s">
        <v>467</v>
      </c>
      <c r="C39" s="633">
        <v>300</v>
      </c>
      <c r="D39" s="631">
        <v>1.5</v>
      </c>
      <c r="E39" s="622" t="s">
        <v>150</v>
      </c>
      <c r="F39" s="624">
        <v>18950</v>
      </c>
      <c r="G39" s="604">
        <f t="shared" si="6"/>
        <v>290540</v>
      </c>
      <c r="H39" s="575">
        <f t="shared" si="0"/>
        <v>320.36199095022624</v>
      </c>
      <c r="I39" s="616">
        <v>95</v>
      </c>
      <c r="J39" s="616">
        <v>6530</v>
      </c>
      <c r="L39" s="554">
        <f t="shared" si="7"/>
        <v>0</v>
      </c>
      <c r="M39" s="561">
        <f t="shared" si="1"/>
        <v>0</v>
      </c>
      <c r="N39" s="561">
        <f t="shared" si="2"/>
        <v>18950</v>
      </c>
      <c r="O39" s="561">
        <f t="shared" si="3"/>
        <v>0</v>
      </c>
      <c r="P39" s="561">
        <f t="shared" si="4"/>
        <v>0</v>
      </c>
    </row>
    <row r="40" spans="1:16" ht="13.9" customHeight="1" thickBot="1">
      <c r="A40" s="597">
        <v>31</v>
      </c>
      <c r="B40" s="611" t="s">
        <v>467</v>
      </c>
      <c r="C40" s="633">
        <v>210</v>
      </c>
      <c r="D40" s="631">
        <v>2</v>
      </c>
      <c r="E40" s="622" t="s">
        <v>150</v>
      </c>
      <c r="F40" s="624">
        <v>16450</v>
      </c>
      <c r="G40" s="604">
        <f t="shared" si="6"/>
        <v>306990</v>
      </c>
      <c r="H40" s="575">
        <f t="shared" si="0"/>
        <v>229.00452488687782</v>
      </c>
      <c r="I40" s="616">
        <v>95</v>
      </c>
      <c r="J40" s="616">
        <v>6680</v>
      </c>
      <c r="L40" s="554">
        <f t="shared" si="7"/>
        <v>0</v>
      </c>
      <c r="M40" s="561">
        <f t="shared" si="1"/>
        <v>0</v>
      </c>
      <c r="N40" s="561">
        <f t="shared" si="2"/>
        <v>16450</v>
      </c>
      <c r="O40" s="561">
        <f t="shared" si="3"/>
        <v>0</v>
      </c>
      <c r="P40" s="561">
        <f t="shared" si="4"/>
        <v>0</v>
      </c>
    </row>
    <row r="41" spans="1:16" ht="13.9" customHeight="1" thickBot="1">
      <c r="A41" s="597">
        <v>32</v>
      </c>
      <c r="B41" s="611" t="s">
        <v>467</v>
      </c>
      <c r="C41" s="633">
        <v>200</v>
      </c>
      <c r="D41" s="631">
        <v>0.9</v>
      </c>
      <c r="E41" s="622" t="s">
        <v>150</v>
      </c>
      <c r="F41" s="624">
        <v>7910</v>
      </c>
      <c r="G41" s="604">
        <f t="shared" si="6"/>
        <v>314900</v>
      </c>
      <c r="H41" s="575">
        <f t="shared" si="0"/>
        <v>208.14479638009053</v>
      </c>
      <c r="I41" s="616">
        <v>95</v>
      </c>
      <c r="J41" s="616">
        <v>6630</v>
      </c>
      <c r="L41" s="554">
        <f t="shared" si="7"/>
        <v>0</v>
      </c>
      <c r="M41" s="561">
        <f t="shared" si="1"/>
        <v>0</v>
      </c>
      <c r="N41" s="561">
        <f t="shared" si="2"/>
        <v>7910</v>
      </c>
      <c r="O41" s="561">
        <f t="shared" si="3"/>
        <v>0</v>
      </c>
      <c r="P41" s="561">
        <f t="shared" si="4"/>
        <v>0</v>
      </c>
    </row>
    <row r="42" spans="1:16" ht="13.9" customHeight="1" thickBot="1">
      <c r="A42" s="597">
        <v>33</v>
      </c>
      <c r="B42" s="611" t="s">
        <v>467</v>
      </c>
      <c r="C42" s="633">
        <v>200</v>
      </c>
      <c r="D42" s="631">
        <v>1.5</v>
      </c>
      <c r="E42" s="622" t="s">
        <v>150</v>
      </c>
      <c r="F42" s="624">
        <v>12660</v>
      </c>
      <c r="G42" s="604">
        <f t="shared" si="6"/>
        <v>327560</v>
      </c>
      <c r="H42" s="575">
        <f t="shared" si="0"/>
        <v>213.57466063348417</v>
      </c>
      <c r="I42" s="616">
        <v>95</v>
      </c>
      <c r="J42" s="616">
        <v>6470</v>
      </c>
      <c r="L42" s="554">
        <f t="shared" si="7"/>
        <v>0</v>
      </c>
      <c r="M42" s="561">
        <f t="shared" si="1"/>
        <v>0</v>
      </c>
      <c r="N42" s="561">
        <f t="shared" si="2"/>
        <v>12660</v>
      </c>
      <c r="O42" s="561">
        <f t="shared" si="3"/>
        <v>0</v>
      </c>
      <c r="P42" s="561">
        <f t="shared" si="4"/>
        <v>0</v>
      </c>
    </row>
    <row r="43" spans="1:16" ht="13.9" customHeight="1" thickBot="1">
      <c r="A43" s="597">
        <v>34</v>
      </c>
      <c r="B43" s="611" t="s">
        <v>467</v>
      </c>
      <c r="C43" s="633">
        <v>316</v>
      </c>
      <c r="D43" s="631">
        <v>2</v>
      </c>
      <c r="E43" s="622" t="s">
        <v>150</v>
      </c>
      <c r="F43" s="624">
        <v>18640</v>
      </c>
      <c r="G43" s="604">
        <f t="shared" si="6"/>
        <v>346200</v>
      </c>
      <c r="H43" s="575">
        <f t="shared" si="0"/>
        <v>344.59728506787326</v>
      </c>
      <c r="I43" s="616">
        <v>95</v>
      </c>
      <c r="J43" s="616">
        <v>6940</v>
      </c>
      <c r="L43" s="554">
        <f t="shared" si="7"/>
        <v>0</v>
      </c>
      <c r="M43" s="561">
        <f t="shared" si="1"/>
        <v>0</v>
      </c>
      <c r="N43" s="561">
        <f t="shared" si="2"/>
        <v>18640</v>
      </c>
      <c r="O43" s="561">
        <f t="shared" si="3"/>
        <v>0</v>
      </c>
      <c r="P43" s="561">
        <f t="shared" si="4"/>
        <v>0</v>
      </c>
    </row>
    <row r="44" spans="1:16" ht="13.9" customHeight="1" thickBot="1">
      <c r="A44" s="597">
        <v>35</v>
      </c>
      <c r="B44" s="611"/>
      <c r="C44" s="612"/>
      <c r="D44" s="613"/>
      <c r="E44" s="622"/>
      <c r="F44" s="624">
        <f>(D44*42)*C44</f>
        <v>0</v>
      </c>
      <c r="G44" s="604">
        <f t="shared" si="6"/>
        <v>346200</v>
      </c>
      <c r="H44" s="575">
        <f t="shared" si="0"/>
        <v>0</v>
      </c>
      <c r="I44" s="616"/>
      <c r="J44" s="616"/>
      <c r="L44" s="554">
        <f t="shared" si="7"/>
        <v>0</v>
      </c>
      <c r="M44" s="561">
        <f t="shared" si="1"/>
        <v>0</v>
      </c>
      <c r="N44" s="561">
        <f t="shared" si="2"/>
        <v>0</v>
      </c>
      <c r="O44" s="561">
        <f t="shared" si="3"/>
        <v>0</v>
      </c>
      <c r="P44" s="561">
        <f t="shared" si="4"/>
        <v>0</v>
      </c>
    </row>
    <row r="45" spans="1:16" ht="13.9" customHeight="1" thickBot="1">
      <c r="A45" s="597">
        <v>36</v>
      </c>
      <c r="B45" s="611"/>
      <c r="C45" s="612"/>
      <c r="D45" s="613"/>
      <c r="E45" s="622"/>
      <c r="F45" s="624">
        <f t="shared" ref="F45" si="8">(D45*42)*C45</f>
        <v>0</v>
      </c>
      <c r="G45" s="604">
        <f t="shared" si="6"/>
        <v>346200</v>
      </c>
      <c r="H45" s="575">
        <f t="shared" si="0"/>
        <v>0</v>
      </c>
      <c r="I45" s="616"/>
      <c r="J45" s="616"/>
      <c r="L45" s="554">
        <f t="shared" si="7"/>
        <v>0</v>
      </c>
      <c r="M45" s="561">
        <f t="shared" si="1"/>
        <v>0</v>
      </c>
      <c r="N45" s="561">
        <f t="shared" si="2"/>
        <v>0</v>
      </c>
      <c r="O45" s="561">
        <f t="shared" si="3"/>
        <v>0</v>
      </c>
      <c r="P45" s="561">
        <f t="shared" si="4"/>
        <v>0</v>
      </c>
    </row>
    <row r="46" spans="1:16" ht="13.9" customHeight="1" thickBot="1">
      <c r="A46" s="597">
        <v>37</v>
      </c>
      <c r="B46" s="611"/>
      <c r="C46" s="612"/>
      <c r="D46" s="613"/>
      <c r="E46" s="622"/>
      <c r="F46" s="624">
        <f>(D46*42)*C46</f>
        <v>0</v>
      </c>
      <c r="G46" s="604">
        <f t="shared" si="6"/>
        <v>346200</v>
      </c>
      <c r="H46" s="575">
        <f t="shared" si="0"/>
        <v>0</v>
      </c>
      <c r="I46" s="616"/>
      <c r="J46" s="616"/>
      <c r="L46" s="554">
        <f t="shared" si="7"/>
        <v>0</v>
      </c>
      <c r="M46" s="561">
        <f t="shared" si="1"/>
        <v>0</v>
      </c>
      <c r="N46" s="561">
        <f t="shared" si="2"/>
        <v>0</v>
      </c>
      <c r="O46" s="561">
        <f t="shared" si="3"/>
        <v>0</v>
      </c>
      <c r="P46" s="561">
        <f t="shared" si="4"/>
        <v>0</v>
      </c>
    </row>
    <row r="47" spans="1:16" ht="13.9" customHeight="1" thickBot="1">
      <c r="A47" s="597">
        <v>38</v>
      </c>
      <c r="B47" s="611"/>
      <c r="C47" s="612"/>
      <c r="D47" s="613"/>
      <c r="E47" s="622"/>
      <c r="F47" s="624">
        <f t="shared" ref="F47:F48" si="9">(D47*42)*C47</f>
        <v>0</v>
      </c>
      <c r="G47" s="604">
        <f t="shared" si="6"/>
        <v>346200</v>
      </c>
      <c r="H47" s="575">
        <f t="shared" si="0"/>
        <v>0</v>
      </c>
      <c r="I47" s="616"/>
      <c r="J47" s="616"/>
      <c r="L47" s="554">
        <f t="shared" si="7"/>
        <v>0</v>
      </c>
      <c r="M47" s="561">
        <f>IF(E47=$M$54,F47,0)</f>
        <v>0</v>
      </c>
      <c r="N47" s="561">
        <f>IF(E47=$N$54,F47,0)</f>
        <v>0</v>
      </c>
      <c r="O47" s="561">
        <f>IF(E47=$O$54,F47,0)</f>
        <v>0</v>
      </c>
      <c r="P47" s="561">
        <f>IF(E47=$P$54,F47,0)</f>
        <v>0</v>
      </c>
    </row>
    <row r="48" spans="1:16" ht="13.9" customHeight="1" thickBot="1">
      <c r="A48" s="597">
        <v>39</v>
      </c>
      <c r="B48" s="611"/>
      <c r="C48" s="612"/>
      <c r="D48" s="613"/>
      <c r="E48" s="622"/>
      <c r="F48" s="624">
        <f t="shared" si="9"/>
        <v>0</v>
      </c>
      <c r="G48" s="604">
        <f t="shared" si="6"/>
        <v>346200</v>
      </c>
      <c r="H48" s="575">
        <f t="shared" si="0"/>
        <v>0</v>
      </c>
      <c r="I48" s="616"/>
      <c r="J48" s="616"/>
      <c r="L48" s="554">
        <f t="shared" si="7"/>
        <v>0</v>
      </c>
      <c r="M48" s="561">
        <f>IF(E48=$M$54,F48,0)</f>
        <v>0</v>
      </c>
      <c r="N48" s="561">
        <f>IF(E48=$N$54,F48,0)</f>
        <v>0</v>
      </c>
      <c r="O48" s="561">
        <f>IF(E48=$O$54,F48,0)</f>
        <v>0</v>
      </c>
      <c r="P48" s="561">
        <f>IF(E48=$P$54,F48,0)</f>
        <v>0</v>
      </c>
    </row>
    <row r="49" spans="1:17" ht="13.9" customHeight="1" thickBot="1">
      <c r="A49" s="597">
        <v>40</v>
      </c>
      <c r="B49" s="611" t="s">
        <v>467</v>
      </c>
      <c r="C49" s="591">
        <f>(C5*E4)</f>
        <v>378.61926</v>
      </c>
      <c r="D49" s="621"/>
      <c r="E49" s="614" t="s">
        <v>156</v>
      </c>
      <c r="F49" s="623"/>
      <c r="G49" s="605"/>
      <c r="H49" s="575">
        <f t="shared" si="0"/>
        <v>378.61926</v>
      </c>
      <c r="I49" s="612">
        <v>95</v>
      </c>
      <c r="J49" s="616">
        <v>6720</v>
      </c>
      <c r="L49" s="554">
        <f t="shared" si="7"/>
        <v>0</v>
      </c>
      <c r="M49" s="561">
        <f>IF(E49=$M$54,F49,0)</f>
        <v>0</v>
      </c>
      <c r="N49" s="561">
        <f>IF(E49=$N$54,F49,0)</f>
        <v>0</v>
      </c>
      <c r="O49" s="561">
        <f>IF(E49=$O$54,F49,0)</f>
        <v>0</v>
      </c>
      <c r="P49" s="561">
        <f>IF(E49=$P$54,F49,0)</f>
        <v>0</v>
      </c>
    </row>
    <row r="50" spans="1:17" ht="13.9" customHeight="1" thickBot="1">
      <c r="A50" s="578" t="s">
        <v>71</v>
      </c>
      <c r="B50" s="576" t="s">
        <v>235</v>
      </c>
      <c r="C50" s="591">
        <f>(SUM(C10:C49))*42</f>
        <v>390794.00891999999</v>
      </c>
      <c r="D50" s="598" t="s">
        <v>236</v>
      </c>
      <c r="E50" s="576" t="s">
        <v>237</v>
      </c>
      <c r="F50" s="591">
        <f>SUM(F10:F46)</f>
        <v>346200</v>
      </c>
      <c r="G50" s="607" t="s">
        <v>154</v>
      </c>
      <c r="H50" s="606"/>
      <c r="I50" s="600"/>
      <c r="J50" s="603" t="s">
        <v>202</v>
      </c>
      <c r="K50" s="535"/>
      <c r="L50" s="554"/>
      <c r="M50" s="555"/>
      <c r="N50" s="555"/>
      <c r="O50" s="556"/>
      <c r="P50" s="556"/>
    </row>
    <row r="51" spans="1:17" ht="13.9" customHeight="1" thickBot="1">
      <c r="A51" s="578" t="s">
        <v>204</v>
      </c>
      <c r="B51" s="617">
        <v>0.62708333333333333</v>
      </c>
      <c r="C51" s="590" t="s">
        <v>203</v>
      </c>
      <c r="D51" s="580" t="s">
        <v>205</v>
      </c>
      <c r="E51" s="617">
        <v>0.70694444444444438</v>
      </c>
      <c r="F51" s="590" t="s">
        <v>203</v>
      </c>
      <c r="G51" s="580" t="s">
        <v>207</v>
      </c>
      <c r="H51" s="620">
        <v>43011</v>
      </c>
      <c r="I51" s="600" t="s">
        <v>514</v>
      </c>
      <c r="J51" s="601">
        <f>H49+H55</f>
        <v>428.61926</v>
      </c>
      <c r="K51" s="574"/>
      <c r="L51" s="554"/>
      <c r="M51" s="555"/>
      <c r="N51" s="555"/>
      <c r="O51" s="556"/>
      <c r="P51" s="556"/>
    </row>
    <row r="52" spans="1:17" ht="13.9" customHeight="1" thickBot="1">
      <c r="A52" s="578" t="s">
        <v>178</v>
      </c>
      <c r="B52" s="612">
        <v>938</v>
      </c>
      <c r="C52" s="579" t="s">
        <v>73</v>
      </c>
      <c r="D52" s="580" t="s">
        <v>160</v>
      </c>
      <c r="E52" s="618">
        <f>MAX(D10:D48)</f>
        <v>2</v>
      </c>
      <c r="F52" s="579" t="s">
        <v>165</v>
      </c>
      <c r="G52" s="580" t="s">
        <v>166</v>
      </c>
      <c r="H52" s="618">
        <f>F50/(SUM(C15:C48)*42)</f>
        <v>0.99120456263313406</v>
      </c>
      <c r="I52" s="600" t="s">
        <v>165</v>
      </c>
      <c r="J52" s="602" t="s">
        <v>234</v>
      </c>
      <c r="L52" s="554"/>
      <c r="M52" s="555"/>
      <c r="N52" s="555"/>
      <c r="O52" s="556"/>
      <c r="P52" s="556"/>
    </row>
    <row r="53" spans="1:17" ht="13.9" customHeight="1" thickBot="1">
      <c r="A53" s="578" t="s">
        <v>179</v>
      </c>
      <c r="B53" s="612">
        <v>4616</v>
      </c>
      <c r="C53" s="579" t="s">
        <v>73</v>
      </c>
      <c r="D53" s="580" t="s">
        <v>161</v>
      </c>
      <c r="E53" s="612">
        <f>MAX(I10:I49)</f>
        <v>95</v>
      </c>
      <c r="F53" s="579" t="s">
        <v>74</v>
      </c>
      <c r="G53" s="580" t="s">
        <v>163</v>
      </c>
      <c r="H53" s="612">
        <f>AVERAGE(I14:I48)</f>
        <v>94.966666666666669</v>
      </c>
      <c r="I53" s="600" t="s">
        <v>74</v>
      </c>
      <c r="J53" s="547">
        <f>SUM(H10:H49)+E55+H55</f>
        <v>9989.7504817194567</v>
      </c>
      <c r="L53" s="574"/>
      <c r="M53" s="574"/>
      <c r="N53" s="574"/>
      <c r="O53" s="574"/>
      <c r="P53" s="574"/>
    </row>
    <row r="54" spans="1:17" ht="13.9" customHeight="1" thickBot="1">
      <c r="A54" s="578" t="s">
        <v>75</v>
      </c>
      <c r="B54" s="615">
        <v>2338</v>
      </c>
      <c r="C54" s="579" t="s">
        <v>73</v>
      </c>
      <c r="D54" s="580" t="s">
        <v>162</v>
      </c>
      <c r="E54" s="612">
        <f>MAX(J10:J49)</f>
        <v>6940</v>
      </c>
      <c r="F54" s="579" t="s">
        <v>73</v>
      </c>
      <c r="G54" s="580" t="s">
        <v>164</v>
      </c>
      <c r="H54" s="612">
        <f>AVERAGE(J14:J48)</f>
        <v>6608.333333333333</v>
      </c>
      <c r="I54" s="600" t="s">
        <v>73</v>
      </c>
      <c r="J54" s="602" t="s">
        <v>146</v>
      </c>
      <c r="L54" s="550" t="s">
        <v>89</v>
      </c>
      <c r="M54" s="549" t="str">
        <f>'Job Info'!D17</f>
        <v>100 Mesh</v>
      </c>
      <c r="N54" s="549" t="str">
        <f>'Job Info'!D18</f>
        <v>40/70 White</v>
      </c>
      <c r="O54" s="549">
        <f>'Job Info'!D19</f>
        <v>0</v>
      </c>
      <c r="P54" s="549">
        <f>'Job Info'!D20</f>
        <v>0</v>
      </c>
    </row>
    <row r="55" spans="1:17" ht="13.9" customHeight="1" thickBot="1">
      <c r="A55" s="576" t="s">
        <v>90</v>
      </c>
      <c r="B55" s="599">
        <f>((C7*0.433)+B54)/C7</f>
        <v>0.68801745200698083</v>
      </c>
      <c r="C55" s="579" t="s">
        <v>231</v>
      </c>
      <c r="D55" s="589" t="s">
        <v>229</v>
      </c>
      <c r="E55" s="619">
        <v>245</v>
      </c>
      <c r="F55" s="579" t="s">
        <v>230</v>
      </c>
      <c r="G55" s="578" t="s">
        <v>232</v>
      </c>
      <c r="H55" s="619">
        <v>50</v>
      </c>
      <c r="I55" s="600" t="s">
        <v>230</v>
      </c>
      <c r="J55" s="547">
        <f>(C50/42)+E55+H55</f>
        <v>9599.6192599999995</v>
      </c>
      <c r="L55" s="551">
        <f t="shared" ref="L55:P55" si="10">SUM(L10:L49)</f>
        <v>60</v>
      </c>
      <c r="M55" s="551">
        <f t="shared" si="10"/>
        <v>86300</v>
      </c>
      <c r="N55" s="551">
        <f t="shared" si="10"/>
        <v>259900</v>
      </c>
      <c r="O55" s="551">
        <f t="shared" si="10"/>
        <v>0</v>
      </c>
      <c r="P55" s="551">
        <f t="shared" si="10"/>
        <v>0</v>
      </c>
    </row>
    <row r="56" spans="1:17" ht="43.15" customHeight="1">
      <c r="A56" s="663" t="s">
        <v>468</v>
      </c>
      <c r="B56" s="664"/>
      <c r="C56" s="664"/>
      <c r="D56" s="664"/>
      <c r="E56" s="664"/>
      <c r="F56" s="664"/>
      <c r="G56" s="664"/>
      <c r="H56" s="664"/>
      <c r="I56" s="664"/>
      <c r="J56" s="665"/>
      <c r="K56" s="535"/>
      <c r="L56" s="538"/>
      <c r="M56" s="539"/>
      <c r="N56" s="535"/>
      <c r="O56" s="535"/>
    </row>
    <row r="58" spans="1:17">
      <c r="A58" s="541"/>
      <c r="B58" s="540" t="s">
        <v>191</v>
      </c>
      <c r="C58" s="542"/>
      <c r="D58" s="542"/>
      <c r="E58" s="542"/>
      <c r="F58" s="542"/>
      <c r="G58" s="542"/>
      <c r="H58" s="542"/>
      <c r="I58" s="542"/>
    </row>
    <row r="59" spans="1:17">
      <c r="A59" s="543"/>
      <c r="B59" s="540" t="s">
        <v>100</v>
      </c>
      <c r="C59" s="545"/>
      <c r="D59" s="544"/>
      <c r="E59" s="545"/>
      <c r="F59" s="546"/>
      <c r="G59" s="546"/>
      <c r="H59" s="546"/>
      <c r="I59" s="546"/>
    </row>
    <row r="60" spans="1:17">
      <c r="A60" s="558" t="s">
        <v>130</v>
      </c>
      <c r="B60" s="558" t="s">
        <v>131</v>
      </c>
      <c r="C60" s="558" t="s">
        <v>97</v>
      </c>
      <c r="D60" s="558" t="s">
        <v>91</v>
      </c>
      <c r="E60" s="558" t="s">
        <v>72</v>
      </c>
      <c r="F60" s="558" t="s">
        <v>173</v>
      </c>
      <c r="G60" s="558" t="s">
        <v>174</v>
      </c>
      <c r="H60" s="558" t="s">
        <v>171</v>
      </c>
      <c r="I60" s="558" t="s">
        <v>172</v>
      </c>
      <c r="J60" s="558" t="s">
        <v>159</v>
      </c>
      <c r="K60" s="558" t="s">
        <v>99</v>
      </c>
      <c r="L60" s="558" t="s">
        <v>92</v>
      </c>
      <c r="M60" s="558" t="s">
        <v>132</v>
      </c>
      <c r="N60" s="558" t="s">
        <v>93</v>
      </c>
      <c r="O60" s="558" t="s">
        <v>94</v>
      </c>
      <c r="P60" s="558" t="s">
        <v>96</v>
      </c>
      <c r="Q60" s="558" t="s">
        <v>95</v>
      </c>
    </row>
    <row r="61" spans="1:17">
      <c r="A61" s="559">
        <f>C5</f>
        <v>17078</v>
      </c>
      <c r="B61" s="559">
        <f>C6</f>
        <v>17229</v>
      </c>
      <c r="C61" s="559">
        <f>C50</f>
        <v>390794.00891999999</v>
      </c>
      <c r="D61" s="559">
        <f>J55</f>
        <v>9599.6192599999995</v>
      </c>
      <c r="E61" s="559">
        <f>F50</f>
        <v>346200</v>
      </c>
      <c r="F61" s="559">
        <f>M55</f>
        <v>86300</v>
      </c>
      <c r="G61" s="559">
        <f>N55</f>
        <v>259900</v>
      </c>
      <c r="H61" s="559">
        <f>O55</f>
        <v>0</v>
      </c>
      <c r="I61" s="559">
        <f>P55</f>
        <v>0</v>
      </c>
      <c r="J61" s="559">
        <f>B52</f>
        <v>938</v>
      </c>
      <c r="K61" s="559">
        <f>B53</f>
        <v>4616</v>
      </c>
      <c r="L61" s="559">
        <f>B54</f>
        <v>2338</v>
      </c>
      <c r="M61" s="560">
        <f>B55</f>
        <v>0.68801745200698083</v>
      </c>
      <c r="N61" s="559">
        <f>E53</f>
        <v>95</v>
      </c>
      <c r="O61" s="559">
        <f>H53</f>
        <v>94.966666666666669</v>
      </c>
      <c r="P61" s="559">
        <f>E54</f>
        <v>6940</v>
      </c>
      <c r="Q61" s="559">
        <f>H54</f>
        <v>6608.333333333333</v>
      </c>
    </row>
  </sheetData>
  <sheetProtection selectLockedCells="1"/>
  <mergeCells count="22">
    <mergeCell ref="A2:A3"/>
    <mergeCell ref="B2:E2"/>
    <mergeCell ref="F2:J3"/>
    <mergeCell ref="B3:E3"/>
    <mergeCell ref="A4:A5"/>
    <mergeCell ref="F4:G4"/>
    <mergeCell ref="H4:J4"/>
    <mergeCell ref="F5:G5"/>
    <mergeCell ref="H5:J5"/>
    <mergeCell ref="I8:I9"/>
    <mergeCell ref="J8:J9"/>
    <mergeCell ref="A56:J56"/>
    <mergeCell ref="M5:P5"/>
    <mergeCell ref="M6:P6"/>
    <mergeCell ref="A8:A9"/>
    <mergeCell ref="B8:B9"/>
    <mergeCell ref="C8:C9"/>
    <mergeCell ref="D8:D9"/>
    <mergeCell ref="E8:E9"/>
    <mergeCell ref="F8:F9"/>
    <mergeCell ref="G8:G9"/>
    <mergeCell ref="H8:H9"/>
  </mergeCells>
  <dataValidations count="1">
    <dataValidation type="list" allowBlank="1" showInputMessage="1" showErrorMessage="1" sqref="E10:E49">
      <formula1>$Q$10:$Q$25</formula1>
    </dataValidation>
  </dataValidations>
  <pageMargins left="0.7" right="0.7" top="0.75" bottom="0.75" header="0.3" footer="0.3"/>
  <pageSetup scale="77"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Q61"/>
  <sheetViews>
    <sheetView zoomScaleNormal="100" zoomScaleSheetLayoutView="80" workbookViewId="0">
      <selection activeCell="L2" sqref="L2"/>
    </sheetView>
  </sheetViews>
  <sheetFormatPr defaultColWidth="8.85546875" defaultRowHeight="15"/>
  <cols>
    <col min="1" max="16" width="11.7109375" style="534" customWidth="1"/>
    <col min="17" max="17" width="11.28515625" style="534" bestFit="1" customWidth="1"/>
    <col min="18" max="16384" width="8.85546875" style="534"/>
  </cols>
  <sheetData>
    <row r="1" spans="1:17" ht="13.9" customHeight="1" thickBot="1"/>
    <row r="2" spans="1:17" ht="13.9" customHeight="1" thickBot="1">
      <c r="A2" s="673" t="s">
        <v>433</v>
      </c>
      <c r="B2" s="674" t="s">
        <v>291</v>
      </c>
      <c r="C2" s="675"/>
      <c r="D2" s="675"/>
      <c r="E2" s="676"/>
      <c r="F2" s="677" t="s">
        <v>469</v>
      </c>
      <c r="G2" s="678"/>
      <c r="H2" s="678"/>
      <c r="I2" s="678"/>
      <c r="J2" s="678"/>
      <c r="M2" s="566" t="s">
        <v>185</v>
      </c>
      <c r="N2" s="566" t="s">
        <v>186</v>
      </c>
      <c r="O2" s="566" t="s">
        <v>187</v>
      </c>
      <c r="P2" s="566" t="s">
        <v>188</v>
      </c>
    </row>
    <row r="3" spans="1:17" ht="13.9" customHeight="1" thickBot="1">
      <c r="A3" s="673"/>
      <c r="B3" s="679" t="s">
        <v>241</v>
      </c>
      <c r="C3" s="680"/>
      <c r="D3" s="680"/>
      <c r="E3" s="681"/>
      <c r="F3" s="677"/>
      <c r="G3" s="678"/>
      <c r="H3" s="678"/>
      <c r="I3" s="678"/>
      <c r="J3" s="678"/>
      <c r="M3" s="567">
        <f>M55/F50</f>
        <v>0.24913093858632676</v>
      </c>
      <c r="N3" s="567">
        <f>N55/F50</f>
        <v>0.75086906141367327</v>
      </c>
      <c r="O3" s="567">
        <f>O55/F50</f>
        <v>0</v>
      </c>
      <c r="P3" s="567">
        <f>P55/F50</f>
        <v>0</v>
      </c>
    </row>
    <row r="4" spans="1:17" ht="13.9" customHeight="1" thickBot="1">
      <c r="A4" s="682">
        <v>12</v>
      </c>
      <c r="B4" s="581" t="s">
        <v>218</v>
      </c>
      <c r="C4" s="608">
        <v>17060</v>
      </c>
      <c r="D4" s="582" t="s">
        <v>76</v>
      </c>
      <c r="E4" s="586">
        <v>2.2169999999999999E-2</v>
      </c>
      <c r="F4" s="683" t="s">
        <v>226</v>
      </c>
      <c r="G4" s="684"/>
      <c r="H4" s="685" t="s">
        <v>447</v>
      </c>
      <c r="I4" s="685"/>
      <c r="J4" s="685"/>
      <c r="N4" s="535"/>
    </row>
    <row r="5" spans="1:17" ht="13.9" customHeight="1" thickBot="1">
      <c r="A5" s="682"/>
      <c r="B5" s="651" t="s">
        <v>78</v>
      </c>
      <c r="C5" s="609">
        <v>16891</v>
      </c>
      <c r="D5" s="583" t="s">
        <v>219</v>
      </c>
      <c r="E5" s="587">
        <f>(C6+C5)/2</f>
        <v>16966.5</v>
      </c>
      <c r="F5" s="683" t="s">
        <v>227</v>
      </c>
      <c r="G5" s="686"/>
      <c r="H5" s="685" t="s">
        <v>448</v>
      </c>
      <c r="I5" s="687"/>
      <c r="J5" s="685"/>
      <c r="M5" s="666" t="s">
        <v>140</v>
      </c>
      <c r="N5" s="667"/>
      <c r="O5" s="667"/>
      <c r="P5" s="668"/>
    </row>
    <row r="6" spans="1:17" ht="13.9" customHeight="1" thickBot="1">
      <c r="A6" s="595" t="s">
        <v>144</v>
      </c>
      <c r="B6" s="651" t="s">
        <v>79</v>
      </c>
      <c r="C6" s="609">
        <v>17042</v>
      </c>
      <c r="D6" s="584" t="s">
        <v>145</v>
      </c>
      <c r="E6" s="588">
        <v>0.63</v>
      </c>
      <c r="F6" s="592" t="s">
        <v>170</v>
      </c>
      <c r="G6" s="594">
        <f>SUM(C12:C15)/SUM(C12:C46)</f>
        <v>8.5493720474709073E-2</v>
      </c>
      <c r="H6" s="592" t="s">
        <v>168</v>
      </c>
      <c r="I6" s="575">
        <v>48.698924731182792</v>
      </c>
      <c r="J6" s="596"/>
      <c r="M6" s="669" t="s">
        <v>141</v>
      </c>
      <c r="N6" s="670"/>
      <c r="O6" s="670"/>
      <c r="P6" s="671"/>
    </row>
    <row r="7" spans="1:17" ht="13.9" customHeight="1" thickBot="1">
      <c r="A7" s="610">
        <v>22.1</v>
      </c>
      <c r="B7" s="651" t="s">
        <v>80</v>
      </c>
      <c r="C7" s="609">
        <v>9164</v>
      </c>
      <c r="D7" s="585" t="s">
        <v>77</v>
      </c>
      <c r="E7" s="587">
        <v>6</v>
      </c>
      <c r="F7" s="593" t="s">
        <v>167</v>
      </c>
      <c r="G7" s="587">
        <v>95</v>
      </c>
      <c r="H7" s="592" t="s">
        <v>169</v>
      </c>
      <c r="I7" s="575">
        <v>1853.2258064516129</v>
      </c>
      <c r="J7" s="596"/>
      <c r="K7" s="535"/>
      <c r="L7" s="557"/>
    </row>
    <row r="8" spans="1:17" ht="13.9" customHeight="1">
      <c r="A8" s="661" t="s">
        <v>81</v>
      </c>
      <c r="B8" s="661" t="s">
        <v>82</v>
      </c>
      <c r="C8" s="661" t="s">
        <v>201</v>
      </c>
      <c r="D8" s="661" t="s">
        <v>224</v>
      </c>
      <c r="E8" s="662" t="s">
        <v>225</v>
      </c>
      <c r="F8" s="661" t="s">
        <v>83</v>
      </c>
      <c r="G8" s="662" t="s">
        <v>72</v>
      </c>
      <c r="H8" s="661" t="s">
        <v>217</v>
      </c>
      <c r="I8" s="661" t="s">
        <v>239</v>
      </c>
      <c r="J8" s="662" t="s">
        <v>451</v>
      </c>
      <c r="L8" s="557"/>
    </row>
    <row r="9" spans="1:17" ht="13.9" customHeight="1" thickBot="1">
      <c r="A9" s="661"/>
      <c r="B9" s="661"/>
      <c r="C9" s="661"/>
      <c r="D9" s="661"/>
      <c r="E9" s="661"/>
      <c r="F9" s="672"/>
      <c r="G9" s="672"/>
      <c r="H9" s="672"/>
      <c r="I9" s="661"/>
      <c r="J9" s="661"/>
      <c r="L9" s="535"/>
      <c r="M9" s="535"/>
      <c r="N9" s="535"/>
      <c r="Q9" s="568" t="s">
        <v>149</v>
      </c>
    </row>
    <row r="10" spans="1:17" ht="13.9" customHeight="1" thickBot="1">
      <c r="A10" s="597">
        <v>1</v>
      </c>
      <c r="B10" s="611" t="s">
        <v>84</v>
      </c>
      <c r="C10" s="630">
        <v>70</v>
      </c>
      <c r="D10" s="631"/>
      <c r="E10" s="622" t="s">
        <v>139</v>
      </c>
      <c r="F10" s="624">
        <f>(D10*42)*C10</f>
        <v>0</v>
      </c>
      <c r="G10" s="604">
        <f>F10</f>
        <v>0</v>
      </c>
      <c r="H10" s="575">
        <f t="shared" ref="H10:H49" si="0">(1*((D10/$A$7)+1))*C10</f>
        <v>70</v>
      </c>
      <c r="I10" s="616">
        <v>15</v>
      </c>
      <c r="J10" s="616">
        <v>4815</v>
      </c>
      <c r="L10" s="554">
        <f>IF(E10="acid",(C10),0)</f>
        <v>0</v>
      </c>
      <c r="M10" s="561">
        <f t="shared" ref="M10:M46" si="1">IF(E10=$M$54,F10,0)</f>
        <v>0</v>
      </c>
      <c r="N10" s="561">
        <f t="shared" ref="N10:N46" si="2">IF(E10=$N$54,F10,0)</f>
        <v>0</v>
      </c>
      <c r="O10" s="561">
        <f t="shared" ref="O10:O46" si="3">IF(E10=$O$54,F10,0)</f>
        <v>0</v>
      </c>
      <c r="P10" s="561">
        <f t="shared" ref="P10:P46" si="4">IF(E10=$P$54,F10,0)</f>
        <v>0</v>
      </c>
      <c r="Q10" s="569"/>
    </row>
    <row r="11" spans="1:17" ht="13.9" customHeight="1" thickBot="1">
      <c r="A11" s="597">
        <v>2</v>
      </c>
      <c r="B11" s="611" t="s">
        <v>85</v>
      </c>
      <c r="C11" s="630">
        <v>24</v>
      </c>
      <c r="D11" s="631"/>
      <c r="E11" s="622" t="s">
        <v>61</v>
      </c>
      <c r="F11" s="624">
        <f t="shared" ref="F11:F14" si="5">(D11*42)*C11</f>
        <v>0</v>
      </c>
      <c r="G11" s="604">
        <f t="shared" ref="G11:G48" si="6">G10+F11</f>
        <v>0</v>
      </c>
      <c r="H11" s="575">
        <f t="shared" si="0"/>
        <v>24</v>
      </c>
      <c r="I11" s="616">
        <v>45</v>
      </c>
      <c r="J11" s="616">
        <v>6890</v>
      </c>
      <c r="L11" s="554">
        <f t="shared" ref="L11:L49" si="7">IF(E11="acid",(C11),0)</f>
        <v>24</v>
      </c>
      <c r="M11" s="561">
        <f t="shared" si="1"/>
        <v>0</v>
      </c>
      <c r="N11" s="561">
        <f t="shared" si="2"/>
        <v>0</v>
      </c>
      <c r="O11" s="561">
        <f t="shared" si="3"/>
        <v>0</v>
      </c>
      <c r="P11" s="561">
        <f t="shared" si="4"/>
        <v>0</v>
      </c>
      <c r="Q11" s="552" t="s">
        <v>136</v>
      </c>
    </row>
    <row r="12" spans="1:17" ht="13.9" customHeight="1" thickBot="1">
      <c r="A12" s="597">
        <v>3</v>
      </c>
      <c r="B12" s="611" t="s">
        <v>449</v>
      </c>
      <c r="C12" s="630">
        <v>176</v>
      </c>
      <c r="D12" s="631"/>
      <c r="E12" s="622" t="s">
        <v>86</v>
      </c>
      <c r="F12" s="624">
        <f t="shared" si="5"/>
        <v>0</v>
      </c>
      <c r="G12" s="604">
        <f t="shared" si="6"/>
        <v>0</v>
      </c>
      <c r="H12" s="575">
        <f t="shared" si="0"/>
        <v>176</v>
      </c>
      <c r="I12" s="616">
        <v>94</v>
      </c>
      <c r="J12" s="616">
        <v>6475</v>
      </c>
      <c r="L12" s="554">
        <f t="shared" si="7"/>
        <v>0</v>
      </c>
      <c r="M12" s="561">
        <f t="shared" si="1"/>
        <v>0</v>
      </c>
      <c r="N12" s="561">
        <f t="shared" si="2"/>
        <v>0</v>
      </c>
      <c r="O12" s="561">
        <f t="shared" si="3"/>
        <v>0</v>
      </c>
      <c r="P12" s="561">
        <f t="shared" si="4"/>
        <v>0</v>
      </c>
      <c r="Q12" s="552" t="s">
        <v>150</v>
      </c>
    </row>
    <row r="13" spans="1:17" ht="13.9" customHeight="1" thickBot="1">
      <c r="A13" s="597">
        <v>4</v>
      </c>
      <c r="B13" s="611" t="s">
        <v>85</v>
      </c>
      <c r="C13" s="630">
        <v>36</v>
      </c>
      <c r="D13" s="631"/>
      <c r="E13" s="622" t="s">
        <v>61</v>
      </c>
      <c r="F13" s="624">
        <f t="shared" si="5"/>
        <v>0</v>
      </c>
      <c r="G13" s="604">
        <f t="shared" si="6"/>
        <v>0</v>
      </c>
      <c r="H13" s="575">
        <f t="shared" si="0"/>
        <v>36</v>
      </c>
      <c r="I13" s="616">
        <v>95</v>
      </c>
      <c r="J13" s="616">
        <v>6550</v>
      </c>
      <c r="L13" s="554">
        <f t="shared" si="7"/>
        <v>36</v>
      </c>
      <c r="M13" s="561">
        <f t="shared" si="1"/>
        <v>0</v>
      </c>
      <c r="N13" s="561">
        <f t="shared" si="2"/>
        <v>0</v>
      </c>
      <c r="O13" s="561">
        <f t="shared" si="3"/>
        <v>0</v>
      </c>
      <c r="P13" s="561">
        <f t="shared" si="4"/>
        <v>0</v>
      </c>
      <c r="Q13" s="552" t="s">
        <v>113</v>
      </c>
    </row>
    <row r="14" spans="1:17" ht="13.9" customHeight="1" thickBot="1">
      <c r="A14" s="597">
        <v>5</v>
      </c>
      <c r="B14" s="611" t="s">
        <v>467</v>
      </c>
      <c r="C14" s="630">
        <v>328</v>
      </c>
      <c r="D14" s="632"/>
      <c r="E14" s="622" t="s">
        <v>87</v>
      </c>
      <c r="F14" s="624">
        <f t="shared" si="5"/>
        <v>0</v>
      </c>
      <c r="G14" s="604">
        <f t="shared" si="6"/>
        <v>0</v>
      </c>
      <c r="H14" s="575">
        <f t="shared" si="0"/>
        <v>328</v>
      </c>
      <c r="I14" s="616">
        <v>95</v>
      </c>
      <c r="J14" s="616">
        <v>6580</v>
      </c>
      <c r="L14" s="554">
        <f t="shared" si="7"/>
        <v>0</v>
      </c>
      <c r="M14" s="561">
        <f t="shared" si="1"/>
        <v>0</v>
      </c>
      <c r="N14" s="561">
        <f t="shared" si="2"/>
        <v>0</v>
      </c>
      <c r="O14" s="561">
        <f t="shared" si="3"/>
        <v>0</v>
      </c>
      <c r="P14" s="561">
        <f t="shared" si="4"/>
        <v>0</v>
      </c>
      <c r="Q14" s="552" t="s">
        <v>151</v>
      </c>
    </row>
    <row r="15" spans="1:17" ht="13.9" customHeight="1" thickBot="1">
      <c r="A15" s="597">
        <v>6</v>
      </c>
      <c r="B15" s="611" t="s">
        <v>467</v>
      </c>
      <c r="C15" s="630">
        <v>202</v>
      </c>
      <c r="D15" s="631">
        <v>0.3</v>
      </c>
      <c r="E15" s="622" t="s">
        <v>136</v>
      </c>
      <c r="F15" s="624">
        <v>2750</v>
      </c>
      <c r="G15" s="604">
        <f t="shared" si="6"/>
        <v>2750</v>
      </c>
      <c r="H15" s="575">
        <f t="shared" si="0"/>
        <v>204.74208144796378</v>
      </c>
      <c r="I15" s="616">
        <v>95</v>
      </c>
      <c r="J15" s="616">
        <v>6800</v>
      </c>
      <c r="L15" s="554">
        <f t="shared" si="7"/>
        <v>0</v>
      </c>
      <c r="M15" s="561">
        <f t="shared" si="1"/>
        <v>2750</v>
      </c>
      <c r="N15" s="561">
        <f t="shared" si="2"/>
        <v>0</v>
      </c>
      <c r="O15" s="561">
        <f t="shared" si="3"/>
        <v>0</v>
      </c>
      <c r="P15" s="561">
        <f t="shared" si="4"/>
        <v>0</v>
      </c>
      <c r="Q15" s="552" t="s">
        <v>114</v>
      </c>
    </row>
    <row r="16" spans="1:17" ht="13.9" customHeight="1" thickBot="1">
      <c r="A16" s="597">
        <v>7</v>
      </c>
      <c r="B16" s="611" t="s">
        <v>467</v>
      </c>
      <c r="C16" s="630">
        <v>350</v>
      </c>
      <c r="D16" s="631">
        <v>0.6</v>
      </c>
      <c r="E16" s="622" t="s">
        <v>136</v>
      </c>
      <c r="F16" s="624">
        <v>9090</v>
      </c>
      <c r="G16" s="604">
        <f t="shared" si="6"/>
        <v>11840</v>
      </c>
      <c r="H16" s="575">
        <f t="shared" si="0"/>
        <v>359.50226244343889</v>
      </c>
      <c r="I16" s="616">
        <v>95</v>
      </c>
      <c r="J16" s="616">
        <v>6920</v>
      </c>
      <c r="L16" s="554">
        <f t="shared" si="7"/>
        <v>0</v>
      </c>
      <c r="M16" s="561">
        <f t="shared" si="1"/>
        <v>9090</v>
      </c>
      <c r="N16" s="561">
        <f t="shared" si="2"/>
        <v>0</v>
      </c>
      <c r="O16" s="561">
        <f t="shared" si="3"/>
        <v>0</v>
      </c>
      <c r="P16" s="561">
        <f t="shared" si="4"/>
        <v>0</v>
      </c>
      <c r="Q16" s="552" t="s">
        <v>152</v>
      </c>
    </row>
    <row r="17" spans="1:17" ht="13.9" customHeight="1" thickBot="1">
      <c r="A17" s="597">
        <v>8</v>
      </c>
      <c r="B17" s="611" t="s">
        <v>467</v>
      </c>
      <c r="C17" s="630">
        <v>350</v>
      </c>
      <c r="D17" s="631">
        <v>0.9</v>
      </c>
      <c r="E17" s="622" t="s">
        <v>136</v>
      </c>
      <c r="F17" s="624">
        <v>12800</v>
      </c>
      <c r="G17" s="604">
        <f t="shared" si="6"/>
        <v>24640</v>
      </c>
      <c r="H17" s="575">
        <f t="shared" si="0"/>
        <v>364.2533936651584</v>
      </c>
      <c r="I17" s="616">
        <v>95</v>
      </c>
      <c r="J17" s="616">
        <v>7020</v>
      </c>
      <c r="L17" s="554">
        <f t="shared" si="7"/>
        <v>0</v>
      </c>
      <c r="M17" s="561">
        <f t="shared" si="1"/>
        <v>12800</v>
      </c>
      <c r="N17" s="561">
        <f t="shared" si="2"/>
        <v>0</v>
      </c>
      <c r="O17" s="561">
        <f t="shared" si="3"/>
        <v>0</v>
      </c>
      <c r="P17" s="561">
        <f t="shared" si="4"/>
        <v>0</v>
      </c>
      <c r="Q17" s="552" t="s">
        <v>87</v>
      </c>
    </row>
    <row r="18" spans="1:17" ht="13.9" customHeight="1" thickBot="1">
      <c r="A18" s="597">
        <v>9</v>
      </c>
      <c r="B18" s="611" t="s">
        <v>467</v>
      </c>
      <c r="C18" s="633">
        <v>150</v>
      </c>
      <c r="D18" s="631">
        <v>0.3</v>
      </c>
      <c r="E18" s="622" t="s">
        <v>136</v>
      </c>
      <c r="F18" s="624">
        <v>2000</v>
      </c>
      <c r="G18" s="604">
        <f t="shared" si="6"/>
        <v>26640</v>
      </c>
      <c r="H18" s="575">
        <f t="shared" si="0"/>
        <v>152.03619909502262</v>
      </c>
      <c r="I18" s="616">
        <v>95</v>
      </c>
      <c r="J18" s="616">
        <v>6830</v>
      </c>
      <c r="L18" s="554">
        <f t="shared" si="7"/>
        <v>0</v>
      </c>
      <c r="M18" s="561">
        <f t="shared" si="1"/>
        <v>2000</v>
      </c>
      <c r="N18" s="561">
        <f t="shared" si="2"/>
        <v>0</v>
      </c>
      <c r="O18" s="561">
        <f t="shared" si="3"/>
        <v>0</v>
      </c>
      <c r="P18" s="561">
        <f t="shared" si="4"/>
        <v>0</v>
      </c>
      <c r="Q18" s="552" t="s">
        <v>61</v>
      </c>
    </row>
    <row r="19" spans="1:17" ht="13.9" customHeight="1" thickBot="1">
      <c r="A19" s="597">
        <v>10</v>
      </c>
      <c r="B19" s="611" t="s">
        <v>467</v>
      </c>
      <c r="C19" s="633">
        <v>350</v>
      </c>
      <c r="D19" s="631">
        <v>0.6</v>
      </c>
      <c r="E19" s="622" t="s">
        <v>136</v>
      </c>
      <c r="F19" s="624">
        <v>8894</v>
      </c>
      <c r="G19" s="604">
        <f t="shared" si="6"/>
        <v>35534</v>
      </c>
      <c r="H19" s="575">
        <f t="shared" si="0"/>
        <v>359.50226244343889</v>
      </c>
      <c r="I19" s="616">
        <v>95</v>
      </c>
      <c r="J19" s="616">
        <v>6850</v>
      </c>
      <c r="L19" s="554">
        <f t="shared" si="7"/>
        <v>0</v>
      </c>
      <c r="M19" s="561">
        <f t="shared" si="1"/>
        <v>8894</v>
      </c>
      <c r="N19" s="561">
        <f t="shared" si="2"/>
        <v>0</v>
      </c>
      <c r="O19" s="561">
        <f t="shared" si="3"/>
        <v>0</v>
      </c>
      <c r="P19" s="561">
        <f t="shared" si="4"/>
        <v>0</v>
      </c>
      <c r="Q19" s="552" t="s">
        <v>86</v>
      </c>
    </row>
    <row r="20" spans="1:17" ht="13.9" customHeight="1" thickBot="1">
      <c r="A20" s="597">
        <v>11</v>
      </c>
      <c r="B20" s="611" t="s">
        <v>467</v>
      </c>
      <c r="C20" s="633">
        <v>300</v>
      </c>
      <c r="D20" s="631">
        <v>0.9</v>
      </c>
      <c r="E20" s="622" t="s">
        <v>136</v>
      </c>
      <c r="F20" s="624">
        <v>11108</v>
      </c>
      <c r="G20" s="604">
        <f t="shared" si="6"/>
        <v>46642</v>
      </c>
      <c r="H20" s="575">
        <f t="shared" si="0"/>
        <v>312.21719457013575</v>
      </c>
      <c r="I20" s="616">
        <v>95</v>
      </c>
      <c r="J20" s="616">
        <v>6875</v>
      </c>
      <c r="L20" s="554">
        <f t="shared" si="7"/>
        <v>0</v>
      </c>
      <c r="M20" s="561">
        <f t="shared" si="1"/>
        <v>11108</v>
      </c>
      <c r="N20" s="561">
        <f t="shared" si="2"/>
        <v>0</v>
      </c>
      <c r="O20" s="561">
        <f t="shared" si="3"/>
        <v>0</v>
      </c>
      <c r="P20" s="561">
        <f t="shared" si="4"/>
        <v>0</v>
      </c>
      <c r="Q20" s="552" t="s">
        <v>128</v>
      </c>
    </row>
    <row r="21" spans="1:17" ht="13.9" customHeight="1" thickBot="1">
      <c r="A21" s="597">
        <v>12</v>
      </c>
      <c r="B21" s="611" t="s">
        <v>467</v>
      </c>
      <c r="C21" s="633">
        <v>150</v>
      </c>
      <c r="D21" s="631">
        <v>0.3</v>
      </c>
      <c r="E21" s="622" t="s">
        <v>136</v>
      </c>
      <c r="F21" s="624">
        <v>2028</v>
      </c>
      <c r="G21" s="604">
        <f t="shared" si="6"/>
        <v>48670</v>
      </c>
      <c r="H21" s="575">
        <f t="shared" si="0"/>
        <v>152.03619909502262</v>
      </c>
      <c r="I21" s="616">
        <v>95</v>
      </c>
      <c r="J21" s="616">
        <v>6700</v>
      </c>
      <c r="L21" s="554">
        <f t="shared" si="7"/>
        <v>0</v>
      </c>
      <c r="M21" s="561">
        <f t="shared" si="1"/>
        <v>2028</v>
      </c>
      <c r="N21" s="561">
        <f t="shared" si="2"/>
        <v>0</v>
      </c>
      <c r="O21" s="561">
        <f t="shared" si="3"/>
        <v>0</v>
      </c>
      <c r="P21" s="561">
        <f t="shared" si="4"/>
        <v>0</v>
      </c>
      <c r="Q21" s="552" t="s">
        <v>129</v>
      </c>
    </row>
    <row r="22" spans="1:17" ht="13.9" customHeight="1" thickBot="1">
      <c r="A22" s="597">
        <v>13</v>
      </c>
      <c r="B22" s="611" t="s">
        <v>467</v>
      </c>
      <c r="C22" s="633">
        <v>300</v>
      </c>
      <c r="D22" s="631">
        <v>0.9</v>
      </c>
      <c r="E22" s="622" t="s">
        <v>136</v>
      </c>
      <c r="F22" s="624">
        <v>11100</v>
      </c>
      <c r="G22" s="604">
        <f t="shared" si="6"/>
        <v>59770</v>
      </c>
      <c r="H22" s="575">
        <f t="shared" si="0"/>
        <v>312.21719457013575</v>
      </c>
      <c r="I22" s="616">
        <v>95</v>
      </c>
      <c r="J22" s="616">
        <v>6775</v>
      </c>
      <c r="L22" s="554">
        <f t="shared" si="7"/>
        <v>0</v>
      </c>
      <c r="M22" s="561">
        <f t="shared" si="1"/>
        <v>11100</v>
      </c>
      <c r="N22" s="561">
        <f t="shared" si="2"/>
        <v>0</v>
      </c>
      <c r="O22" s="561">
        <f t="shared" si="3"/>
        <v>0</v>
      </c>
      <c r="P22" s="561">
        <f t="shared" si="4"/>
        <v>0</v>
      </c>
      <c r="Q22" s="552" t="s">
        <v>139</v>
      </c>
    </row>
    <row r="23" spans="1:17" ht="13.9" customHeight="1" thickBot="1">
      <c r="A23" s="597">
        <v>14</v>
      </c>
      <c r="B23" s="611" t="s">
        <v>467</v>
      </c>
      <c r="C23" s="633">
        <v>314</v>
      </c>
      <c r="D23" s="631">
        <v>1.2</v>
      </c>
      <c r="E23" s="622" t="s">
        <v>136</v>
      </c>
      <c r="F23" s="624">
        <v>15100</v>
      </c>
      <c r="G23" s="604">
        <f t="shared" si="6"/>
        <v>74870</v>
      </c>
      <c r="H23" s="575">
        <f t="shared" si="0"/>
        <v>331.04977375565613</v>
      </c>
      <c r="I23" s="616">
        <v>95</v>
      </c>
      <c r="J23" s="616">
        <v>6850</v>
      </c>
      <c r="L23" s="554">
        <f t="shared" si="7"/>
        <v>0</v>
      </c>
      <c r="M23" s="561">
        <f t="shared" si="1"/>
        <v>15100</v>
      </c>
      <c r="N23" s="561">
        <f t="shared" si="2"/>
        <v>0</v>
      </c>
      <c r="O23" s="561">
        <f t="shared" si="3"/>
        <v>0</v>
      </c>
      <c r="P23" s="561">
        <f t="shared" si="4"/>
        <v>0</v>
      </c>
      <c r="Q23" s="552" t="s">
        <v>192</v>
      </c>
    </row>
    <row r="24" spans="1:17" ht="13.9" customHeight="1" thickBot="1">
      <c r="A24" s="597">
        <v>15</v>
      </c>
      <c r="B24" s="611" t="s">
        <v>467</v>
      </c>
      <c r="C24" s="633">
        <v>151</v>
      </c>
      <c r="D24" s="631">
        <v>0.3</v>
      </c>
      <c r="E24" s="622" t="s">
        <v>136</v>
      </c>
      <c r="F24" s="624">
        <v>2186</v>
      </c>
      <c r="G24" s="604">
        <f t="shared" si="6"/>
        <v>77056</v>
      </c>
      <c r="H24" s="575">
        <f t="shared" si="0"/>
        <v>153.0497737556561</v>
      </c>
      <c r="I24" s="616">
        <v>95</v>
      </c>
      <c r="J24" s="616">
        <v>6590</v>
      </c>
      <c r="L24" s="554">
        <f t="shared" si="7"/>
        <v>0</v>
      </c>
      <c r="M24" s="561">
        <f t="shared" si="1"/>
        <v>2186</v>
      </c>
      <c r="N24" s="561">
        <f t="shared" si="2"/>
        <v>0</v>
      </c>
      <c r="O24" s="561">
        <f t="shared" si="3"/>
        <v>0</v>
      </c>
      <c r="P24" s="561">
        <f t="shared" si="4"/>
        <v>0</v>
      </c>
      <c r="Q24" s="552" t="s">
        <v>233</v>
      </c>
    </row>
    <row r="25" spans="1:17" ht="13.9" customHeight="1" thickBot="1">
      <c r="A25" s="597">
        <v>16</v>
      </c>
      <c r="B25" s="611" t="s">
        <v>467</v>
      </c>
      <c r="C25" s="633">
        <v>202</v>
      </c>
      <c r="D25" s="631">
        <v>1.2</v>
      </c>
      <c r="E25" s="622" t="s">
        <v>136</v>
      </c>
      <c r="F25" s="624">
        <v>8944</v>
      </c>
      <c r="G25" s="604">
        <f t="shared" si="6"/>
        <v>86000</v>
      </c>
      <c r="H25" s="575">
        <f t="shared" si="0"/>
        <v>212.96832579185522</v>
      </c>
      <c r="I25" s="616">
        <v>95</v>
      </c>
      <c r="J25" s="616">
        <v>6700</v>
      </c>
      <c r="L25" s="554">
        <f t="shared" si="7"/>
        <v>0</v>
      </c>
      <c r="M25" s="561">
        <f t="shared" si="1"/>
        <v>8944</v>
      </c>
      <c r="N25" s="561">
        <f t="shared" si="2"/>
        <v>0</v>
      </c>
      <c r="O25" s="561">
        <f t="shared" si="3"/>
        <v>0</v>
      </c>
      <c r="P25" s="561">
        <f t="shared" si="4"/>
        <v>0</v>
      </c>
      <c r="Q25" s="553" t="s">
        <v>156</v>
      </c>
    </row>
    <row r="26" spans="1:17" ht="13.9" customHeight="1" thickBot="1">
      <c r="A26" s="597">
        <v>17</v>
      </c>
      <c r="B26" s="611" t="s">
        <v>467</v>
      </c>
      <c r="C26" s="633">
        <v>191</v>
      </c>
      <c r="D26" s="631">
        <v>0.3</v>
      </c>
      <c r="E26" s="622" t="s">
        <v>150</v>
      </c>
      <c r="F26" s="624">
        <v>2521</v>
      </c>
      <c r="G26" s="604">
        <f t="shared" si="6"/>
        <v>88521</v>
      </c>
      <c r="H26" s="575">
        <f t="shared" si="0"/>
        <v>193.59276018099547</v>
      </c>
      <c r="I26" s="616">
        <v>95</v>
      </c>
      <c r="J26" s="616">
        <v>6450</v>
      </c>
      <c r="L26" s="554">
        <f t="shared" si="7"/>
        <v>0</v>
      </c>
      <c r="M26" s="561">
        <f t="shared" si="1"/>
        <v>0</v>
      </c>
      <c r="N26" s="561">
        <f t="shared" si="2"/>
        <v>2521</v>
      </c>
      <c r="O26" s="561">
        <f t="shared" si="3"/>
        <v>0</v>
      </c>
      <c r="P26" s="561">
        <f t="shared" si="4"/>
        <v>0</v>
      </c>
    </row>
    <row r="27" spans="1:17" ht="13.9" customHeight="1" thickBot="1">
      <c r="A27" s="597">
        <v>18</v>
      </c>
      <c r="B27" s="611" t="s">
        <v>467</v>
      </c>
      <c r="C27" s="633">
        <v>399</v>
      </c>
      <c r="D27" s="631">
        <v>0.6</v>
      </c>
      <c r="E27" s="622" t="s">
        <v>150</v>
      </c>
      <c r="F27" s="624">
        <v>10090</v>
      </c>
      <c r="G27" s="604">
        <f t="shared" si="6"/>
        <v>98611</v>
      </c>
      <c r="H27" s="575">
        <f t="shared" si="0"/>
        <v>409.83257918552033</v>
      </c>
      <c r="I27" s="616">
        <v>95</v>
      </c>
      <c r="J27" s="616">
        <v>6440</v>
      </c>
      <c r="L27" s="554">
        <f t="shared" si="7"/>
        <v>0</v>
      </c>
      <c r="M27" s="561">
        <f t="shared" si="1"/>
        <v>0</v>
      </c>
      <c r="N27" s="561">
        <f t="shared" si="2"/>
        <v>10090</v>
      </c>
      <c r="O27" s="561">
        <f t="shared" si="3"/>
        <v>0</v>
      </c>
      <c r="P27" s="561">
        <f t="shared" si="4"/>
        <v>0</v>
      </c>
    </row>
    <row r="28" spans="1:17" ht="13.9" customHeight="1" thickBot="1">
      <c r="A28" s="597">
        <v>19</v>
      </c>
      <c r="B28" s="611" t="s">
        <v>467</v>
      </c>
      <c r="C28" s="633">
        <v>400</v>
      </c>
      <c r="D28" s="631">
        <v>0.9</v>
      </c>
      <c r="E28" s="622" t="s">
        <v>150</v>
      </c>
      <c r="F28" s="624">
        <v>14891</v>
      </c>
      <c r="G28" s="604">
        <f t="shared" si="6"/>
        <v>113502</v>
      </c>
      <c r="H28" s="575">
        <f t="shared" si="0"/>
        <v>416.28959276018105</v>
      </c>
      <c r="I28" s="616">
        <v>95</v>
      </c>
      <c r="J28" s="616">
        <v>6425</v>
      </c>
      <c r="L28" s="554">
        <f t="shared" si="7"/>
        <v>0</v>
      </c>
      <c r="M28" s="561">
        <f t="shared" si="1"/>
        <v>0</v>
      </c>
      <c r="N28" s="561">
        <f t="shared" si="2"/>
        <v>14891</v>
      </c>
      <c r="O28" s="561">
        <f t="shared" si="3"/>
        <v>0</v>
      </c>
      <c r="P28" s="561">
        <f t="shared" si="4"/>
        <v>0</v>
      </c>
    </row>
    <row r="29" spans="1:17" ht="13.9" customHeight="1" thickBot="1">
      <c r="A29" s="597">
        <v>20</v>
      </c>
      <c r="B29" s="611" t="s">
        <v>467</v>
      </c>
      <c r="C29" s="633">
        <v>195</v>
      </c>
      <c r="D29" s="631">
        <v>0.3</v>
      </c>
      <c r="E29" s="622" t="s">
        <v>150</v>
      </c>
      <c r="F29" s="624">
        <v>2760</v>
      </c>
      <c r="G29" s="604">
        <f t="shared" si="6"/>
        <v>116262</v>
      </c>
      <c r="H29" s="575">
        <f t="shared" si="0"/>
        <v>197.64705882352939</v>
      </c>
      <c r="I29" s="616">
        <v>95</v>
      </c>
      <c r="J29" s="616">
        <v>6300</v>
      </c>
      <c r="L29" s="554">
        <f t="shared" si="7"/>
        <v>0</v>
      </c>
      <c r="M29" s="561">
        <f t="shared" si="1"/>
        <v>0</v>
      </c>
      <c r="N29" s="561">
        <f t="shared" si="2"/>
        <v>2760</v>
      </c>
      <c r="O29" s="561">
        <f t="shared" si="3"/>
        <v>0</v>
      </c>
      <c r="P29" s="561">
        <f t="shared" si="4"/>
        <v>0</v>
      </c>
    </row>
    <row r="30" spans="1:17" ht="13.9" customHeight="1" thickBot="1">
      <c r="A30" s="597">
        <v>21</v>
      </c>
      <c r="B30" s="611" t="s">
        <v>467</v>
      </c>
      <c r="C30" s="633">
        <v>401</v>
      </c>
      <c r="D30" s="631">
        <v>0.9</v>
      </c>
      <c r="E30" s="622" t="s">
        <v>150</v>
      </c>
      <c r="F30" s="624">
        <v>15058</v>
      </c>
      <c r="G30" s="604">
        <f t="shared" si="6"/>
        <v>131320</v>
      </c>
      <c r="H30" s="575">
        <f t="shared" si="0"/>
        <v>417.33031674208149</v>
      </c>
      <c r="I30" s="616">
        <v>95</v>
      </c>
      <c r="J30" s="616">
        <v>6340</v>
      </c>
      <c r="L30" s="554">
        <f t="shared" si="7"/>
        <v>0</v>
      </c>
      <c r="M30" s="561">
        <f t="shared" si="1"/>
        <v>0</v>
      </c>
      <c r="N30" s="561">
        <f t="shared" si="2"/>
        <v>15058</v>
      </c>
      <c r="O30" s="561">
        <f t="shared" si="3"/>
        <v>0</v>
      </c>
      <c r="P30" s="561">
        <f t="shared" si="4"/>
        <v>0</v>
      </c>
    </row>
    <row r="31" spans="1:17" ht="13.9" customHeight="1" thickBot="1">
      <c r="A31" s="597">
        <v>22</v>
      </c>
      <c r="B31" s="611" t="s">
        <v>467</v>
      </c>
      <c r="C31" s="633">
        <v>400</v>
      </c>
      <c r="D31" s="631">
        <v>1.5</v>
      </c>
      <c r="E31" s="622" t="s">
        <v>150</v>
      </c>
      <c r="F31" s="624">
        <v>24800</v>
      </c>
      <c r="G31" s="604">
        <f t="shared" si="6"/>
        <v>156120</v>
      </c>
      <c r="H31" s="575">
        <f t="shared" si="0"/>
        <v>427.14932126696834</v>
      </c>
      <c r="I31" s="616">
        <v>96</v>
      </c>
      <c r="J31" s="616">
        <v>6460</v>
      </c>
      <c r="L31" s="554">
        <f t="shared" si="7"/>
        <v>0</v>
      </c>
      <c r="M31" s="561">
        <f t="shared" si="1"/>
        <v>0</v>
      </c>
      <c r="N31" s="561">
        <f t="shared" si="2"/>
        <v>24800</v>
      </c>
      <c r="O31" s="561">
        <f t="shared" si="3"/>
        <v>0</v>
      </c>
      <c r="P31" s="561">
        <f t="shared" si="4"/>
        <v>0</v>
      </c>
    </row>
    <row r="32" spans="1:17" ht="13.9" customHeight="1" thickBot="1">
      <c r="A32" s="597">
        <v>23</v>
      </c>
      <c r="B32" s="611" t="s">
        <v>467</v>
      </c>
      <c r="C32" s="633">
        <v>200</v>
      </c>
      <c r="D32" s="631">
        <v>0.6</v>
      </c>
      <c r="E32" s="622" t="s">
        <v>150</v>
      </c>
      <c r="F32" s="624">
        <v>5480</v>
      </c>
      <c r="G32" s="604">
        <f t="shared" si="6"/>
        <v>161600</v>
      </c>
      <c r="H32" s="575">
        <f t="shared" si="0"/>
        <v>205.42986425339365</v>
      </c>
      <c r="I32" s="616">
        <v>96</v>
      </c>
      <c r="J32" s="616">
        <v>6400</v>
      </c>
      <c r="L32" s="554">
        <f t="shared" si="7"/>
        <v>0</v>
      </c>
      <c r="M32" s="561">
        <f t="shared" si="1"/>
        <v>0</v>
      </c>
      <c r="N32" s="561">
        <f t="shared" si="2"/>
        <v>5480</v>
      </c>
      <c r="O32" s="561">
        <f t="shared" si="3"/>
        <v>0</v>
      </c>
      <c r="P32" s="561">
        <f t="shared" si="4"/>
        <v>0</v>
      </c>
    </row>
    <row r="33" spans="1:16" ht="13.9" customHeight="1" thickBot="1">
      <c r="A33" s="597">
        <v>24</v>
      </c>
      <c r="B33" s="611" t="s">
        <v>467</v>
      </c>
      <c r="C33" s="633">
        <v>405</v>
      </c>
      <c r="D33" s="631">
        <v>1.2</v>
      </c>
      <c r="E33" s="622" t="s">
        <v>150</v>
      </c>
      <c r="F33" s="624">
        <v>20076</v>
      </c>
      <c r="G33" s="604">
        <f t="shared" si="6"/>
        <v>181676</v>
      </c>
      <c r="H33" s="575">
        <f t="shared" si="0"/>
        <v>426.99095022624437</v>
      </c>
      <c r="I33" s="616">
        <v>96</v>
      </c>
      <c r="J33" s="616">
        <v>6375</v>
      </c>
      <c r="L33" s="554">
        <f t="shared" si="7"/>
        <v>0</v>
      </c>
      <c r="M33" s="561">
        <f t="shared" si="1"/>
        <v>0</v>
      </c>
      <c r="N33" s="561">
        <f t="shared" si="2"/>
        <v>20076</v>
      </c>
      <c r="O33" s="561">
        <f t="shared" si="3"/>
        <v>0</v>
      </c>
      <c r="P33" s="561">
        <f t="shared" si="4"/>
        <v>0</v>
      </c>
    </row>
    <row r="34" spans="1:16" ht="13.9" customHeight="1" thickBot="1">
      <c r="A34" s="597">
        <v>25</v>
      </c>
      <c r="B34" s="611" t="s">
        <v>467</v>
      </c>
      <c r="C34" s="633">
        <v>406</v>
      </c>
      <c r="D34" s="631">
        <v>1.8</v>
      </c>
      <c r="E34" s="622" t="s">
        <v>150</v>
      </c>
      <c r="F34" s="624">
        <v>30000</v>
      </c>
      <c r="G34" s="604">
        <f t="shared" si="6"/>
        <v>211676</v>
      </c>
      <c r="H34" s="575">
        <f t="shared" si="0"/>
        <v>439.0678733031674</v>
      </c>
      <c r="I34" s="616">
        <v>96</v>
      </c>
      <c r="J34" s="616">
        <v>6550</v>
      </c>
      <c r="L34" s="554">
        <f t="shared" si="7"/>
        <v>0</v>
      </c>
      <c r="M34" s="561">
        <f t="shared" si="1"/>
        <v>0</v>
      </c>
      <c r="N34" s="561">
        <f t="shared" si="2"/>
        <v>30000</v>
      </c>
      <c r="O34" s="561">
        <f t="shared" si="3"/>
        <v>0</v>
      </c>
      <c r="P34" s="561">
        <f t="shared" si="4"/>
        <v>0</v>
      </c>
    </row>
    <row r="35" spans="1:16" ht="13.9" customHeight="1" thickBot="1">
      <c r="A35" s="597">
        <v>26</v>
      </c>
      <c r="B35" s="611" t="s">
        <v>467</v>
      </c>
      <c r="C35" s="633">
        <v>199</v>
      </c>
      <c r="D35" s="631">
        <v>0.6</v>
      </c>
      <c r="E35" s="622" t="s">
        <v>150</v>
      </c>
      <c r="F35" s="624">
        <v>5400</v>
      </c>
      <c r="G35" s="604">
        <f t="shared" si="6"/>
        <v>217076</v>
      </c>
      <c r="H35" s="575">
        <f t="shared" si="0"/>
        <v>204.40271493212668</v>
      </c>
      <c r="I35" s="616">
        <v>91</v>
      </c>
      <c r="J35" s="616">
        <v>6275</v>
      </c>
      <c r="L35" s="554">
        <f t="shared" si="7"/>
        <v>0</v>
      </c>
      <c r="M35" s="561">
        <f t="shared" si="1"/>
        <v>0</v>
      </c>
      <c r="N35" s="561">
        <f t="shared" si="2"/>
        <v>5400</v>
      </c>
      <c r="O35" s="561">
        <f t="shared" si="3"/>
        <v>0</v>
      </c>
      <c r="P35" s="561">
        <f t="shared" si="4"/>
        <v>0</v>
      </c>
    </row>
    <row r="36" spans="1:16" ht="13.9" customHeight="1" thickBot="1">
      <c r="A36" s="597">
        <v>27</v>
      </c>
      <c r="B36" s="611" t="s">
        <v>467</v>
      </c>
      <c r="C36" s="633">
        <v>400</v>
      </c>
      <c r="D36" s="631">
        <v>1.2</v>
      </c>
      <c r="E36" s="622" t="s">
        <v>150</v>
      </c>
      <c r="F36" s="624">
        <v>20000</v>
      </c>
      <c r="G36" s="604">
        <f t="shared" si="6"/>
        <v>237076</v>
      </c>
      <c r="H36" s="575">
        <f t="shared" si="0"/>
        <v>421.7194570135747</v>
      </c>
      <c r="I36" s="616">
        <v>95</v>
      </c>
      <c r="J36" s="616">
        <v>6500</v>
      </c>
      <c r="L36" s="554">
        <f t="shared" si="7"/>
        <v>0</v>
      </c>
      <c r="M36" s="561">
        <f t="shared" si="1"/>
        <v>0</v>
      </c>
      <c r="N36" s="561">
        <f t="shared" si="2"/>
        <v>20000</v>
      </c>
      <c r="O36" s="561">
        <f t="shared" si="3"/>
        <v>0</v>
      </c>
      <c r="P36" s="561">
        <f t="shared" si="4"/>
        <v>0</v>
      </c>
    </row>
    <row r="37" spans="1:16" ht="13.9" customHeight="1" thickBot="1">
      <c r="A37" s="597">
        <v>28</v>
      </c>
      <c r="B37" s="611" t="s">
        <v>467</v>
      </c>
      <c r="C37" s="633">
        <v>300</v>
      </c>
      <c r="D37" s="631">
        <v>1.8</v>
      </c>
      <c r="E37" s="622" t="s">
        <v>150</v>
      </c>
      <c r="F37" s="624">
        <v>21900</v>
      </c>
      <c r="G37" s="604">
        <f t="shared" si="6"/>
        <v>258976</v>
      </c>
      <c r="H37" s="575">
        <f t="shared" si="0"/>
        <v>324.43438914027149</v>
      </c>
      <c r="I37" s="616">
        <v>90</v>
      </c>
      <c r="J37" s="616">
        <v>6500</v>
      </c>
      <c r="L37" s="554">
        <f t="shared" si="7"/>
        <v>0</v>
      </c>
      <c r="M37" s="561">
        <f t="shared" si="1"/>
        <v>0</v>
      </c>
      <c r="N37" s="561">
        <f t="shared" si="2"/>
        <v>21900</v>
      </c>
      <c r="O37" s="561">
        <f t="shared" si="3"/>
        <v>0</v>
      </c>
      <c r="P37" s="561">
        <f t="shared" si="4"/>
        <v>0</v>
      </c>
    </row>
    <row r="38" spans="1:16" ht="13.9" customHeight="1" thickBot="1">
      <c r="A38" s="597">
        <v>29</v>
      </c>
      <c r="B38" s="611" t="s">
        <v>467</v>
      </c>
      <c r="C38" s="633">
        <v>200</v>
      </c>
      <c r="D38" s="631">
        <v>0.9</v>
      </c>
      <c r="E38" s="622" t="s">
        <v>150</v>
      </c>
      <c r="F38" s="624">
        <v>8070</v>
      </c>
      <c r="G38" s="604">
        <f t="shared" si="6"/>
        <v>267046</v>
      </c>
      <c r="H38" s="575">
        <f t="shared" si="0"/>
        <v>208.14479638009053</v>
      </c>
      <c r="I38" s="616">
        <v>91</v>
      </c>
      <c r="J38" s="616">
        <v>6300</v>
      </c>
      <c r="L38" s="554">
        <f t="shared" si="7"/>
        <v>0</v>
      </c>
      <c r="M38" s="561">
        <f t="shared" si="1"/>
        <v>0</v>
      </c>
      <c r="N38" s="561">
        <f t="shared" si="2"/>
        <v>8070</v>
      </c>
      <c r="O38" s="561">
        <f t="shared" si="3"/>
        <v>0</v>
      </c>
      <c r="P38" s="561">
        <f t="shared" si="4"/>
        <v>0</v>
      </c>
    </row>
    <row r="39" spans="1:16" ht="13.9" customHeight="1" thickBot="1">
      <c r="A39" s="597">
        <v>30</v>
      </c>
      <c r="B39" s="611" t="s">
        <v>467</v>
      </c>
      <c r="C39" s="633">
        <v>300</v>
      </c>
      <c r="D39" s="631">
        <v>1.5</v>
      </c>
      <c r="E39" s="622" t="s">
        <v>150</v>
      </c>
      <c r="F39" s="624">
        <v>18776</v>
      </c>
      <c r="G39" s="604">
        <f t="shared" si="6"/>
        <v>285822</v>
      </c>
      <c r="H39" s="575">
        <f t="shared" si="0"/>
        <v>320.36199095022624</v>
      </c>
      <c r="I39" s="616">
        <v>90</v>
      </c>
      <c r="J39" s="616">
        <v>6350</v>
      </c>
      <c r="L39" s="554">
        <f t="shared" si="7"/>
        <v>0</v>
      </c>
      <c r="M39" s="561">
        <f t="shared" si="1"/>
        <v>0</v>
      </c>
      <c r="N39" s="561">
        <f t="shared" si="2"/>
        <v>18776</v>
      </c>
      <c r="O39" s="561">
        <f t="shared" si="3"/>
        <v>0</v>
      </c>
      <c r="P39" s="561">
        <f t="shared" si="4"/>
        <v>0</v>
      </c>
    </row>
    <row r="40" spans="1:16" ht="13.9" customHeight="1" thickBot="1">
      <c r="A40" s="597">
        <v>31</v>
      </c>
      <c r="B40" s="611" t="s">
        <v>467</v>
      </c>
      <c r="C40" s="633">
        <v>205</v>
      </c>
      <c r="D40" s="631">
        <v>2</v>
      </c>
      <c r="E40" s="622" t="s">
        <v>150</v>
      </c>
      <c r="F40" s="624">
        <v>16665</v>
      </c>
      <c r="G40" s="604">
        <f t="shared" si="6"/>
        <v>302487</v>
      </c>
      <c r="H40" s="575">
        <f t="shared" si="0"/>
        <v>223.552036199095</v>
      </c>
      <c r="I40" s="616">
        <v>91</v>
      </c>
      <c r="J40" s="616">
        <v>6600</v>
      </c>
      <c r="L40" s="554">
        <f t="shared" si="7"/>
        <v>0</v>
      </c>
      <c r="M40" s="561">
        <f t="shared" si="1"/>
        <v>0</v>
      </c>
      <c r="N40" s="561">
        <f t="shared" si="2"/>
        <v>16665</v>
      </c>
      <c r="O40" s="561">
        <f t="shared" si="3"/>
        <v>0</v>
      </c>
      <c r="P40" s="561">
        <f t="shared" si="4"/>
        <v>0</v>
      </c>
    </row>
    <row r="41" spans="1:16" ht="13.9" customHeight="1" thickBot="1">
      <c r="A41" s="597">
        <v>32</v>
      </c>
      <c r="B41" s="611" t="s">
        <v>467</v>
      </c>
      <c r="C41" s="633">
        <v>199</v>
      </c>
      <c r="D41" s="631">
        <v>0.9</v>
      </c>
      <c r="E41" s="622" t="s">
        <v>150</v>
      </c>
      <c r="F41" s="624">
        <v>7950</v>
      </c>
      <c r="G41" s="604">
        <f t="shared" si="6"/>
        <v>310437</v>
      </c>
      <c r="H41" s="575">
        <f t="shared" si="0"/>
        <v>207.10407239819006</v>
      </c>
      <c r="I41" s="616">
        <v>91</v>
      </c>
      <c r="J41" s="616">
        <v>6350</v>
      </c>
      <c r="L41" s="554">
        <f t="shared" si="7"/>
        <v>0</v>
      </c>
      <c r="M41" s="561">
        <f t="shared" si="1"/>
        <v>0</v>
      </c>
      <c r="N41" s="561">
        <f t="shared" si="2"/>
        <v>7950</v>
      </c>
      <c r="O41" s="561">
        <f t="shared" si="3"/>
        <v>0</v>
      </c>
      <c r="P41" s="561">
        <f t="shared" si="4"/>
        <v>0</v>
      </c>
    </row>
    <row r="42" spans="1:16" ht="13.9" customHeight="1" thickBot="1">
      <c r="A42" s="597">
        <v>33</v>
      </c>
      <c r="B42" s="611" t="s">
        <v>467</v>
      </c>
      <c r="C42" s="633">
        <v>199</v>
      </c>
      <c r="D42" s="631">
        <v>1.5</v>
      </c>
      <c r="E42" s="622" t="s">
        <v>150</v>
      </c>
      <c r="F42" s="624">
        <v>12691</v>
      </c>
      <c r="G42" s="604">
        <f t="shared" si="6"/>
        <v>323128</v>
      </c>
      <c r="H42" s="575">
        <f t="shared" si="0"/>
        <v>212.50678733031674</v>
      </c>
      <c r="I42" s="616">
        <v>91</v>
      </c>
      <c r="J42" s="616">
        <v>6350</v>
      </c>
      <c r="L42" s="554">
        <f t="shared" si="7"/>
        <v>0</v>
      </c>
      <c r="M42" s="561">
        <f t="shared" si="1"/>
        <v>0</v>
      </c>
      <c r="N42" s="561">
        <f t="shared" si="2"/>
        <v>12691</v>
      </c>
      <c r="O42" s="561">
        <f t="shared" si="3"/>
        <v>0</v>
      </c>
      <c r="P42" s="561">
        <f t="shared" si="4"/>
        <v>0</v>
      </c>
    </row>
    <row r="43" spans="1:16" ht="13.9" customHeight="1" thickBot="1">
      <c r="A43" s="597">
        <v>34</v>
      </c>
      <c r="B43" s="611" t="s">
        <v>467</v>
      </c>
      <c r="C43" s="633">
        <v>321</v>
      </c>
      <c r="D43" s="631">
        <v>2</v>
      </c>
      <c r="E43" s="622" t="s">
        <v>150</v>
      </c>
      <c r="F43" s="624">
        <v>22072</v>
      </c>
      <c r="G43" s="604">
        <f t="shared" si="6"/>
        <v>345200</v>
      </c>
      <c r="H43" s="575">
        <f t="shared" si="0"/>
        <v>350.04977375565608</v>
      </c>
      <c r="I43" s="616">
        <v>90</v>
      </c>
      <c r="J43" s="616">
        <v>6850</v>
      </c>
      <c r="L43" s="554">
        <f t="shared" si="7"/>
        <v>0</v>
      </c>
      <c r="M43" s="561">
        <f t="shared" si="1"/>
        <v>0</v>
      </c>
      <c r="N43" s="561">
        <f t="shared" si="2"/>
        <v>22072</v>
      </c>
      <c r="O43" s="561">
        <f t="shared" si="3"/>
        <v>0</v>
      </c>
      <c r="P43" s="561">
        <f t="shared" si="4"/>
        <v>0</v>
      </c>
    </row>
    <row r="44" spans="1:16" ht="13.9" customHeight="1" thickBot="1">
      <c r="A44" s="597">
        <v>35</v>
      </c>
      <c r="B44" s="611"/>
      <c r="C44" s="612"/>
      <c r="D44" s="613"/>
      <c r="E44" s="622"/>
      <c r="F44" s="624">
        <f>(D44*42)*C44</f>
        <v>0</v>
      </c>
      <c r="G44" s="604">
        <f t="shared" si="6"/>
        <v>345200</v>
      </c>
      <c r="H44" s="575">
        <f t="shared" si="0"/>
        <v>0</v>
      </c>
      <c r="I44" s="616"/>
      <c r="J44" s="616"/>
      <c r="L44" s="554">
        <f t="shared" si="7"/>
        <v>0</v>
      </c>
      <c r="M44" s="561">
        <f t="shared" si="1"/>
        <v>0</v>
      </c>
      <c r="N44" s="561">
        <f t="shared" si="2"/>
        <v>0</v>
      </c>
      <c r="O44" s="561">
        <f t="shared" si="3"/>
        <v>0</v>
      </c>
      <c r="P44" s="561">
        <f t="shared" si="4"/>
        <v>0</v>
      </c>
    </row>
    <row r="45" spans="1:16" ht="13.9" customHeight="1" thickBot="1">
      <c r="A45" s="597">
        <v>36</v>
      </c>
      <c r="B45" s="611"/>
      <c r="C45" s="612"/>
      <c r="D45" s="613"/>
      <c r="E45" s="622"/>
      <c r="F45" s="624">
        <f t="shared" ref="F45" si="8">(D45*42)*C45</f>
        <v>0</v>
      </c>
      <c r="G45" s="604">
        <f t="shared" si="6"/>
        <v>345200</v>
      </c>
      <c r="H45" s="575">
        <f t="shared" si="0"/>
        <v>0</v>
      </c>
      <c r="I45" s="616"/>
      <c r="J45" s="616"/>
      <c r="L45" s="554">
        <f t="shared" si="7"/>
        <v>0</v>
      </c>
      <c r="M45" s="561">
        <f t="shared" si="1"/>
        <v>0</v>
      </c>
      <c r="N45" s="561">
        <f t="shared" si="2"/>
        <v>0</v>
      </c>
      <c r="O45" s="561">
        <f t="shared" si="3"/>
        <v>0</v>
      </c>
      <c r="P45" s="561">
        <f t="shared" si="4"/>
        <v>0</v>
      </c>
    </row>
    <row r="46" spans="1:16" ht="13.9" customHeight="1" thickBot="1">
      <c r="A46" s="597">
        <v>37</v>
      </c>
      <c r="B46" s="611"/>
      <c r="C46" s="612"/>
      <c r="D46" s="613"/>
      <c r="E46" s="622"/>
      <c r="F46" s="624">
        <f>(D46*42)*C46</f>
        <v>0</v>
      </c>
      <c r="G46" s="604">
        <f t="shared" si="6"/>
        <v>345200</v>
      </c>
      <c r="H46" s="575">
        <f t="shared" si="0"/>
        <v>0</v>
      </c>
      <c r="I46" s="616"/>
      <c r="J46" s="616"/>
      <c r="L46" s="554">
        <f t="shared" si="7"/>
        <v>0</v>
      </c>
      <c r="M46" s="561">
        <f t="shared" si="1"/>
        <v>0</v>
      </c>
      <c r="N46" s="561">
        <f t="shared" si="2"/>
        <v>0</v>
      </c>
      <c r="O46" s="561">
        <f t="shared" si="3"/>
        <v>0</v>
      </c>
      <c r="P46" s="561">
        <f t="shared" si="4"/>
        <v>0</v>
      </c>
    </row>
    <row r="47" spans="1:16" ht="13.9" customHeight="1" thickBot="1">
      <c r="A47" s="597">
        <v>38</v>
      </c>
      <c r="B47" s="611"/>
      <c r="C47" s="612"/>
      <c r="D47" s="613"/>
      <c r="E47" s="622"/>
      <c r="F47" s="624">
        <f t="shared" ref="F47:F48" si="9">(D47*42)*C47</f>
        <v>0</v>
      </c>
      <c r="G47" s="604">
        <f t="shared" si="6"/>
        <v>345200</v>
      </c>
      <c r="H47" s="575">
        <f t="shared" si="0"/>
        <v>0</v>
      </c>
      <c r="I47" s="616"/>
      <c r="J47" s="616"/>
      <c r="L47" s="554">
        <f t="shared" si="7"/>
        <v>0</v>
      </c>
      <c r="M47" s="561">
        <f>IF(E47=$M$54,F47,0)</f>
        <v>0</v>
      </c>
      <c r="N47" s="561">
        <f>IF(E47=$N$54,F47,0)</f>
        <v>0</v>
      </c>
      <c r="O47" s="561">
        <f>IF(E47=$O$54,F47,0)</f>
        <v>0</v>
      </c>
      <c r="P47" s="561">
        <f>IF(E47=$P$54,F47,0)</f>
        <v>0</v>
      </c>
    </row>
    <row r="48" spans="1:16" ht="13.9" customHeight="1" thickBot="1">
      <c r="A48" s="597">
        <v>39</v>
      </c>
      <c r="B48" s="611"/>
      <c r="C48" s="612"/>
      <c r="D48" s="613"/>
      <c r="E48" s="622"/>
      <c r="F48" s="624">
        <f t="shared" si="9"/>
        <v>0</v>
      </c>
      <c r="G48" s="604">
        <f t="shared" si="6"/>
        <v>345200</v>
      </c>
      <c r="H48" s="575">
        <f t="shared" si="0"/>
        <v>0</v>
      </c>
      <c r="I48" s="616"/>
      <c r="J48" s="616"/>
      <c r="L48" s="554">
        <f t="shared" si="7"/>
        <v>0</v>
      </c>
      <c r="M48" s="561">
        <f>IF(E48=$M$54,F48,0)</f>
        <v>0</v>
      </c>
      <c r="N48" s="561">
        <f>IF(E48=$N$54,F48,0)</f>
        <v>0</v>
      </c>
      <c r="O48" s="561">
        <f>IF(E48=$O$54,F48,0)</f>
        <v>0</v>
      </c>
      <c r="P48" s="561">
        <f>IF(E48=$P$54,F48,0)</f>
        <v>0</v>
      </c>
    </row>
    <row r="49" spans="1:17" ht="13.9" customHeight="1" thickBot="1">
      <c r="A49" s="597">
        <v>40</v>
      </c>
      <c r="B49" s="611" t="s">
        <v>467</v>
      </c>
      <c r="C49" s="591">
        <f>(C5*E4)</f>
        <v>374.47346999999996</v>
      </c>
      <c r="D49" s="621"/>
      <c r="E49" s="614" t="s">
        <v>156</v>
      </c>
      <c r="F49" s="623"/>
      <c r="G49" s="605"/>
      <c r="H49" s="575">
        <f t="shared" si="0"/>
        <v>374.47346999999996</v>
      </c>
      <c r="I49" s="612">
        <v>90</v>
      </c>
      <c r="J49" s="616">
        <v>6700</v>
      </c>
      <c r="L49" s="554">
        <f t="shared" si="7"/>
        <v>0</v>
      </c>
      <c r="M49" s="561">
        <f>IF(E49=$M$54,F49,0)</f>
        <v>0</v>
      </c>
      <c r="N49" s="561">
        <f>IF(E49=$N$54,F49,0)</f>
        <v>0</v>
      </c>
      <c r="O49" s="561">
        <f>IF(E49=$O$54,F49,0)</f>
        <v>0</v>
      </c>
      <c r="P49" s="561">
        <f>IF(E49=$P$54,F49,0)</f>
        <v>0</v>
      </c>
    </row>
    <row r="50" spans="1:17" ht="13.9" customHeight="1" thickBot="1">
      <c r="A50" s="578" t="s">
        <v>71</v>
      </c>
      <c r="B50" s="576" t="s">
        <v>235</v>
      </c>
      <c r="C50" s="591">
        <f>(SUM(C10:C49))*42</f>
        <v>384193.88574000006</v>
      </c>
      <c r="D50" s="598" t="s">
        <v>236</v>
      </c>
      <c r="E50" s="576" t="s">
        <v>237</v>
      </c>
      <c r="F50" s="591">
        <f>SUM(F10:F46)</f>
        <v>345200</v>
      </c>
      <c r="G50" s="607" t="s">
        <v>154</v>
      </c>
      <c r="H50" s="606"/>
      <c r="I50" s="600"/>
      <c r="J50" s="603" t="s">
        <v>202</v>
      </c>
      <c r="K50" s="535"/>
      <c r="L50" s="554"/>
      <c r="M50" s="555"/>
      <c r="N50" s="555"/>
      <c r="O50" s="556"/>
      <c r="P50" s="556"/>
    </row>
    <row r="51" spans="1:17" ht="13.9" customHeight="1" thickBot="1">
      <c r="A51" s="578" t="s">
        <v>204</v>
      </c>
      <c r="B51" s="617">
        <v>0.23472222222222219</v>
      </c>
      <c r="C51" s="590" t="s">
        <v>203</v>
      </c>
      <c r="D51" s="580" t="s">
        <v>205</v>
      </c>
      <c r="E51" s="617">
        <v>0.31736111111111115</v>
      </c>
      <c r="F51" s="590" t="s">
        <v>203</v>
      </c>
      <c r="G51" s="580" t="s">
        <v>207</v>
      </c>
      <c r="H51" s="620">
        <v>43012</v>
      </c>
      <c r="I51" s="600" t="s">
        <v>514</v>
      </c>
      <c r="J51" s="601">
        <f>H49+H55</f>
        <v>424.47346999999996</v>
      </c>
      <c r="K51" s="574"/>
      <c r="L51" s="554"/>
      <c r="M51" s="555"/>
      <c r="N51" s="555"/>
      <c r="O51" s="556"/>
      <c r="P51" s="556"/>
    </row>
    <row r="52" spans="1:17" ht="13.9" customHeight="1" thickBot="1">
      <c r="A52" s="578" t="s">
        <v>178</v>
      </c>
      <c r="B52" s="612">
        <v>510</v>
      </c>
      <c r="C52" s="579" t="s">
        <v>73</v>
      </c>
      <c r="D52" s="580" t="s">
        <v>160</v>
      </c>
      <c r="E52" s="618">
        <f>MAX(D10:D48)</f>
        <v>2</v>
      </c>
      <c r="F52" s="579" t="s">
        <v>165</v>
      </c>
      <c r="G52" s="580" t="s">
        <v>166</v>
      </c>
      <c r="H52" s="618">
        <f>F50/(SUM(C15:C48)*42)</f>
        <v>1.0098350680731809</v>
      </c>
      <c r="I52" s="600" t="s">
        <v>165</v>
      </c>
      <c r="J52" s="602" t="s">
        <v>234</v>
      </c>
      <c r="L52" s="554"/>
      <c r="M52" s="555"/>
      <c r="N52" s="555"/>
      <c r="O52" s="556"/>
      <c r="P52" s="556"/>
    </row>
    <row r="53" spans="1:17" ht="13.9" customHeight="1" thickBot="1">
      <c r="A53" s="578" t="s">
        <v>179</v>
      </c>
      <c r="B53" s="612">
        <v>4815</v>
      </c>
      <c r="C53" s="579" t="s">
        <v>73</v>
      </c>
      <c r="D53" s="580" t="s">
        <v>161</v>
      </c>
      <c r="E53" s="612">
        <f>MAX(I10:I49)</f>
        <v>96</v>
      </c>
      <c r="F53" s="579" t="s">
        <v>74</v>
      </c>
      <c r="G53" s="580" t="s">
        <v>163</v>
      </c>
      <c r="H53" s="612">
        <f>AVERAGE(I14:I48)</f>
        <v>93.966666666666669</v>
      </c>
      <c r="I53" s="600" t="s">
        <v>74</v>
      </c>
      <c r="J53" s="547">
        <f>SUM(H10:H49)+E55+H55</f>
        <v>9821.6544654751124</v>
      </c>
      <c r="L53" s="574"/>
      <c r="M53" s="574"/>
      <c r="N53" s="574"/>
      <c r="O53" s="574"/>
      <c r="P53" s="574"/>
    </row>
    <row r="54" spans="1:17" ht="13.9" customHeight="1" thickBot="1">
      <c r="A54" s="578" t="s">
        <v>75</v>
      </c>
      <c r="B54" s="615">
        <v>2062</v>
      </c>
      <c r="C54" s="579" t="s">
        <v>73</v>
      </c>
      <c r="D54" s="580" t="s">
        <v>162</v>
      </c>
      <c r="E54" s="612">
        <f>MAX(J10:J49)</f>
        <v>7020</v>
      </c>
      <c r="F54" s="579" t="s">
        <v>73</v>
      </c>
      <c r="G54" s="580" t="s">
        <v>164</v>
      </c>
      <c r="H54" s="612">
        <f>AVERAGE(J14:J48)</f>
        <v>6576.833333333333</v>
      </c>
      <c r="I54" s="600" t="s">
        <v>73</v>
      </c>
      <c r="J54" s="602" t="s">
        <v>146</v>
      </c>
      <c r="L54" s="550" t="s">
        <v>89</v>
      </c>
      <c r="M54" s="549" t="str">
        <f>'Job Info'!D17</f>
        <v>100 Mesh</v>
      </c>
      <c r="N54" s="549" t="str">
        <f>'Job Info'!D18</f>
        <v>40/70 White</v>
      </c>
      <c r="O54" s="549">
        <f>'Job Info'!D19</f>
        <v>0</v>
      </c>
      <c r="P54" s="549">
        <f>'Job Info'!D20</f>
        <v>0</v>
      </c>
    </row>
    <row r="55" spans="1:17" ht="13.9" customHeight="1" thickBot="1">
      <c r="A55" s="576" t="s">
        <v>90</v>
      </c>
      <c r="B55" s="599">
        <f>((C7*0.433)+B54)/C7</f>
        <v>0.65801091226538633</v>
      </c>
      <c r="C55" s="579" t="s">
        <v>231</v>
      </c>
      <c r="D55" s="589" t="s">
        <v>229</v>
      </c>
      <c r="E55" s="619">
        <v>244</v>
      </c>
      <c r="F55" s="579" t="s">
        <v>230</v>
      </c>
      <c r="G55" s="578" t="s">
        <v>232</v>
      </c>
      <c r="H55" s="619">
        <v>50</v>
      </c>
      <c r="I55" s="600" t="s">
        <v>230</v>
      </c>
      <c r="J55" s="547">
        <f>(C50/42)+E55+H55</f>
        <v>9441.4734700000008</v>
      </c>
      <c r="L55" s="551">
        <f t="shared" ref="L55:P55" si="10">SUM(L10:L49)</f>
        <v>60</v>
      </c>
      <c r="M55" s="551">
        <f t="shared" si="10"/>
        <v>86000</v>
      </c>
      <c r="N55" s="551">
        <f t="shared" si="10"/>
        <v>259200</v>
      </c>
      <c r="O55" s="551">
        <f t="shared" si="10"/>
        <v>0</v>
      </c>
      <c r="P55" s="551">
        <f t="shared" si="10"/>
        <v>0</v>
      </c>
    </row>
    <row r="56" spans="1:17" ht="43.15" customHeight="1">
      <c r="A56" s="663" t="s">
        <v>470</v>
      </c>
      <c r="B56" s="664"/>
      <c r="C56" s="664"/>
      <c r="D56" s="664"/>
      <c r="E56" s="664"/>
      <c r="F56" s="664"/>
      <c r="G56" s="664"/>
      <c r="H56" s="664"/>
      <c r="I56" s="664"/>
      <c r="J56" s="665"/>
      <c r="K56" s="535"/>
      <c r="L56" s="538"/>
      <c r="M56" s="539"/>
      <c r="N56" s="535"/>
      <c r="O56" s="535"/>
    </row>
    <row r="58" spans="1:17">
      <c r="A58" s="541"/>
      <c r="B58" s="540" t="s">
        <v>191</v>
      </c>
      <c r="C58" s="542"/>
      <c r="D58" s="542"/>
      <c r="E58" s="542"/>
      <c r="F58" s="542"/>
      <c r="G58" s="542"/>
      <c r="H58" s="542"/>
      <c r="I58" s="542"/>
    </row>
    <row r="59" spans="1:17">
      <c r="A59" s="543"/>
      <c r="B59" s="540" t="s">
        <v>100</v>
      </c>
      <c r="C59" s="545"/>
      <c r="D59" s="544"/>
      <c r="E59" s="545"/>
      <c r="F59" s="546"/>
      <c r="G59" s="546"/>
      <c r="H59" s="546"/>
      <c r="I59" s="546"/>
    </row>
    <row r="60" spans="1:17">
      <c r="A60" s="558" t="s">
        <v>130</v>
      </c>
      <c r="B60" s="558" t="s">
        <v>131</v>
      </c>
      <c r="C60" s="558" t="s">
        <v>97</v>
      </c>
      <c r="D60" s="558" t="s">
        <v>91</v>
      </c>
      <c r="E60" s="558" t="s">
        <v>72</v>
      </c>
      <c r="F60" s="558" t="s">
        <v>173</v>
      </c>
      <c r="G60" s="558" t="s">
        <v>174</v>
      </c>
      <c r="H60" s="558" t="s">
        <v>171</v>
      </c>
      <c r="I60" s="558" t="s">
        <v>172</v>
      </c>
      <c r="J60" s="558" t="s">
        <v>159</v>
      </c>
      <c r="K60" s="558" t="s">
        <v>99</v>
      </c>
      <c r="L60" s="558" t="s">
        <v>92</v>
      </c>
      <c r="M60" s="558" t="s">
        <v>132</v>
      </c>
      <c r="N60" s="558" t="s">
        <v>93</v>
      </c>
      <c r="O60" s="558" t="s">
        <v>94</v>
      </c>
      <c r="P60" s="558" t="s">
        <v>96</v>
      </c>
      <c r="Q60" s="558" t="s">
        <v>95</v>
      </c>
    </row>
    <row r="61" spans="1:17">
      <c r="A61" s="559">
        <f>C5</f>
        <v>16891</v>
      </c>
      <c r="B61" s="559">
        <f>C6</f>
        <v>17042</v>
      </c>
      <c r="C61" s="559">
        <f>C50</f>
        <v>384193.88574000006</v>
      </c>
      <c r="D61" s="559">
        <f>J55</f>
        <v>9441.4734700000008</v>
      </c>
      <c r="E61" s="559">
        <f>F50</f>
        <v>345200</v>
      </c>
      <c r="F61" s="559">
        <f>M55</f>
        <v>86000</v>
      </c>
      <c r="G61" s="559">
        <f>N55</f>
        <v>259200</v>
      </c>
      <c r="H61" s="559">
        <f>O55</f>
        <v>0</v>
      </c>
      <c r="I61" s="559">
        <f>P55</f>
        <v>0</v>
      </c>
      <c r="J61" s="559">
        <f>B52</f>
        <v>510</v>
      </c>
      <c r="K61" s="559">
        <f>B53</f>
        <v>4815</v>
      </c>
      <c r="L61" s="559">
        <f>B54</f>
        <v>2062</v>
      </c>
      <c r="M61" s="560">
        <f>B55</f>
        <v>0.65801091226538633</v>
      </c>
      <c r="N61" s="559">
        <f>E53</f>
        <v>96</v>
      </c>
      <c r="O61" s="559">
        <f>H53</f>
        <v>93.966666666666669</v>
      </c>
      <c r="P61" s="559">
        <f>E54</f>
        <v>7020</v>
      </c>
      <c r="Q61" s="559">
        <f>H54</f>
        <v>6576.833333333333</v>
      </c>
    </row>
  </sheetData>
  <sheetProtection selectLockedCells="1"/>
  <mergeCells count="22">
    <mergeCell ref="A2:A3"/>
    <mergeCell ref="B2:E2"/>
    <mergeCell ref="F2:J3"/>
    <mergeCell ref="B3:E3"/>
    <mergeCell ref="A4:A5"/>
    <mergeCell ref="F4:G4"/>
    <mergeCell ref="H4:J4"/>
    <mergeCell ref="F5:G5"/>
    <mergeCell ref="H5:J5"/>
    <mergeCell ref="I8:I9"/>
    <mergeCell ref="J8:J9"/>
    <mergeCell ref="A56:J56"/>
    <mergeCell ref="M5:P5"/>
    <mergeCell ref="M6:P6"/>
    <mergeCell ref="A8:A9"/>
    <mergeCell ref="B8:B9"/>
    <mergeCell ref="C8:C9"/>
    <mergeCell ref="D8:D9"/>
    <mergeCell ref="E8:E9"/>
    <mergeCell ref="F8:F9"/>
    <mergeCell ref="G8:G9"/>
    <mergeCell ref="H8:H9"/>
  </mergeCells>
  <dataValidations count="1">
    <dataValidation type="list" allowBlank="1" showInputMessage="1" showErrorMessage="1" sqref="E10:E49">
      <formula1>$Q$10:$Q$25</formula1>
    </dataValidation>
  </dataValidations>
  <pageMargins left="0.7" right="0.7" top="0.75" bottom="0.75" header="0.3" footer="0.3"/>
  <pageSetup scale="77"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Q61"/>
  <sheetViews>
    <sheetView zoomScaleNormal="100" zoomScaleSheetLayoutView="80" workbookViewId="0">
      <selection activeCell="L2" sqref="L2"/>
    </sheetView>
  </sheetViews>
  <sheetFormatPr defaultColWidth="8.85546875" defaultRowHeight="15"/>
  <cols>
    <col min="1" max="16" width="11.7109375" style="534" customWidth="1"/>
    <col min="17" max="17" width="11.28515625" style="534" bestFit="1" customWidth="1"/>
    <col min="18" max="16384" width="8.85546875" style="534"/>
  </cols>
  <sheetData>
    <row r="1" spans="1:17" ht="13.9" customHeight="1" thickBot="1"/>
    <row r="2" spans="1:17" ht="13.9" customHeight="1" thickBot="1">
      <c r="A2" s="673" t="s">
        <v>433</v>
      </c>
      <c r="B2" s="674" t="s">
        <v>291</v>
      </c>
      <c r="C2" s="675"/>
      <c r="D2" s="675"/>
      <c r="E2" s="676"/>
      <c r="F2" s="677" t="s">
        <v>434</v>
      </c>
      <c r="G2" s="678"/>
      <c r="H2" s="678"/>
      <c r="I2" s="678"/>
      <c r="J2" s="678"/>
      <c r="M2" s="566" t="s">
        <v>185</v>
      </c>
      <c r="N2" s="566" t="s">
        <v>186</v>
      </c>
      <c r="O2" s="566" t="s">
        <v>187</v>
      </c>
      <c r="P2" s="566" t="s">
        <v>188</v>
      </c>
    </row>
    <row r="3" spans="1:17" ht="13.9" customHeight="1" thickBot="1">
      <c r="A3" s="673"/>
      <c r="B3" s="679" t="s">
        <v>241</v>
      </c>
      <c r="C3" s="680"/>
      <c r="D3" s="680"/>
      <c r="E3" s="681"/>
      <c r="F3" s="677"/>
      <c r="G3" s="678"/>
      <c r="H3" s="678"/>
      <c r="I3" s="678"/>
      <c r="J3" s="678"/>
      <c r="M3" s="567">
        <f>M55/F50</f>
        <v>0.26350385824521294</v>
      </c>
      <c r="N3" s="567">
        <f>N55/F50</f>
        <v>0.73649614175478706</v>
      </c>
      <c r="O3" s="567">
        <f>O55/F50</f>
        <v>0</v>
      </c>
      <c r="P3" s="567">
        <f>P55/F50</f>
        <v>0</v>
      </c>
    </row>
    <row r="4" spans="1:17" ht="13.9" customHeight="1" thickBot="1">
      <c r="A4" s="682">
        <v>13</v>
      </c>
      <c r="B4" s="581" t="s">
        <v>218</v>
      </c>
      <c r="C4" s="608">
        <v>16873</v>
      </c>
      <c r="D4" s="582" t="s">
        <v>76</v>
      </c>
      <c r="E4" s="586">
        <v>2.2169999999999999E-2</v>
      </c>
      <c r="F4" s="683" t="s">
        <v>226</v>
      </c>
      <c r="G4" s="684"/>
      <c r="H4" s="685" t="s">
        <v>452</v>
      </c>
      <c r="I4" s="685"/>
      <c r="J4" s="685"/>
      <c r="N4" s="535"/>
    </row>
    <row r="5" spans="1:17" ht="13.9" customHeight="1" thickBot="1">
      <c r="A5" s="682"/>
      <c r="B5" s="652" t="s">
        <v>78</v>
      </c>
      <c r="C5" s="609">
        <v>16704</v>
      </c>
      <c r="D5" s="583" t="s">
        <v>219</v>
      </c>
      <c r="E5" s="587">
        <f>(C6+C5)/2</f>
        <v>16779.5</v>
      </c>
      <c r="F5" s="683" t="s">
        <v>227</v>
      </c>
      <c r="G5" s="686"/>
      <c r="H5" s="685" t="s">
        <v>448</v>
      </c>
      <c r="I5" s="687"/>
      <c r="J5" s="685"/>
      <c r="M5" s="666" t="s">
        <v>140</v>
      </c>
      <c r="N5" s="667"/>
      <c r="O5" s="667"/>
      <c r="P5" s="668"/>
    </row>
    <row r="6" spans="1:17" ht="13.9" customHeight="1" thickBot="1">
      <c r="A6" s="595" t="s">
        <v>144</v>
      </c>
      <c r="B6" s="652" t="s">
        <v>79</v>
      </c>
      <c r="C6" s="609">
        <v>16855</v>
      </c>
      <c r="D6" s="584" t="s">
        <v>145</v>
      </c>
      <c r="E6" s="588">
        <v>0.63</v>
      </c>
      <c r="F6" s="592" t="s">
        <v>170</v>
      </c>
      <c r="G6" s="594">
        <f>SUM(C12:C15)/SUM(C12:C46)</f>
        <v>9.3172600270392064E-2</v>
      </c>
      <c r="H6" s="592" t="s">
        <v>168</v>
      </c>
      <c r="I6" s="575">
        <v>48.698924731182792</v>
      </c>
      <c r="J6" s="596"/>
      <c r="M6" s="669" t="s">
        <v>141</v>
      </c>
      <c r="N6" s="670"/>
      <c r="O6" s="670"/>
      <c r="P6" s="671"/>
    </row>
    <row r="7" spans="1:17" ht="13.9" customHeight="1" thickBot="1">
      <c r="A7" s="610">
        <v>22.1</v>
      </c>
      <c r="B7" s="652" t="s">
        <v>80</v>
      </c>
      <c r="C7" s="609">
        <v>9161</v>
      </c>
      <c r="D7" s="585" t="s">
        <v>77</v>
      </c>
      <c r="E7" s="587">
        <v>6</v>
      </c>
      <c r="F7" s="593" t="s">
        <v>167</v>
      </c>
      <c r="G7" s="587">
        <v>95</v>
      </c>
      <c r="H7" s="592" t="s">
        <v>169</v>
      </c>
      <c r="I7" s="575">
        <v>1853.2258064516129</v>
      </c>
      <c r="J7" s="596"/>
      <c r="K7" s="535"/>
      <c r="L7" s="557"/>
    </row>
    <row r="8" spans="1:17" ht="13.9" customHeight="1">
      <c r="A8" s="661" t="s">
        <v>81</v>
      </c>
      <c r="B8" s="661" t="s">
        <v>82</v>
      </c>
      <c r="C8" s="661" t="s">
        <v>201</v>
      </c>
      <c r="D8" s="661" t="s">
        <v>224</v>
      </c>
      <c r="E8" s="662" t="s">
        <v>225</v>
      </c>
      <c r="F8" s="661" t="s">
        <v>83</v>
      </c>
      <c r="G8" s="662" t="s">
        <v>72</v>
      </c>
      <c r="H8" s="661" t="s">
        <v>217</v>
      </c>
      <c r="I8" s="661" t="s">
        <v>239</v>
      </c>
      <c r="J8" s="662" t="s">
        <v>451</v>
      </c>
      <c r="L8" s="557"/>
    </row>
    <row r="9" spans="1:17" ht="13.9" customHeight="1" thickBot="1">
      <c r="A9" s="661"/>
      <c r="B9" s="661"/>
      <c r="C9" s="661"/>
      <c r="D9" s="661"/>
      <c r="E9" s="661"/>
      <c r="F9" s="672"/>
      <c r="G9" s="672"/>
      <c r="H9" s="672"/>
      <c r="I9" s="661"/>
      <c r="J9" s="661"/>
      <c r="L9" s="535"/>
      <c r="M9" s="535"/>
      <c r="N9" s="535"/>
      <c r="Q9" s="568" t="s">
        <v>149</v>
      </c>
    </row>
    <row r="10" spans="1:17" ht="13.9" customHeight="1" thickBot="1">
      <c r="A10" s="597">
        <v>1</v>
      </c>
      <c r="B10" s="611" t="s">
        <v>84</v>
      </c>
      <c r="C10" s="630">
        <v>20</v>
      </c>
      <c r="D10" s="631"/>
      <c r="E10" s="622" t="s">
        <v>139</v>
      </c>
      <c r="F10" s="624">
        <f>(D10*42)*C10</f>
        <v>0</v>
      </c>
      <c r="G10" s="604">
        <f>F10</f>
        <v>0</v>
      </c>
      <c r="H10" s="575">
        <f t="shared" ref="H10:H49" si="0">(1*((D10/$A$7)+1))*C10</f>
        <v>20</v>
      </c>
      <c r="I10" s="616">
        <v>15</v>
      </c>
      <c r="J10" s="616">
        <v>5488</v>
      </c>
      <c r="L10" s="554">
        <f>IF(E10="acid",(C10),0)</f>
        <v>0</v>
      </c>
      <c r="M10" s="561">
        <f t="shared" ref="M10:M46" si="1">IF(E10=$M$54,F10,0)</f>
        <v>0</v>
      </c>
      <c r="N10" s="561">
        <f t="shared" ref="N10:N46" si="2">IF(E10=$N$54,F10,0)</f>
        <v>0</v>
      </c>
      <c r="O10" s="561">
        <f t="shared" ref="O10:O46" si="3">IF(E10=$O$54,F10,0)</f>
        <v>0</v>
      </c>
      <c r="P10" s="561">
        <f t="shared" ref="P10:P46" si="4">IF(E10=$P$54,F10,0)</f>
        <v>0</v>
      </c>
      <c r="Q10" s="569"/>
    </row>
    <row r="11" spans="1:17" ht="13.9" customHeight="1" thickBot="1">
      <c r="A11" s="597">
        <v>2</v>
      </c>
      <c r="B11" s="611" t="s">
        <v>85</v>
      </c>
      <c r="C11" s="630">
        <v>24</v>
      </c>
      <c r="D11" s="631"/>
      <c r="E11" s="622" t="s">
        <v>61</v>
      </c>
      <c r="F11" s="624">
        <f t="shared" ref="F11:F14" si="5">(D11*42)*C11</f>
        <v>0</v>
      </c>
      <c r="G11" s="604">
        <f t="shared" ref="G11:G48" si="6">G10+F11</f>
        <v>0</v>
      </c>
      <c r="H11" s="575">
        <f t="shared" si="0"/>
        <v>24</v>
      </c>
      <c r="I11" s="616">
        <v>35</v>
      </c>
      <c r="J11" s="616">
        <v>5790</v>
      </c>
      <c r="L11" s="554">
        <f t="shared" ref="L11:L49" si="7">IF(E11="acid",(C11),0)</f>
        <v>24</v>
      </c>
      <c r="M11" s="561">
        <f t="shared" si="1"/>
        <v>0</v>
      </c>
      <c r="N11" s="561">
        <f t="shared" si="2"/>
        <v>0</v>
      </c>
      <c r="O11" s="561">
        <f t="shared" si="3"/>
        <v>0</v>
      </c>
      <c r="P11" s="561">
        <f t="shared" si="4"/>
        <v>0</v>
      </c>
      <c r="Q11" s="552" t="s">
        <v>136</v>
      </c>
    </row>
    <row r="12" spans="1:17" ht="13.9" customHeight="1" thickBot="1">
      <c r="A12" s="597">
        <v>3</v>
      </c>
      <c r="B12" s="611" t="s">
        <v>467</v>
      </c>
      <c r="C12" s="630">
        <v>176</v>
      </c>
      <c r="D12" s="631"/>
      <c r="E12" s="622" t="s">
        <v>86</v>
      </c>
      <c r="F12" s="624">
        <f t="shared" si="5"/>
        <v>0</v>
      </c>
      <c r="G12" s="604">
        <f t="shared" si="6"/>
        <v>0</v>
      </c>
      <c r="H12" s="575">
        <f t="shared" si="0"/>
        <v>176</v>
      </c>
      <c r="I12" s="616">
        <v>70</v>
      </c>
      <c r="J12" s="616">
        <v>5960</v>
      </c>
      <c r="L12" s="554">
        <f t="shared" si="7"/>
        <v>0</v>
      </c>
      <c r="M12" s="561">
        <f t="shared" si="1"/>
        <v>0</v>
      </c>
      <c r="N12" s="561">
        <f t="shared" si="2"/>
        <v>0</v>
      </c>
      <c r="O12" s="561">
        <f t="shared" si="3"/>
        <v>0</v>
      </c>
      <c r="P12" s="561">
        <f t="shared" si="4"/>
        <v>0</v>
      </c>
      <c r="Q12" s="552" t="s">
        <v>150</v>
      </c>
    </row>
    <row r="13" spans="1:17" ht="13.9" customHeight="1" thickBot="1">
      <c r="A13" s="597">
        <v>4</v>
      </c>
      <c r="B13" s="611" t="s">
        <v>85</v>
      </c>
      <c r="C13" s="630">
        <v>36</v>
      </c>
      <c r="D13" s="631"/>
      <c r="E13" s="622" t="s">
        <v>61</v>
      </c>
      <c r="F13" s="624">
        <f t="shared" si="5"/>
        <v>0</v>
      </c>
      <c r="G13" s="604">
        <f t="shared" si="6"/>
        <v>0</v>
      </c>
      <c r="H13" s="575">
        <f t="shared" si="0"/>
        <v>36</v>
      </c>
      <c r="I13" s="616">
        <v>76</v>
      </c>
      <c r="J13" s="616">
        <v>6000</v>
      </c>
      <c r="L13" s="554">
        <f t="shared" si="7"/>
        <v>36</v>
      </c>
      <c r="M13" s="561">
        <f t="shared" si="1"/>
        <v>0</v>
      </c>
      <c r="N13" s="561">
        <f t="shared" si="2"/>
        <v>0</v>
      </c>
      <c r="O13" s="561">
        <f t="shared" si="3"/>
        <v>0</v>
      </c>
      <c r="P13" s="561">
        <f t="shared" si="4"/>
        <v>0</v>
      </c>
      <c r="Q13" s="552" t="s">
        <v>113</v>
      </c>
    </row>
    <row r="14" spans="1:17" ht="13.9" customHeight="1" thickBot="1">
      <c r="A14" s="597">
        <v>5</v>
      </c>
      <c r="B14" s="611" t="s">
        <v>471</v>
      </c>
      <c r="C14" s="630">
        <v>415</v>
      </c>
      <c r="D14" s="632"/>
      <c r="E14" s="622" t="s">
        <v>87</v>
      </c>
      <c r="F14" s="624">
        <f t="shared" si="5"/>
        <v>0</v>
      </c>
      <c r="G14" s="604">
        <f t="shared" si="6"/>
        <v>0</v>
      </c>
      <c r="H14" s="575">
        <f t="shared" si="0"/>
        <v>415</v>
      </c>
      <c r="I14" s="616">
        <v>90</v>
      </c>
      <c r="J14" s="616">
        <v>6500</v>
      </c>
      <c r="L14" s="554">
        <f t="shared" si="7"/>
        <v>0</v>
      </c>
      <c r="M14" s="561">
        <f t="shared" si="1"/>
        <v>0</v>
      </c>
      <c r="N14" s="561">
        <f t="shared" si="2"/>
        <v>0</v>
      </c>
      <c r="O14" s="561">
        <f t="shared" si="3"/>
        <v>0</v>
      </c>
      <c r="P14" s="561">
        <f t="shared" si="4"/>
        <v>0</v>
      </c>
      <c r="Q14" s="552" t="s">
        <v>151</v>
      </c>
    </row>
    <row r="15" spans="1:17" ht="13.9" customHeight="1" thickBot="1">
      <c r="A15" s="597">
        <v>6</v>
      </c>
      <c r="B15" s="611" t="s">
        <v>471</v>
      </c>
      <c r="C15" s="630">
        <v>200</v>
      </c>
      <c r="D15" s="631">
        <v>0.3</v>
      </c>
      <c r="E15" s="622" t="s">
        <v>136</v>
      </c>
      <c r="F15" s="624">
        <v>2120</v>
      </c>
      <c r="G15" s="604">
        <f t="shared" si="6"/>
        <v>2120</v>
      </c>
      <c r="H15" s="575">
        <f t="shared" si="0"/>
        <v>202.71493212669682</v>
      </c>
      <c r="I15" s="616">
        <v>92</v>
      </c>
      <c r="J15" s="616">
        <v>6590</v>
      </c>
      <c r="L15" s="554">
        <f t="shared" si="7"/>
        <v>0</v>
      </c>
      <c r="M15" s="561">
        <f t="shared" si="1"/>
        <v>2120</v>
      </c>
      <c r="N15" s="561">
        <f t="shared" si="2"/>
        <v>0</v>
      </c>
      <c r="O15" s="561">
        <f t="shared" si="3"/>
        <v>0</v>
      </c>
      <c r="P15" s="561">
        <f t="shared" si="4"/>
        <v>0</v>
      </c>
      <c r="Q15" s="552" t="s">
        <v>114</v>
      </c>
    </row>
    <row r="16" spans="1:17" ht="13.9" customHeight="1" thickBot="1">
      <c r="A16" s="597">
        <v>7</v>
      </c>
      <c r="B16" s="611" t="s">
        <v>471</v>
      </c>
      <c r="C16" s="630">
        <v>351</v>
      </c>
      <c r="D16" s="631">
        <v>0.6</v>
      </c>
      <c r="E16" s="622" t="s">
        <v>136</v>
      </c>
      <c r="F16" s="624">
        <v>9350</v>
      </c>
      <c r="G16" s="604">
        <f t="shared" si="6"/>
        <v>11470</v>
      </c>
      <c r="H16" s="575">
        <f t="shared" si="0"/>
        <v>360.52941176470586</v>
      </c>
      <c r="I16" s="616">
        <v>92</v>
      </c>
      <c r="J16" s="616">
        <v>6825</v>
      </c>
      <c r="L16" s="554">
        <f t="shared" si="7"/>
        <v>0</v>
      </c>
      <c r="M16" s="561">
        <f t="shared" si="1"/>
        <v>9350</v>
      </c>
      <c r="N16" s="561">
        <f t="shared" si="2"/>
        <v>0</v>
      </c>
      <c r="O16" s="561">
        <f t="shared" si="3"/>
        <v>0</v>
      </c>
      <c r="P16" s="561">
        <f t="shared" si="4"/>
        <v>0</v>
      </c>
      <c r="Q16" s="552" t="s">
        <v>152</v>
      </c>
    </row>
    <row r="17" spans="1:17" ht="13.9" customHeight="1" thickBot="1">
      <c r="A17" s="597">
        <v>8</v>
      </c>
      <c r="B17" s="611" t="s">
        <v>471</v>
      </c>
      <c r="C17" s="630">
        <v>360</v>
      </c>
      <c r="D17" s="631">
        <v>0.9</v>
      </c>
      <c r="E17" s="622" t="s">
        <v>136</v>
      </c>
      <c r="F17" s="624">
        <v>13200</v>
      </c>
      <c r="G17" s="604">
        <f t="shared" si="6"/>
        <v>24670</v>
      </c>
      <c r="H17" s="575">
        <f t="shared" si="0"/>
        <v>374.66063348416293</v>
      </c>
      <c r="I17" s="616">
        <v>92</v>
      </c>
      <c r="J17" s="616">
        <v>6880</v>
      </c>
      <c r="L17" s="554">
        <f t="shared" si="7"/>
        <v>0</v>
      </c>
      <c r="M17" s="561">
        <f t="shared" si="1"/>
        <v>13200</v>
      </c>
      <c r="N17" s="561">
        <f t="shared" si="2"/>
        <v>0</v>
      </c>
      <c r="O17" s="561">
        <f t="shared" si="3"/>
        <v>0</v>
      </c>
      <c r="P17" s="561">
        <f t="shared" si="4"/>
        <v>0</v>
      </c>
      <c r="Q17" s="552" t="s">
        <v>87</v>
      </c>
    </row>
    <row r="18" spans="1:17" ht="13.9" customHeight="1" thickBot="1">
      <c r="A18" s="597">
        <v>9</v>
      </c>
      <c r="B18" s="611" t="s">
        <v>471</v>
      </c>
      <c r="C18" s="633">
        <v>152</v>
      </c>
      <c r="D18" s="631">
        <v>0.3</v>
      </c>
      <c r="E18" s="622" t="s">
        <v>136</v>
      </c>
      <c r="F18" s="624">
        <v>1910</v>
      </c>
      <c r="G18" s="604">
        <f t="shared" si="6"/>
        <v>26580</v>
      </c>
      <c r="H18" s="575">
        <f t="shared" si="0"/>
        <v>154.06334841628959</v>
      </c>
      <c r="I18" s="616">
        <v>92</v>
      </c>
      <c r="J18" s="616">
        <v>6725</v>
      </c>
      <c r="L18" s="554">
        <f t="shared" si="7"/>
        <v>0</v>
      </c>
      <c r="M18" s="561">
        <f t="shared" si="1"/>
        <v>1910</v>
      </c>
      <c r="N18" s="561">
        <f t="shared" si="2"/>
        <v>0</v>
      </c>
      <c r="O18" s="561">
        <f t="shared" si="3"/>
        <v>0</v>
      </c>
      <c r="P18" s="561">
        <f t="shared" si="4"/>
        <v>0</v>
      </c>
      <c r="Q18" s="552" t="s">
        <v>61</v>
      </c>
    </row>
    <row r="19" spans="1:17" ht="13.9" customHeight="1" thickBot="1">
      <c r="A19" s="597">
        <v>10</v>
      </c>
      <c r="B19" s="611" t="s">
        <v>471</v>
      </c>
      <c r="C19" s="633">
        <v>350</v>
      </c>
      <c r="D19" s="631">
        <v>0.6</v>
      </c>
      <c r="E19" s="622" t="s">
        <v>136</v>
      </c>
      <c r="F19" s="624">
        <v>7820</v>
      </c>
      <c r="G19" s="604">
        <f t="shared" si="6"/>
        <v>34400</v>
      </c>
      <c r="H19" s="575">
        <f t="shared" si="0"/>
        <v>359.50226244343889</v>
      </c>
      <c r="I19" s="616">
        <v>91</v>
      </c>
      <c r="J19" s="616">
        <v>6625</v>
      </c>
      <c r="L19" s="554">
        <f t="shared" si="7"/>
        <v>0</v>
      </c>
      <c r="M19" s="561">
        <f t="shared" si="1"/>
        <v>7820</v>
      </c>
      <c r="N19" s="561">
        <f t="shared" si="2"/>
        <v>0</v>
      </c>
      <c r="O19" s="561">
        <f t="shared" si="3"/>
        <v>0</v>
      </c>
      <c r="P19" s="561">
        <f t="shared" si="4"/>
        <v>0</v>
      </c>
      <c r="Q19" s="552" t="s">
        <v>86</v>
      </c>
    </row>
    <row r="20" spans="1:17" ht="13.9" customHeight="1" thickBot="1">
      <c r="A20" s="597">
        <v>11</v>
      </c>
      <c r="B20" s="611" t="s">
        <v>471</v>
      </c>
      <c r="C20" s="633">
        <v>300</v>
      </c>
      <c r="D20" s="631">
        <v>0.9</v>
      </c>
      <c r="E20" s="622" t="s">
        <v>136</v>
      </c>
      <c r="F20" s="624">
        <v>12000</v>
      </c>
      <c r="G20" s="604">
        <f t="shared" si="6"/>
        <v>46400</v>
      </c>
      <c r="H20" s="575">
        <f t="shared" si="0"/>
        <v>312.21719457013575</v>
      </c>
      <c r="I20" s="616">
        <v>91</v>
      </c>
      <c r="J20" s="616">
        <v>6600</v>
      </c>
      <c r="L20" s="554">
        <f t="shared" si="7"/>
        <v>0</v>
      </c>
      <c r="M20" s="561">
        <f t="shared" si="1"/>
        <v>12000</v>
      </c>
      <c r="N20" s="561">
        <f t="shared" si="2"/>
        <v>0</v>
      </c>
      <c r="O20" s="561">
        <f t="shared" si="3"/>
        <v>0</v>
      </c>
      <c r="P20" s="561">
        <f t="shared" si="4"/>
        <v>0</v>
      </c>
      <c r="Q20" s="552" t="s">
        <v>128</v>
      </c>
    </row>
    <row r="21" spans="1:17" ht="13.9" customHeight="1" thickBot="1">
      <c r="A21" s="597">
        <v>12</v>
      </c>
      <c r="B21" s="611" t="s">
        <v>471</v>
      </c>
      <c r="C21" s="633">
        <v>150</v>
      </c>
      <c r="D21" s="631">
        <v>0.3</v>
      </c>
      <c r="E21" s="622" t="s">
        <v>136</v>
      </c>
      <c r="F21" s="624">
        <v>2200</v>
      </c>
      <c r="G21" s="604">
        <f t="shared" si="6"/>
        <v>48600</v>
      </c>
      <c r="H21" s="575">
        <f t="shared" si="0"/>
        <v>152.03619909502262</v>
      </c>
      <c r="I21" s="616">
        <v>92</v>
      </c>
      <c r="J21" s="616">
        <v>6465</v>
      </c>
      <c r="L21" s="554">
        <f t="shared" si="7"/>
        <v>0</v>
      </c>
      <c r="M21" s="561">
        <f t="shared" si="1"/>
        <v>2200</v>
      </c>
      <c r="N21" s="561">
        <f t="shared" si="2"/>
        <v>0</v>
      </c>
      <c r="O21" s="561">
        <f t="shared" si="3"/>
        <v>0</v>
      </c>
      <c r="P21" s="561">
        <f t="shared" si="4"/>
        <v>0</v>
      </c>
      <c r="Q21" s="552" t="s">
        <v>129</v>
      </c>
    </row>
    <row r="22" spans="1:17" ht="13.9" customHeight="1" thickBot="1">
      <c r="A22" s="597">
        <v>13</v>
      </c>
      <c r="B22" s="611" t="s">
        <v>471</v>
      </c>
      <c r="C22" s="633">
        <v>295</v>
      </c>
      <c r="D22" s="631">
        <v>0.9</v>
      </c>
      <c r="E22" s="622" t="s">
        <v>136</v>
      </c>
      <c r="F22" s="624">
        <v>12100</v>
      </c>
      <c r="G22" s="604">
        <f t="shared" si="6"/>
        <v>60700</v>
      </c>
      <c r="H22" s="575">
        <f t="shared" si="0"/>
        <v>307.01357466063348</v>
      </c>
      <c r="I22" s="616">
        <v>92</v>
      </c>
      <c r="J22" s="616">
        <v>6450</v>
      </c>
      <c r="L22" s="554">
        <f t="shared" si="7"/>
        <v>0</v>
      </c>
      <c r="M22" s="561">
        <f t="shared" si="1"/>
        <v>12100</v>
      </c>
      <c r="N22" s="561">
        <f t="shared" si="2"/>
        <v>0</v>
      </c>
      <c r="O22" s="561">
        <f t="shared" si="3"/>
        <v>0</v>
      </c>
      <c r="P22" s="561">
        <f t="shared" si="4"/>
        <v>0</v>
      </c>
      <c r="Q22" s="552" t="s">
        <v>139</v>
      </c>
    </row>
    <row r="23" spans="1:17" ht="13.9" customHeight="1" thickBot="1">
      <c r="A23" s="597">
        <v>14</v>
      </c>
      <c r="B23" s="611" t="s">
        <v>471</v>
      </c>
      <c r="C23" s="633">
        <v>350</v>
      </c>
      <c r="D23" s="631">
        <v>1.2</v>
      </c>
      <c r="E23" s="622" t="s">
        <v>136</v>
      </c>
      <c r="F23" s="624">
        <v>16000</v>
      </c>
      <c r="G23" s="604">
        <f t="shared" si="6"/>
        <v>76700</v>
      </c>
      <c r="H23" s="575">
        <f t="shared" si="0"/>
        <v>369.00452488687785</v>
      </c>
      <c r="I23" s="616">
        <v>92</v>
      </c>
      <c r="J23" s="616">
        <v>6550</v>
      </c>
      <c r="L23" s="554">
        <f t="shared" si="7"/>
        <v>0</v>
      </c>
      <c r="M23" s="561">
        <f t="shared" si="1"/>
        <v>16000</v>
      </c>
      <c r="N23" s="561">
        <f t="shared" si="2"/>
        <v>0</v>
      </c>
      <c r="O23" s="561">
        <f t="shared" si="3"/>
        <v>0</v>
      </c>
      <c r="P23" s="561">
        <f t="shared" si="4"/>
        <v>0</v>
      </c>
      <c r="Q23" s="552" t="s">
        <v>192</v>
      </c>
    </row>
    <row r="24" spans="1:17" ht="13.9" customHeight="1" thickBot="1">
      <c r="A24" s="597">
        <v>15</v>
      </c>
      <c r="B24" s="611" t="s">
        <v>471</v>
      </c>
      <c r="C24" s="633">
        <v>150</v>
      </c>
      <c r="D24" s="631">
        <v>0.3</v>
      </c>
      <c r="E24" s="622" t="s">
        <v>136</v>
      </c>
      <c r="F24" s="624">
        <v>2500</v>
      </c>
      <c r="G24" s="604">
        <f t="shared" si="6"/>
        <v>79200</v>
      </c>
      <c r="H24" s="575">
        <f t="shared" si="0"/>
        <v>152.03619909502262</v>
      </c>
      <c r="I24" s="616">
        <v>92</v>
      </c>
      <c r="J24" s="616">
        <v>6380</v>
      </c>
      <c r="L24" s="554">
        <f t="shared" si="7"/>
        <v>0</v>
      </c>
      <c r="M24" s="561">
        <f t="shared" si="1"/>
        <v>2500</v>
      </c>
      <c r="N24" s="561">
        <f t="shared" si="2"/>
        <v>0</v>
      </c>
      <c r="O24" s="561">
        <f t="shared" si="3"/>
        <v>0</v>
      </c>
      <c r="P24" s="561">
        <f t="shared" si="4"/>
        <v>0</v>
      </c>
      <c r="Q24" s="552" t="s">
        <v>233</v>
      </c>
    </row>
    <row r="25" spans="1:17" ht="13.9" customHeight="1" thickBot="1">
      <c r="A25" s="597">
        <v>16</v>
      </c>
      <c r="B25" s="611" t="s">
        <v>471</v>
      </c>
      <c r="C25" s="633">
        <v>300</v>
      </c>
      <c r="D25" s="631">
        <v>1.2</v>
      </c>
      <c r="E25" s="622" t="s">
        <v>136</v>
      </c>
      <c r="F25" s="624">
        <v>13000</v>
      </c>
      <c r="G25" s="604">
        <f t="shared" si="6"/>
        <v>92200</v>
      </c>
      <c r="H25" s="575">
        <f t="shared" si="0"/>
        <v>316.28959276018099</v>
      </c>
      <c r="I25" s="616">
        <v>92</v>
      </c>
      <c r="J25" s="616">
        <v>6500</v>
      </c>
      <c r="L25" s="554">
        <f t="shared" si="7"/>
        <v>0</v>
      </c>
      <c r="M25" s="561">
        <f t="shared" si="1"/>
        <v>13000</v>
      </c>
      <c r="N25" s="561">
        <f t="shared" si="2"/>
        <v>0</v>
      </c>
      <c r="O25" s="561">
        <f t="shared" si="3"/>
        <v>0</v>
      </c>
      <c r="P25" s="561">
        <f t="shared" si="4"/>
        <v>0</v>
      </c>
      <c r="Q25" s="553" t="s">
        <v>156</v>
      </c>
    </row>
    <row r="26" spans="1:17" ht="13.9" customHeight="1" thickBot="1">
      <c r="A26" s="597">
        <v>17</v>
      </c>
      <c r="B26" s="611" t="s">
        <v>471</v>
      </c>
      <c r="C26" s="633">
        <v>180</v>
      </c>
      <c r="D26" s="631">
        <v>0.3</v>
      </c>
      <c r="E26" s="622" t="s">
        <v>150</v>
      </c>
      <c r="F26" s="624">
        <v>2600</v>
      </c>
      <c r="G26" s="604">
        <f t="shared" si="6"/>
        <v>94800</v>
      </c>
      <c r="H26" s="575">
        <f t="shared" si="0"/>
        <v>182.44343891402713</v>
      </c>
      <c r="I26" s="616">
        <v>92</v>
      </c>
      <c r="J26" s="616">
        <v>6250</v>
      </c>
      <c r="L26" s="554">
        <f t="shared" si="7"/>
        <v>0</v>
      </c>
      <c r="M26" s="561">
        <f t="shared" si="1"/>
        <v>0</v>
      </c>
      <c r="N26" s="561">
        <f t="shared" si="2"/>
        <v>2600</v>
      </c>
      <c r="O26" s="561">
        <f t="shared" si="3"/>
        <v>0</v>
      </c>
      <c r="P26" s="561">
        <f t="shared" si="4"/>
        <v>0</v>
      </c>
    </row>
    <row r="27" spans="1:17" ht="13.9" customHeight="1" thickBot="1">
      <c r="A27" s="597">
        <v>18</v>
      </c>
      <c r="B27" s="611" t="s">
        <v>471</v>
      </c>
      <c r="C27" s="633">
        <v>400</v>
      </c>
      <c r="D27" s="631">
        <v>0.6</v>
      </c>
      <c r="E27" s="622" t="s">
        <v>150</v>
      </c>
      <c r="F27" s="624">
        <v>10230</v>
      </c>
      <c r="G27" s="604">
        <f t="shared" si="6"/>
        <v>105030</v>
      </c>
      <c r="H27" s="575">
        <f t="shared" si="0"/>
        <v>410.85972850678729</v>
      </c>
      <c r="I27" s="616">
        <v>92</v>
      </c>
      <c r="J27" s="616">
        <v>6210</v>
      </c>
      <c r="L27" s="554">
        <f t="shared" si="7"/>
        <v>0</v>
      </c>
      <c r="M27" s="561">
        <f t="shared" si="1"/>
        <v>0</v>
      </c>
      <c r="N27" s="561">
        <f t="shared" si="2"/>
        <v>10230</v>
      </c>
      <c r="O27" s="561">
        <f t="shared" si="3"/>
        <v>0</v>
      </c>
      <c r="P27" s="561">
        <f t="shared" si="4"/>
        <v>0</v>
      </c>
    </row>
    <row r="28" spans="1:17" ht="13.9" customHeight="1" thickBot="1">
      <c r="A28" s="597">
        <v>19</v>
      </c>
      <c r="B28" s="611" t="s">
        <v>471</v>
      </c>
      <c r="C28" s="633">
        <v>400</v>
      </c>
      <c r="D28" s="631">
        <v>0.9</v>
      </c>
      <c r="E28" s="622" t="s">
        <v>150</v>
      </c>
      <c r="F28" s="624">
        <v>14800</v>
      </c>
      <c r="G28" s="604">
        <f t="shared" si="6"/>
        <v>119830</v>
      </c>
      <c r="H28" s="575">
        <f t="shared" si="0"/>
        <v>416.28959276018105</v>
      </c>
      <c r="I28" s="616">
        <v>92</v>
      </c>
      <c r="J28" s="616">
        <v>6275</v>
      </c>
      <c r="L28" s="554">
        <f t="shared" si="7"/>
        <v>0</v>
      </c>
      <c r="M28" s="561">
        <f t="shared" si="1"/>
        <v>0</v>
      </c>
      <c r="N28" s="561">
        <f t="shared" si="2"/>
        <v>14800</v>
      </c>
      <c r="O28" s="561">
        <f t="shared" si="3"/>
        <v>0</v>
      </c>
      <c r="P28" s="561">
        <f t="shared" si="4"/>
        <v>0</v>
      </c>
    </row>
    <row r="29" spans="1:17" ht="13.9" customHeight="1" thickBot="1">
      <c r="A29" s="597">
        <v>20</v>
      </c>
      <c r="B29" s="611" t="s">
        <v>471</v>
      </c>
      <c r="C29" s="633">
        <v>190</v>
      </c>
      <c r="D29" s="631">
        <v>0.3</v>
      </c>
      <c r="E29" s="622" t="s">
        <v>150</v>
      </c>
      <c r="F29" s="624">
        <v>2600</v>
      </c>
      <c r="G29" s="604">
        <f t="shared" si="6"/>
        <v>122430</v>
      </c>
      <c r="H29" s="575">
        <f t="shared" si="0"/>
        <v>192.57918552036199</v>
      </c>
      <c r="I29" s="616">
        <v>92</v>
      </c>
      <c r="J29" s="616">
        <v>6125</v>
      </c>
      <c r="L29" s="554">
        <f t="shared" si="7"/>
        <v>0</v>
      </c>
      <c r="M29" s="561">
        <f t="shared" si="1"/>
        <v>0</v>
      </c>
      <c r="N29" s="561">
        <f t="shared" si="2"/>
        <v>2600</v>
      </c>
      <c r="O29" s="561">
        <f t="shared" si="3"/>
        <v>0</v>
      </c>
      <c r="P29" s="561">
        <f t="shared" si="4"/>
        <v>0</v>
      </c>
    </row>
    <row r="30" spans="1:17" ht="13.9" customHeight="1" thickBot="1">
      <c r="A30" s="597">
        <v>21</v>
      </c>
      <c r="B30" s="611" t="s">
        <v>471</v>
      </c>
      <c r="C30" s="633">
        <v>402</v>
      </c>
      <c r="D30" s="631">
        <v>0.9</v>
      </c>
      <c r="E30" s="622" t="s">
        <v>150</v>
      </c>
      <c r="F30" s="624">
        <v>14900</v>
      </c>
      <c r="G30" s="604">
        <f t="shared" si="6"/>
        <v>137330</v>
      </c>
      <c r="H30" s="575">
        <f t="shared" si="0"/>
        <v>418.37104072398193</v>
      </c>
      <c r="I30" s="616">
        <v>93</v>
      </c>
      <c r="J30" s="616">
        <v>6100</v>
      </c>
      <c r="L30" s="554">
        <f t="shared" si="7"/>
        <v>0</v>
      </c>
      <c r="M30" s="561">
        <f t="shared" si="1"/>
        <v>0</v>
      </c>
      <c r="N30" s="561">
        <f t="shared" si="2"/>
        <v>14900</v>
      </c>
      <c r="O30" s="561">
        <f t="shared" si="3"/>
        <v>0</v>
      </c>
      <c r="P30" s="561">
        <f t="shared" si="4"/>
        <v>0</v>
      </c>
    </row>
    <row r="31" spans="1:17" ht="13.9" customHeight="1" thickBot="1">
      <c r="A31" s="597">
        <v>22</v>
      </c>
      <c r="B31" s="611" t="s">
        <v>471</v>
      </c>
      <c r="C31" s="633">
        <v>400</v>
      </c>
      <c r="D31" s="631">
        <v>1.5</v>
      </c>
      <c r="E31" s="622" t="s">
        <v>150</v>
      </c>
      <c r="F31" s="624">
        <v>25400</v>
      </c>
      <c r="G31" s="604">
        <f t="shared" si="6"/>
        <v>162730</v>
      </c>
      <c r="H31" s="575">
        <f t="shared" si="0"/>
        <v>427.14932126696834</v>
      </c>
      <c r="I31" s="616">
        <v>93</v>
      </c>
      <c r="J31" s="616">
        <v>6375</v>
      </c>
      <c r="L31" s="554">
        <f t="shared" si="7"/>
        <v>0</v>
      </c>
      <c r="M31" s="561">
        <f t="shared" si="1"/>
        <v>0</v>
      </c>
      <c r="N31" s="561">
        <f t="shared" si="2"/>
        <v>25400</v>
      </c>
      <c r="O31" s="561">
        <f t="shared" si="3"/>
        <v>0</v>
      </c>
      <c r="P31" s="561">
        <f t="shared" si="4"/>
        <v>0</v>
      </c>
    </row>
    <row r="32" spans="1:17" ht="13.9" customHeight="1" thickBot="1">
      <c r="A32" s="597">
        <v>23</v>
      </c>
      <c r="B32" s="611" t="s">
        <v>471</v>
      </c>
      <c r="C32" s="633">
        <v>266</v>
      </c>
      <c r="D32" s="631">
        <v>0.6</v>
      </c>
      <c r="E32" s="622" t="s">
        <v>150</v>
      </c>
      <c r="F32" s="624">
        <v>8950</v>
      </c>
      <c r="G32" s="604">
        <f t="shared" si="6"/>
        <v>171680</v>
      </c>
      <c r="H32" s="575">
        <f t="shared" si="0"/>
        <v>273.22171945701353</v>
      </c>
      <c r="I32" s="616">
        <v>92</v>
      </c>
      <c r="J32" s="616">
        <v>6275</v>
      </c>
      <c r="L32" s="554">
        <f t="shared" si="7"/>
        <v>0</v>
      </c>
      <c r="M32" s="561">
        <f t="shared" si="1"/>
        <v>0</v>
      </c>
      <c r="N32" s="561">
        <f t="shared" si="2"/>
        <v>8950</v>
      </c>
      <c r="O32" s="561">
        <f t="shared" si="3"/>
        <v>0</v>
      </c>
      <c r="P32" s="561">
        <f t="shared" si="4"/>
        <v>0</v>
      </c>
    </row>
    <row r="33" spans="1:16" ht="13.9" customHeight="1" thickBot="1">
      <c r="A33" s="597">
        <v>24</v>
      </c>
      <c r="B33" s="611" t="s">
        <v>471</v>
      </c>
      <c r="C33" s="633">
        <v>403</v>
      </c>
      <c r="D33" s="631">
        <v>1.2</v>
      </c>
      <c r="E33" s="622" t="s">
        <v>150</v>
      </c>
      <c r="F33" s="624">
        <v>19600</v>
      </c>
      <c r="G33" s="604">
        <f t="shared" si="6"/>
        <v>191280</v>
      </c>
      <c r="H33" s="575">
        <f t="shared" si="0"/>
        <v>424.88235294117646</v>
      </c>
      <c r="I33" s="616">
        <v>92</v>
      </c>
      <c r="J33" s="616">
        <v>6250</v>
      </c>
      <c r="L33" s="554">
        <f t="shared" si="7"/>
        <v>0</v>
      </c>
      <c r="M33" s="561">
        <f t="shared" si="1"/>
        <v>0</v>
      </c>
      <c r="N33" s="561">
        <f t="shared" si="2"/>
        <v>19600</v>
      </c>
      <c r="O33" s="561">
        <f t="shared" si="3"/>
        <v>0</v>
      </c>
      <c r="P33" s="561">
        <f t="shared" si="4"/>
        <v>0</v>
      </c>
    </row>
    <row r="34" spans="1:16" ht="13.9" customHeight="1" thickBot="1">
      <c r="A34" s="597">
        <v>25</v>
      </c>
      <c r="B34" s="611" t="s">
        <v>471</v>
      </c>
      <c r="C34" s="633">
        <v>400</v>
      </c>
      <c r="D34" s="631">
        <v>1.8</v>
      </c>
      <c r="E34" s="622" t="s">
        <v>150</v>
      </c>
      <c r="F34" s="624">
        <v>28900</v>
      </c>
      <c r="G34" s="604">
        <f t="shared" si="6"/>
        <v>220180</v>
      </c>
      <c r="H34" s="575">
        <f t="shared" si="0"/>
        <v>432.57918552036199</v>
      </c>
      <c r="I34" s="616">
        <v>92</v>
      </c>
      <c r="J34" s="616">
        <v>6525</v>
      </c>
      <c r="L34" s="554">
        <f t="shared" si="7"/>
        <v>0</v>
      </c>
      <c r="M34" s="561">
        <f t="shared" si="1"/>
        <v>0</v>
      </c>
      <c r="N34" s="561">
        <f t="shared" si="2"/>
        <v>28900</v>
      </c>
      <c r="O34" s="561">
        <f t="shared" si="3"/>
        <v>0</v>
      </c>
      <c r="P34" s="561">
        <f t="shared" si="4"/>
        <v>0</v>
      </c>
    </row>
    <row r="35" spans="1:16" ht="13.9" customHeight="1" thickBot="1">
      <c r="A35" s="597">
        <v>26</v>
      </c>
      <c r="B35" s="611" t="s">
        <v>471</v>
      </c>
      <c r="C35" s="633">
        <v>190</v>
      </c>
      <c r="D35" s="631">
        <v>0.6</v>
      </c>
      <c r="E35" s="622" t="s">
        <v>150</v>
      </c>
      <c r="F35" s="624">
        <v>5100</v>
      </c>
      <c r="G35" s="604">
        <f t="shared" si="6"/>
        <v>225280</v>
      </c>
      <c r="H35" s="575">
        <f t="shared" si="0"/>
        <v>195.15837104072398</v>
      </c>
      <c r="I35" s="616">
        <v>92</v>
      </c>
      <c r="J35" s="616">
        <v>6230</v>
      </c>
      <c r="L35" s="554">
        <f t="shared" si="7"/>
        <v>0</v>
      </c>
      <c r="M35" s="561">
        <f t="shared" si="1"/>
        <v>0</v>
      </c>
      <c r="N35" s="561">
        <f t="shared" si="2"/>
        <v>5100</v>
      </c>
      <c r="O35" s="561">
        <f t="shared" si="3"/>
        <v>0</v>
      </c>
      <c r="P35" s="561">
        <f t="shared" si="4"/>
        <v>0</v>
      </c>
    </row>
    <row r="36" spans="1:16" ht="13.9" customHeight="1" thickBot="1">
      <c r="A36" s="597">
        <v>27</v>
      </c>
      <c r="B36" s="611" t="s">
        <v>471</v>
      </c>
      <c r="C36" s="633">
        <v>400</v>
      </c>
      <c r="D36" s="631">
        <v>1.2</v>
      </c>
      <c r="E36" s="622" t="s">
        <v>150</v>
      </c>
      <c r="F36" s="624">
        <v>19800</v>
      </c>
      <c r="G36" s="604">
        <f t="shared" si="6"/>
        <v>245080</v>
      </c>
      <c r="H36" s="575">
        <f t="shared" si="0"/>
        <v>421.7194570135747</v>
      </c>
      <c r="I36" s="616">
        <v>92</v>
      </c>
      <c r="J36" s="616">
        <v>6225</v>
      </c>
      <c r="L36" s="554">
        <f t="shared" si="7"/>
        <v>0</v>
      </c>
      <c r="M36" s="561">
        <f t="shared" si="1"/>
        <v>0</v>
      </c>
      <c r="N36" s="561">
        <f t="shared" si="2"/>
        <v>19800</v>
      </c>
      <c r="O36" s="561">
        <f t="shared" si="3"/>
        <v>0</v>
      </c>
      <c r="P36" s="561">
        <f t="shared" si="4"/>
        <v>0</v>
      </c>
    </row>
    <row r="37" spans="1:16" ht="13.9" customHeight="1" thickBot="1">
      <c r="A37" s="597">
        <v>28</v>
      </c>
      <c r="B37" s="611" t="s">
        <v>471</v>
      </c>
      <c r="C37" s="633">
        <v>301</v>
      </c>
      <c r="D37" s="631">
        <v>1.8</v>
      </c>
      <c r="E37" s="622" t="s">
        <v>150</v>
      </c>
      <c r="F37" s="624">
        <v>22300</v>
      </c>
      <c r="G37" s="604">
        <f t="shared" si="6"/>
        <v>267380</v>
      </c>
      <c r="H37" s="575">
        <f t="shared" si="0"/>
        <v>325.51583710407238</v>
      </c>
      <c r="I37" s="616">
        <v>92</v>
      </c>
      <c r="J37" s="616">
        <v>6450</v>
      </c>
      <c r="L37" s="554">
        <f t="shared" si="7"/>
        <v>0</v>
      </c>
      <c r="M37" s="561">
        <f t="shared" si="1"/>
        <v>0</v>
      </c>
      <c r="N37" s="561">
        <f t="shared" si="2"/>
        <v>22300</v>
      </c>
      <c r="O37" s="561">
        <f t="shared" si="3"/>
        <v>0</v>
      </c>
      <c r="P37" s="561">
        <f t="shared" si="4"/>
        <v>0</v>
      </c>
    </row>
    <row r="38" spans="1:16" ht="13.9" customHeight="1" thickBot="1">
      <c r="A38" s="597">
        <v>29</v>
      </c>
      <c r="B38" s="611" t="s">
        <v>471</v>
      </c>
      <c r="C38" s="633">
        <v>197</v>
      </c>
      <c r="D38" s="631">
        <v>0.9</v>
      </c>
      <c r="E38" s="622" t="s">
        <v>150</v>
      </c>
      <c r="F38" s="624">
        <v>8000</v>
      </c>
      <c r="G38" s="604">
        <f t="shared" si="6"/>
        <v>275380</v>
      </c>
      <c r="H38" s="575">
        <f t="shared" si="0"/>
        <v>205.02262443438914</v>
      </c>
      <c r="I38" s="616">
        <v>93</v>
      </c>
      <c r="J38" s="616">
        <v>6275</v>
      </c>
      <c r="L38" s="554">
        <f t="shared" si="7"/>
        <v>0</v>
      </c>
      <c r="M38" s="561">
        <f t="shared" si="1"/>
        <v>0</v>
      </c>
      <c r="N38" s="561">
        <f t="shared" si="2"/>
        <v>8000</v>
      </c>
      <c r="O38" s="561">
        <f t="shared" si="3"/>
        <v>0</v>
      </c>
      <c r="P38" s="561">
        <f t="shared" si="4"/>
        <v>0</v>
      </c>
    </row>
    <row r="39" spans="1:16" ht="13.9" customHeight="1" thickBot="1">
      <c r="A39" s="597">
        <v>30</v>
      </c>
      <c r="B39" s="611" t="s">
        <v>471</v>
      </c>
      <c r="C39" s="633">
        <v>298</v>
      </c>
      <c r="D39" s="631">
        <v>1.5</v>
      </c>
      <c r="E39" s="622" t="s">
        <v>150</v>
      </c>
      <c r="F39" s="624">
        <v>18920</v>
      </c>
      <c r="G39" s="604">
        <f t="shared" si="6"/>
        <v>294300</v>
      </c>
      <c r="H39" s="575">
        <f t="shared" si="0"/>
        <v>318.22624434389138</v>
      </c>
      <c r="I39" s="616">
        <v>92</v>
      </c>
      <c r="J39" s="616">
        <v>6325</v>
      </c>
      <c r="L39" s="554">
        <f t="shared" si="7"/>
        <v>0</v>
      </c>
      <c r="M39" s="561">
        <f t="shared" si="1"/>
        <v>0</v>
      </c>
      <c r="N39" s="561">
        <f t="shared" si="2"/>
        <v>18920</v>
      </c>
      <c r="O39" s="561">
        <f t="shared" si="3"/>
        <v>0</v>
      </c>
      <c r="P39" s="561">
        <f t="shared" si="4"/>
        <v>0</v>
      </c>
    </row>
    <row r="40" spans="1:16" ht="13.9" customHeight="1" thickBot="1">
      <c r="A40" s="597">
        <v>31</v>
      </c>
      <c r="B40" s="611" t="s">
        <v>471</v>
      </c>
      <c r="C40" s="633">
        <v>210</v>
      </c>
      <c r="D40" s="631">
        <v>2</v>
      </c>
      <c r="E40" s="622" t="s">
        <v>150</v>
      </c>
      <c r="F40" s="624">
        <v>17300</v>
      </c>
      <c r="G40" s="604">
        <f t="shared" si="6"/>
        <v>311600</v>
      </c>
      <c r="H40" s="575">
        <f t="shared" si="0"/>
        <v>229.00452488687782</v>
      </c>
      <c r="I40" s="616">
        <v>92</v>
      </c>
      <c r="J40" s="616">
        <v>6500</v>
      </c>
      <c r="L40" s="554">
        <f t="shared" si="7"/>
        <v>0</v>
      </c>
      <c r="M40" s="561">
        <f t="shared" si="1"/>
        <v>0</v>
      </c>
      <c r="N40" s="561">
        <f t="shared" si="2"/>
        <v>17300</v>
      </c>
      <c r="O40" s="561">
        <f t="shared" si="3"/>
        <v>0</v>
      </c>
      <c r="P40" s="561">
        <f t="shared" si="4"/>
        <v>0</v>
      </c>
    </row>
    <row r="41" spans="1:16" ht="13.9" customHeight="1" thickBot="1">
      <c r="A41" s="597">
        <v>32</v>
      </c>
      <c r="B41" s="611" t="s">
        <v>471</v>
      </c>
      <c r="C41" s="633">
        <v>190</v>
      </c>
      <c r="D41" s="631">
        <v>0.9</v>
      </c>
      <c r="E41" s="622" t="s">
        <v>150</v>
      </c>
      <c r="F41" s="624">
        <v>7500</v>
      </c>
      <c r="G41" s="604">
        <f t="shared" si="6"/>
        <v>319100</v>
      </c>
      <c r="H41" s="575">
        <f t="shared" si="0"/>
        <v>197.737556561086</v>
      </c>
      <c r="I41" s="616">
        <v>93</v>
      </c>
      <c r="J41" s="616">
        <v>6250</v>
      </c>
      <c r="L41" s="554">
        <f t="shared" si="7"/>
        <v>0</v>
      </c>
      <c r="M41" s="561">
        <f t="shared" si="1"/>
        <v>0</v>
      </c>
      <c r="N41" s="561">
        <f t="shared" si="2"/>
        <v>7500</v>
      </c>
      <c r="O41" s="561">
        <f t="shared" si="3"/>
        <v>0</v>
      </c>
      <c r="P41" s="561">
        <f t="shared" si="4"/>
        <v>0</v>
      </c>
    </row>
    <row r="42" spans="1:16" ht="13.9" customHeight="1" thickBot="1">
      <c r="A42" s="597">
        <v>33</v>
      </c>
      <c r="B42" s="611" t="s">
        <v>471</v>
      </c>
      <c r="C42" s="633">
        <v>200</v>
      </c>
      <c r="D42" s="631">
        <v>1.5</v>
      </c>
      <c r="E42" s="622" t="s">
        <v>150</v>
      </c>
      <c r="F42" s="624">
        <v>12300</v>
      </c>
      <c r="G42" s="604">
        <f t="shared" si="6"/>
        <v>331400</v>
      </c>
      <c r="H42" s="575">
        <f t="shared" si="0"/>
        <v>213.57466063348417</v>
      </c>
      <c r="I42" s="616">
        <v>93</v>
      </c>
      <c r="J42" s="616">
        <v>6200</v>
      </c>
      <c r="L42" s="554">
        <f t="shared" si="7"/>
        <v>0</v>
      </c>
      <c r="M42" s="561">
        <f t="shared" si="1"/>
        <v>0</v>
      </c>
      <c r="N42" s="561">
        <f t="shared" si="2"/>
        <v>12300</v>
      </c>
      <c r="O42" s="561">
        <f t="shared" si="3"/>
        <v>0</v>
      </c>
      <c r="P42" s="561">
        <f t="shared" si="4"/>
        <v>0</v>
      </c>
    </row>
    <row r="43" spans="1:16" ht="13.9" customHeight="1" thickBot="1">
      <c r="A43" s="597">
        <v>34</v>
      </c>
      <c r="B43" s="611" t="s">
        <v>471</v>
      </c>
      <c r="C43" s="633">
        <v>264</v>
      </c>
      <c r="D43" s="631">
        <v>2</v>
      </c>
      <c r="E43" s="622" t="s">
        <v>150</v>
      </c>
      <c r="F43" s="624">
        <v>18500</v>
      </c>
      <c r="G43" s="604">
        <f t="shared" si="6"/>
        <v>349900</v>
      </c>
      <c r="H43" s="575">
        <f t="shared" si="0"/>
        <v>287.8914027149321</v>
      </c>
      <c r="I43" s="616">
        <v>92</v>
      </c>
      <c r="J43" s="616">
        <v>6300</v>
      </c>
      <c r="L43" s="554">
        <f t="shared" si="7"/>
        <v>0</v>
      </c>
      <c r="M43" s="561">
        <f t="shared" si="1"/>
        <v>0</v>
      </c>
      <c r="N43" s="561">
        <f t="shared" si="2"/>
        <v>18500</v>
      </c>
      <c r="O43" s="561">
        <f t="shared" si="3"/>
        <v>0</v>
      </c>
      <c r="P43" s="561">
        <f t="shared" si="4"/>
        <v>0</v>
      </c>
    </row>
    <row r="44" spans="1:16" ht="13.9" customHeight="1" thickBot="1">
      <c r="A44" s="597">
        <v>35</v>
      </c>
      <c r="B44" s="611"/>
      <c r="C44" s="612"/>
      <c r="D44" s="613"/>
      <c r="E44" s="622"/>
      <c r="F44" s="624">
        <f>(D44*42)*C44</f>
        <v>0</v>
      </c>
      <c r="G44" s="604">
        <f t="shared" si="6"/>
        <v>349900</v>
      </c>
      <c r="H44" s="575">
        <f t="shared" si="0"/>
        <v>0</v>
      </c>
      <c r="I44" s="616"/>
      <c r="J44" s="616"/>
      <c r="L44" s="554">
        <f t="shared" si="7"/>
        <v>0</v>
      </c>
      <c r="M44" s="561">
        <f t="shared" si="1"/>
        <v>0</v>
      </c>
      <c r="N44" s="561">
        <f t="shared" si="2"/>
        <v>0</v>
      </c>
      <c r="O44" s="561">
        <f t="shared" si="3"/>
        <v>0</v>
      </c>
      <c r="P44" s="561">
        <f t="shared" si="4"/>
        <v>0</v>
      </c>
    </row>
    <row r="45" spans="1:16" ht="13.9" customHeight="1" thickBot="1">
      <c r="A45" s="597">
        <v>36</v>
      </c>
      <c r="B45" s="611"/>
      <c r="C45" s="612"/>
      <c r="D45" s="613"/>
      <c r="E45" s="622"/>
      <c r="F45" s="624">
        <f t="shared" ref="F45" si="8">(D45*42)*C45</f>
        <v>0</v>
      </c>
      <c r="G45" s="604">
        <f t="shared" si="6"/>
        <v>349900</v>
      </c>
      <c r="H45" s="575">
        <f t="shared" si="0"/>
        <v>0</v>
      </c>
      <c r="I45" s="616"/>
      <c r="J45" s="616"/>
      <c r="L45" s="554">
        <f t="shared" si="7"/>
        <v>0</v>
      </c>
      <c r="M45" s="561">
        <f t="shared" si="1"/>
        <v>0</v>
      </c>
      <c r="N45" s="561">
        <f t="shared" si="2"/>
        <v>0</v>
      </c>
      <c r="O45" s="561">
        <f t="shared" si="3"/>
        <v>0</v>
      </c>
      <c r="P45" s="561">
        <f t="shared" si="4"/>
        <v>0</v>
      </c>
    </row>
    <row r="46" spans="1:16" ht="13.9" customHeight="1" thickBot="1">
      <c r="A46" s="597">
        <v>37</v>
      </c>
      <c r="B46" s="611"/>
      <c r="C46" s="612"/>
      <c r="D46" s="613"/>
      <c r="E46" s="622"/>
      <c r="F46" s="624">
        <f>(D46*42)*C46</f>
        <v>0</v>
      </c>
      <c r="G46" s="604">
        <f t="shared" si="6"/>
        <v>349900</v>
      </c>
      <c r="H46" s="575">
        <f t="shared" si="0"/>
        <v>0</v>
      </c>
      <c r="I46" s="616"/>
      <c r="J46" s="616"/>
      <c r="L46" s="554">
        <f t="shared" si="7"/>
        <v>0</v>
      </c>
      <c r="M46" s="561">
        <f t="shared" si="1"/>
        <v>0</v>
      </c>
      <c r="N46" s="561">
        <f t="shared" si="2"/>
        <v>0</v>
      </c>
      <c r="O46" s="561">
        <f t="shared" si="3"/>
        <v>0</v>
      </c>
      <c r="P46" s="561">
        <f t="shared" si="4"/>
        <v>0</v>
      </c>
    </row>
    <row r="47" spans="1:16" ht="13.9" customHeight="1" thickBot="1">
      <c r="A47" s="597">
        <v>38</v>
      </c>
      <c r="B47" s="611"/>
      <c r="C47" s="612"/>
      <c r="D47" s="613"/>
      <c r="E47" s="622"/>
      <c r="F47" s="624">
        <f t="shared" ref="F47:F48" si="9">(D47*42)*C47</f>
        <v>0</v>
      </c>
      <c r="G47" s="604">
        <f t="shared" si="6"/>
        <v>349900</v>
      </c>
      <c r="H47" s="575">
        <f t="shared" si="0"/>
        <v>0</v>
      </c>
      <c r="I47" s="616"/>
      <c r="J47" s="616"/>
      <c r="L47" s="554">
        <f t="shared" si="7"/>
        <v>0</v>
      </c>
      <c r="M47" s="561">
        <f>IF(E47=$M$54,F47,0)</f>
        <v>0</v>
      </c>
      <c r="N47" s="561">
        <f>IF(E47=$N$54,F47,0)</f>
        <v>0</v>
      </c>
      <c r="O47" s="561">
        <f>IF(E47=$O$54,F47,0)</f>
        <v>0</v>
      </c>
      <c r="P47" s="561">
        <f>IF(E47=$P$54,F47,0)</f>
        <v>0</v>
      </c>
    </row>
    <row r="48" spans="1:16" ht="13.9" customHeight="1" thickBot="1">
      <c r="A48" s="597">
        <v>39</v>
      </c>
      <c r="B48" s="611"/>
      <c r="C48" s="612"/>
      <c r="D48" s="613"/>
      <c r="E48" s="622"/>
      <c r="F48" s="624">
        <f t="shared" si="9"/>
        <v>0</v>
      </c>
      <c r="G48" s="604">
        <f t="shared" si="6"/>
        <v>349900</v>
      </c>
      <c r="H48" s="575">
        <f t="shared" si="0"/>
        <v>0</v>
      </c>
      <c r="I48" s="616"/>
      <c r="J48" s="616"/>
      <c r="L48" s="554">
        <f t="shared" si="7"/>
        <v>0</v>
      </c>
      <c r="M48" s="561">
        <f>IF(E48=$M$54,F48,0)</f>
        <v>0</v>
      </c>
      <c r="N48" s="561">
        <f>IF(E48=$N$54,F48,0)</f>
        <v>0</v>
      </c>
      <c r="O48" s="561">
        <f>IF(E48=$O$54,F48,0)</f>
        <v>0</v>
      </c>
      <c r="P48" s="561">
        <f>IF(E48=$P$54,F48,0)</f>
        <v>0</v>
      </c>
    </row>
    <row r="49" spans="1:17" ht="13.9" customHeight="1" thickBot="1">
      <c r="A49" s="597">
        <v>40</v>
      </c>
      <c r="B49" s="611" t="s">
        <v>471</v>
      </c>
      <c r="C49" s="591">
        <f>(C5*E4)</f>
        <v>370.32767999999999</v>
      </c>
      <c r="D49" s="621"/>
      <c r="E49" s="614" t="s">
        <v>156</v>
      </c>
      <c r="F49" s="623"/>
      <c r="G49" s="605"/>
      <c r="H49" s="575">
        <f t="shared" si="0"/>
        <v>370.32767999999999</v>
      </c>
      <c r="I49" s="612">
        <v>92</v>
      </c>
      <c r="J49" s="616">
        <v>6600</v>
      </c>
      <c r="L49" s="554">
        <f t="shared" si="7"/>
        <v>0</v>
      </c>
      <c r="M49" s="561">
        <f>IF(E49=$M$54,F49,0)</f>
        <v>0</v>
      </c>
      <c r="N49" s="561">
        <f>IF(E49=$N$54,F49,0)</f>
        <v>0</v>
      </c>
      <c r="O49" s="561">
        <f>IF(E49=$O$54,F49,0)</f>
        <v>0</v>
      </c>
      <c r="P49" s="561">
        <f>IF(E49=$P$54,F49,0)</f>
        <v>0</v>
      </c>
    </row>
    <row r="50" spans="1:17" ht="13.9" customHeight="1" thickBot="1">
      <c r="A50" s="578" t="s">
        <v>71</v>
      </c>
      <c r="B50" s="576" t="s">
        <v>235</v>
      </c>
      <c r="C50" s="591">
        <f>(SUM(C10:C49))*42</f>
        <v>390193.76256</v>
      </c>
      <c r="D50" s="598" t="s">
        <v>236</v>
      </c>
      <c r="E50" s="576" t="s">
        <v>237</v>
      </c>
      <c r="F50" s="591">
        <f>SUM(F10:F46)</f>
        <v>349900</v>
      </c>
      <c r="G50" s="607" t="s">
        <v>154</v>
      </c>
      <c r="H50" s="606"/>
      <c r="I50" s="600"/>
      <c r="J50" s="603" t="s">
        <v>202</v>
      </c>
      <c r="K50" s="535"/>
      <c r="L50" s="554"/>
      <c r="M50" s="555"/>
      <c r="N50" s="555"/>
      <c r="O50" s="556"/>
      <c r="P50" s="556"/>
    </row>
    <row r="51" spans="1:17" ht="13.9" customHeight="1" thickBot="1">
      <c r="A51" s="578" t="s">
        <v>204</v>
      </c>
      <c r="B51" s="617">
        <v>0.52569444444444446</v>
      </c>
      <c r="C51" s="590" t="s">
        <v>203</v>
      </c>
      <c r="D51" s="580" t="s">
        <v>205</v>
      </c>
      <c r="E51" s="617">
        <v>0.60972222222222217</v>
      </c>
      <c r="F51" s="590" t="s">
        <v>203</v>
      </c>
      <c r="G51" s="580" t="s">
        <v>207</v>
      </c>
      <c r="H51" s="620">
        <v>43012</v>
      </c>
      <c r="I51" s="600" t="s">
        <v>514</v>
      </c>
      <c r="J51" s="601">
        <f>H49+H55</f>
        <v>420.32767999999999</v>
      </c>
      <c r="K51" s="574"/>
      <c r="L51" s="554"/>
      <c r="M51" s="555"/>
      <c r="N51" s="555"/>
      <c r="O51" s="556"/>
      <c r="P51" s="556"/>
    </row>
    <row r="52" spans="1:17" ht="13.9" customHeight="1" thickBot="1">
      <c r="A52" s="578" t="s">
        <v>178</v>
      </c>
      <c r="B52" s="612">
        <v>690</v>
      </c>
      <c r="C52" s="579" t="s">
        <v>73</v>
      </c>
      <c r="D52" s="580" t="s">
        <v>160</v>
      </c>
      <c r="E52" s="618">
        <f>MAX(D10:D48)</f>
        <v>2</v>
      </c>
      <c r="F52" s="579" t="s">
        <v>165</v>
      </c>
      <c r="G52" s="580" t="s">
        <v>166</v>
      </c>
      <c r="H52" s="618">
        <f>F50/(SUM(C15:C48)*42)</f>
        <v>1.0099348261549741</v>
      </c>
      <c r="I52" s="600" t="s">
        <v>165</v>
      </c>
      <c r="J52" s="602" t="s">
        <v>234</v>
      </c>
      <c r="L52" s="554"/>
      <c r="M52" s="555"/>
      <c r="N52" s="555"/>
      <c r="O52" s="556"/>
      <c r="P52" s="556"/>
    </row>
    <row r="53" spans="1:17" ht="13.9" customHeight="1" thickBot="1">
      <c r="A53" s="578" t="s">
        <v>179</v>
      </c>
      <c r="B53" s="612">
        <v>5488</v>
      </c>
      <c r="C53" s="579" t="s">
        <v>73</v>
      </c>
      <c r="D53" s="580" t="s">
        <v>161</v>
      </c>
      <c r="E53" s="612">
        <f>MAX(I10:I49)</f>
        <v>93</v>
      </c>
      <c r="F53" s="579" t="s">
        <v>74</v>
      </c>
      <c r="G53" s="580" t="s">
        <v>163</v>
      </c>
      <c r="H53" s="612">
        <f>AVERAGE(I14:I48)</f>
        <v>92.033333333333331</v>
      </c>
      <c r="I53" s="600" t="s">
        <v>74</v>
      </c>
      <c r="J53" s="547">
        <f>SUM(H10:H49)+E55+H55</f>
        <v>9955.621797647058</v>
      </c>
      <c r="L53" s="574"/>
      <c r="M53" s="574"/>
      <c r="N53" s="574"/>
      <c r="O53" s="574"/>
      <c r="P53" s="574"/>
    </row>
    <row r="54" spans="1:17" ht="13.9" customHeight="1" thickBot="1">
      <c r="A54" s="578" t="s">
        <v>75</v>
      </c>
      <c r="B54" s="615">
        <v>2084</v>
      </c>
      <c r="C54" s="579" t="s">
        <v>73</v>
      </c>
      <c r="D54" s="580" t="s">
        <v>162</v>
      </c>
      <c r="E54" s="612">
        <f>MAX(J10:J49)</f>
        <v>6880</v>
      </c>
      <c r="F54" s="579" t="s">
        <v>73</v>
      </c>
      <c r="G54" s="580" t="s">
        <v>164</v>
      </c>
      <c r="H54" s="612">
        <f>AVERAGE(J14:J48)</f>
        <v>6407.666666666667</v>
      </c>
      <c r="I54" s="600" t="s">
        <v>73</v>
      </c>
      <c r="J54" s="602" t="s">
        <v>146</v>
      </c>
      <c r="L54" s="550" t="s">
        <v>89</v>
      </c>
      <c r="M54" s="549" t="str">
        <f>'Job Info'!D17</f>
        <v>100 Mesh</v>
      </c>
      <c r="N54" s="549" t="str">
        <f>'Job Info'!D18</f>
        <v>40/70 White</v>
      </c>
      <c r="O54" s="549">
        <f>'Job Info'!D19</f>
        <v>0</v>
      </c>
      <c r="P54" s="549">
        <f>'Job Info'!D20</f>
        <v>0</v>
      </c>
    </row>
    <row r="55" spans="1:17" ht="13.9" customHeight="1" thickBot="1">
      <c r="A55" s="576" t="s">
        <v>90</v>
      </c>
      <c r="B55" s="599">
        <f>((C7*0.433)+B54)/C7</f>
        <v>0.66048608230542516</v>
      </c>
      <c r="C55" s="579" t="s">
        <v>231</v>
      </c>
      <c r="D55" s="589" t="s">
        <v>229</v>
      </c>
      <c r="E55" s="619">
        <v>232</v>
      </c>
      <c r="F55" s="579" t="s">
        <v>230</v>
      </c>
      <c r="G55" s="578" t="s">
        <v>232</v>
      </c>
      <c r="H55" s="619">
        <v>50</v>
      </c>
      <c r="I55" s="600" t="s">
        <v>230</v>
      </c>
      <c r="J55" s="547">
        <f>(C50/42)+E55+H55</f>
        <v>9572.3276800000003</v>
      </c>
      <c r="L55" s="551">
        <f t="shared" ref="L55:P55" si="10">SUM(L10:L49)</f>
        <v>60</v>
      </c>
      <c r="M55" s="551">
        <f t="shared" si="10"/>
        <v>92200</v>
      </c>
      <c r="N55" s="551">
        <f t="shared" si="10"/>
        <v>257700</v>
      </c>
      <c r="O55" s="551">
        <f t="shared" si="10"/>
        <v>0</v>
      </c>
      <c r="P55" s="551">
        <f t="shared" si="10"/>
        <v>0</v>
      </c>
    </row>
    <row r="56" spans="1:17" ht="43.15" customHeight="1">
      <c r="A56" s="663" t="s">
        <v>468</v>
      </c>
      <c r="B56" s="664"/>
      <c r="C56" s="664"/>
      <c r="D56" s="664"/>
      <c r="E56" s="664"/>
      <c r="F56" s="664"/>
      <c r="G56" s="664"/>
      <c r="H56" s="664"/>
      <c r="I56" s="664"/>
      <c r="J56" s="665"/>
      <c r="K56" s="535"/>
      <c r="L56" s="538"/>
      <c r="M56" s="539"/>
      <c r="N56" s="535"/>
      <c r="O56" s="535"/>
    </row>
    <row r="58" spans="1:17">
      <c r="A58" s="541"/>
      <c r="B58" s="540" t="s">
        <v>191</v>
      </c>
      <c r="C58" s="542"/>
      <c r="D58" s="542"/>
      <c r="E58" s="542"/>
      <c r="F58" s="542"/>
      <c r="G58" s="542"/>
      <c r="H58" s="542"/>
      <c r="I58" s="542"/>
    </row>
    <row r="59" spans="1:17">
      <c r="A59" s="543"/>
      <c r="B59" s="540" t="s">
        <v>100</v>
      </c>
      <c r="C59" s="545"/>
      <c r="D59" s="544"/>
      <c r="E59" s="545"/>
      <c r="F59" s="546"/>
      <c r="G59" s="546"/>
      <c r="H59" s="546"/>
      <c r="I59" s="546"/>
    </row>
    <row r="60" spans="1:17">
      <c r="A60" s="558" t="s">
        <v>130</v>
      </c>
      <c r="B60" s="558" t="s">
        <v>131</v>
      </c>
      <c r="C60" s="558" t="s">
        <v>97</v>
      </c>
      <c r="D60" s="558" t="s">
        <v>91</v>
      </c>
      <c r="E60" s="558" t="s">
        <v>72</v>
      </c>
      <c r="F60" s="558" t="s">
        <v>173</v>
      </c>
      <c r="G60" s="558" t="s">
        <v>174</v>
      </c>
      <c r="H60" s="558" t="s">
        <v>171</v>
      </c>
      <c r="I60" s="558" t="s">
        <v>172</v>
      </c>
      <c r="J60" s="558" t="s">
        <v>159</v>
      </c>
      <c r="K60" s="558" t="s">
        <v>99</v>
      </c>
      <c r="L60" s="558" t="s">
        <v>92</v>
      </c>
      <c r="M60" s="558" t="s">
        <v>132</v>
      </c>
      <c r="N60" s="558" t="s">
        <v>93</v>
      </c>
      <c r="O60" s="558" t="s">
        <v>94</v>
      </c>
      <c r="P60" s="558" t="s">
        <v>96</v>
      </c>
      <c r="Q60" s="558" t="s">
        <v>95</v>
      </c>
    </row>
    <row r="61" spans="1:17">
      <c r="A61" s="559">
        <f>C5</f>
        <v>16704</v>
      </c>
      <c r="B61" s="559">
        <f>C6</f>
        <v>16855</v>
      </c>
      <c r="C61" s="559">
        <f>C50</f>
        <v>390193.76256</v>
      </c>
      <c r="D61" s="559">
        <f>J55</f>
        <v>9572.3276800000003</v>
      </c>
      <c r="E61" s="559">
        <f>F50</f>
        <v>349900</v>
      </c>
      <c r="F61" s="559">
        <f>M55</f>
        <v>92200</v>
      </c>
      <c r="G61" s="559">
        <f>N55</f>
        <v>257700</v>
      </c>
      <c r="H61" s="559">
        <f>O55</f>
        <v>0</v>
      </c>
      <c r="I61" s="559">
        <f>P55</f>
        <v>0</v>
      </c>
      <c r="J61" s="559">
        <f>B52</f>
        <v>690</v>
      </c>
      <c r="K61" s="559">
        <f>B53</f>
        <v>5488</v>
      </c>
      <c r="L61" s="559">
        <f>B54</f>
        <v>2084</v>
      </c>
      <c r="M61" s="560">
        <f>B55</f>
        <v>0.66048608230542516</v>
      </c>
      <c r="N61" s="559">
        <f>E53</f>
        <v>93</v>
      </c>
      <c r="O61" s="559">
        <f>H53</f>
        <v>92.033333333333331</v>
      </c>
      <c r="P61" s="559">
        <f>E54</f>
        <v>6880</v>
      </c>
      <c r="Q61" s="559">
        <f>H54</f>
        <v>6407.666666666667</v>
      </c>
    </row>
  </sheetData>
  <sheetProtection selectLockedCells="1"/>
  <mergeCells count="22">
    <mergeCell ref="A2:A3"/>
    <mergeCell ref="B2:E2"/>
    <mergeCell ref="F2:J3"/>
    <mergeCell ref="B3:E3"/>
    <mergeCell ref="A4:A5"/>
    <mergeCell ref="F4:G4"/>
    <mergeCell ref="H4:J4"/>
    <mergeCell ref="F5:G5"/>
    <mergeCell ref="H5:J5"/>
    <mergeCell ref="I8:I9"/>
    <mergeCell ref="J8:J9"/>
    <mergeCell ref="A56:J56"/>
    <mergeCell ref="M5:P5"/>
    <mergeCell ref="M6:P6"/>
    <mergeCell ref="A8:A9"/>
    <mergeCell ref="B8:B9"/>
    <mergeCell ref="C8:C9"/>
    <mergeCell ref="D8:D9"/>
    <mergeCell ref="E8:E9"/>
    <mergeCell ref="F8:F9"/>
    <mergeCell ref="G8:G9"/>
    <mergeCell ref="H8:H9"/>
  </mergeCells>
  <dataValidations count="1">
    <dataValidation type="list" allowBlank="1" showInputMessage="1" showErrorMessage="1" sqref="E10:E49">
      <formula1>$Q$10:$Q$25</formula1>
    </dataValidation>
  </dataValidations>
  <pageMargins left="0.7" right="0.7" top="0.75" bottom="0.75" header="0.3" footer="0.3"/>
  <pageSetup scale="77"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Q61"/>
  <sheetViews>
    <sheetView zoomScaleNormal="100" zoomScaleSheetLayoutView="80" workbookViewId="0">
      <selection activeCell="L2" sqref="L2"/>
    </sheetView>
  </sheetViews>
  <sheetFormatPr defaultColWidth="8.85546875" defaultRowHeight="15"/>
  <cols>
    <col min="1" max="16" width="11.7109375" style="534" customWidth="1"/>
    <col min="17" max="17" width="11.28515625" style="534" bestFit="1" customWidth="1"/>
    <col min="18" max="16384" width="8.85546875" style="534"/>
  </cols>
  <sheetData>
    <row r="1" spans="1:17" ht="13.9" customHeight="1" thickBot="1"/>
    <row r="2" spans="1:17" ht="13.9" customHeight="1" thickBot="1">
      <c r="A2" s="673" t="s">
        <v>433</v>
      </c>
      <c r="B2" s="674" t="s">
        <v>291</v>
      </c>
      <c r="C2" s="675"/>
      <c r="D2" s="675"/>
      <c r="E2" s="676"/>
      <c r="F2" s="677" t="s">
        <v>434</v>
      </c>
      <c r="G2" s="678"/>
      <c r="H2" s="678"/>
      <c r="I2" s="678"/>
      <c r="J2" s="678"/>
      <c r="M2" s="566" t="s">
        <v>185</v>
      </c>
      <c r="N2" s="566" t="s">
        <v>186</v>
      </c>
      <c r="O2" s="566" t="s">
        <v>187</v>
      </c>
      <c r="P2" s="566" t="s">
        <v>188</v>
      </c>
    </row>
    <row r="3" spans="1:17" ht="13.9" customHeight="1" thickBot="1">
      <c r="A3" s="673"/>
      <c r="B3" s="679" t="s">
        <v>241</v>
      </c>
      <c r="C3" s="680"/>
      <c r="D3" s="680"/>
      <c r="E3" s="681"/>
      <c r="F3" s="677"/>
      <c r="G3" s="678"/>
      <c r="H3" s="678"/>
      <c r="I3" s="678"/>
      <c r="J3" s="678"/>
      <c r="M3" s="567">
        <f>M55/F50</f>
        <v>0.25298398835516739</v>
      </c>
      <c r="N3" s="567">
        <f>N55/F50</f>
        <v>0.74701601164483256</v>
      </c>
      <c r="O3" s="567">
        <f>O55/F50</f>
        <v>0</v>
      </c>
      <c r="P3" s="567">
        <f>P55/F50</f>
        <v>0</v>
      </c>
    </row>
    <row r="4" spans="1:17" ht="13.9" customHeight="1" thickBot="1">
      <c r="A4" s="682">
        <v>14</v>
      </c>
      <c r="B4" s="581" t="s">
        <v>218</v>
      </c>
      <c r="C4" s="608">
        <v>16686</v>
      </c>
      <c r="D4" s="582" t="s">
        <v>76</v>
      </c>
      <c r="E4" s="586">
        <v>2.2169999999999999E-2</v>
      </c>
      <c r="F4" s="683" t="s">
        <v>226</v>
      </c>
      <c r="G4" s="684"/>
      <c r="H4" s="685" t="s">
        <v>448</v>
      </c>
      <c r="I4" s="685"/>
      <c r="J4" s="685"/>
      <c r="N4" s="535"/>
    </row>
    <row r="5" spans="1:17" ht="13.9" customHeight="1" thickBot="1">
      <c r="A5" s="682"/>
      <c r="B5" s="653" t="s">
        <v>78</v>
      </c>
      <c r="C5" s="609">
        <v>16517</v>
      </c>
      <c r="D5" s="583" t="s">
        <v>219</v>
      </c>
      <c r="E5" s="587">
        <f>(C6+C5)/2</f>
        <v>16592.5</v>
      </c>
      <c r="F5" s="683" t="s">
        <v>227</v>
      </c>
      <c r="G5" s="686"/>
      <c r="H5" s="685" t="s">
        <v>453</v>
      </c>
      <c r="I5" s="687"/>
      <c r="J5" s="685"/>
      <c r="M5" s="666" t="s">
        <v>140</v>
      </c>
      <c r="N5" s="667"/>
      <c r="O5" s="667"/>
      <c r="P5" s="668"/>
    </row>
    <row r="6" spans="1:17" ht="13.9" customHeight="1" thickBot="1">
      <c r="A6" s="595" t="s">
        <v>144</v>
      </c>
      <c r="B6" s="653" t="s">
        <v>79</v>
      </c>
      <c r="C6" s="609">
        <v>16668</v>
      </c>
      <c r="D6" s="584" t="s">
        <v>145</v>
      </c>
      <c r="E6" s="588">
        <v>0.63</v>
      </c>
      <c r="F6" s="592" t="s">
        <v>170</v>
      </c>
      <c r="G6" s="594">
        <f>SUM(C12:C15)/SUM(C12:C46)</f>
        <v>8.7495694109541847E-2</v>
      </c>
      <c r="H6" s="592" t="s">
        <v>168</v>
      </c>
      <c r="I6" s="575">
        <v>48.698924731182792</v>
      </c>
      <c r="J6" s="596"/>
      <c r="M6" s="669" t="s">
        <v>141</v>
      </c>
      <c r="N6" s="670"/>
      <c r="O6" s="670"/>
      <c r="P6" s="671"/>
    </row>
    <row r="7" spans="1:17" ht="13.9" customHeight="1" thickBot="1">
      <c r="A7" s="610">
        <v>22.1</v>
      </c>
      <c r="B7" s="653" t="s">
        <v>80</v>
      </c>
      <c r="C7" s="609">
        <v>9155</v>
      </c>
      <c r="D7" s="585" t="s">
        <v>77</v>
      </c>
      <c r="E7" s="587">
        <v>6</v>
      </c>
      <c r="F7" s="593" t="s">
        <v>167</v>
      </c>
      <c r="G7" s="587">
        <v>95</v>
      </c>
      <c r="H7" s="592" t="s">
        <v>169</v>
      </c>
      <c r="I7" s="575">
        <v>1853.2258064516129</v>
      </c>
      <c r="J7" s="596"/>
      <c r="K7" s="535"/>
      <c r="L7" s="557"/>
    </row>
    <row r="8" spans="1:17" ht="13.9" customHeight="1">
      <c r="A8" s="661" t="s">
        <v>81</v>
      </c>
      <c r="B8" s="661" t="s">
        <v>82</v>
      </c>
      <c r="C8" s="661" t="s">
        <v>201</v>
      </c>
      <c r="D8" s="661" t="s">
        <v>224</v>
      </c>
      <c r="E8" s="662" t="s">
        <v>225</v>
      </c>
      <c r="F8" s="661" t="s">
        <v>83</v>
      </c>
      <c r="G8" s="662" t="s">
        <v>72</v>
      </c>
      <c r="H8" s="661" t="s">
        <v>217</v>
      </c>
      <c r="I8" s="661" t="s">
        <v>239</v>
      </c>
      <c r="J8" s="662" t="s">
        <v>451</v>
      </c>
      <c r="L8" s="557"/>
    </row>
    <row r="9" spans="1:17" ht="13.9" customHeight="1" thickBot="1">
      <c r="A9" s="661"/>
      <c r="B9" s="661"/>
      <c r="C9" s="661"/>
      <c r="D9" s="661"/>
      <c r="E9" s="661"/>
      <c r="F9" s="672"/>
      <c r="G9" s="672"/>
      <c r="H9" s="672"/>
      <c r="I9" s="661"/>
      <c r="J9" s="661"/>
      <c r="L9" s="535"/>
      <c r="M9" s="535"/>
      <c r="N9" s="535"/>
      <c r="Q9" s="568" t="s">
        <v>149</v>
      </c>
    </row>
    <row r="10" spans="1:17" ht="13.9" customHeight="1" thickBot="1">
      <c r="A10" s="597">
        <v>1</v>
      </c>
      <c r="B10" s="611" t="s">
        <v>84</v>
      </c>
      <c r="C10" s="630">
        <v>24</v>
      </c>
      <c r="D10" s="631"/>
      <c r="E10" s="622" t="s">
        <v>139</v>
      </c>
      <c r="F10" s="624">
        <f>(D10*42)*C10</f>
        <v>0</v>
      </c>
      <c r="G10" s="604">
        <f>F10</f>
        <v>0</v>
      </c>
      <c r="H10" s="575">
        <f t="shared" ref="H10:H49" si="0">(1*((D10/$A$7)+1))*C10</f>
        <v>24</v>
      </c>
      <c r="I10" s="616">
        <v>15</v>
      </c>
      <c r="J10" s="616">
        <v>5413</v>
      </c>
      <c r="L10" s="554">
        <f>IF(E10="acid",(C10),0)</f>
        <v>0</v>
      </c>
      <c r="M10" s="561">
        <f t="shared" ref="M10:M46" si="1">IF(E10=$M$54,F10,0)</f>
        <v>0</v>
      </c>
      <c r="N10" s="561">
        <f t="shared" ref="N10:N46" si="2">IF(E10=$N$54,F10,0)</f>
        <v>0</v>
      </c>
      <c r="O10" s="561">
        <f t="shared" ref="O10:O46" si="3">IF(E10=$O$54,F10,0)</f>
        <v>0</v>
      </c>
      <c r="P10" s="561">
        <f t="shared" ref="P10:P46" si="4">IF(E10=$P$54,F10,0)</f>
        <v>0</v>
      </c>
      <c r="Q10" s="569"/>
    </row>
    <row r="11" spans="1:17" ht="13.9" customHeight="1" thickBot="1">
      <c r="A11" s="597">
        <v>2</v>
      </c>
      <c r="B11" s="611" t="s">
        <v>85</v>
      </c>
      <c r="C11" s="630">
        <v>24</v>
      </c>
      <c r="D11" s="631"/>
      <c r="E11" s="622" t="s">
        <v>61</v>
      </c>
      <c r="F11" s="624">
        <f t="shared" ref="F11:F14" si="5">(D11*42)*C11</f>
        <v>0</v>
      </c>
      <c r="G11" s="604">
        <f t="shared" ref="G11:G48" si="6">G10+F11</f>
        <v>0</v>
      </c>
      <c r="H11" s="575">
        <f t="shared" si="0"/>
        <v>24</v>
      </c>
      <c r="I11" s="616">
        <v>30</v>
      </c>
      <c r="J11" s="616">
        <v>5800</v>
      </c>
      <c r="L11" s="554">
        <f t="shared" ref="L11:L49" si="7">IF(E11="acid",(C11),0)</f>
        <v>24</v>
      </c>
      <c r="M11" s="561">
        <f t="shared" si="1"/>
        <v>0</v>
      </c>
      <c r="N11" s="561">
        <f t="shared" si="2"/>
        <v>0</v>
      </c>
      <c r="O11" s="561">
        <f t="shared" si="3"/>
        <v>0</v>
      </c>
      <c r="P11" s="561">
        <f t="shared" si="4"/>
        <v>0</v>
      </c>
      <c r="Q11" s="552" t="s">
        <v>136</v>
      </c>
    </row>
    <row r="12" spans="1:17" ht="13.9" customHeight="1" thickBot="1">
      <c r="A12" s="597">
        <v>3</v>
      </c>
      <c r="B12" s="611" t="s">
        <v>471</v>
      </c>
      <c r="C12" s="630">
        <v>176</v>
      </c>
      <c r="D12" s="631"/>
      <c r="E12" s="622" t="s">
        <v>86</v>
      </c>
      <c r="F12" s="624">
        <f t="shared" si="5"/>
        <v>0</v>
      </c>
      <c r="G12" s="604">
        <f t="shared" si="6"/>
        <v>0</v>
      </c>
      <c r="H12" s="575">
        <f t="shared" si="0"/>
        <v>176</v>
      </c>
      <c r="I12" s="616">
        <v>92</v>
      </c>
      <c r="J12" s="616">
        <v>7430</v>
      </c>
      <c r="L12" s="554">
        <f t="shared" si="7"/>
        <v>0</v>
      </c>
      <c r="M12" s="561">
        <f t="shared" si="1"/>
        <v>0</v>
      </c>
      <c r="N12" s="561">
        <f t="shared" si="2"/>
        <v>0</v>
      </c>
      <c r="O12" s="561">
        <f t="shared" si="3"/>
        <v>0</v>
      </c>
      <c r="P12" s="561">
        <f t="shared" si="4"/>
        <v>0</v>
      </c>
      <c r="Q12" s="552" t="s">
        <v>150</v>
      </c>
    </row>
    <row r="13" spans="1:17" ht="13.9" customHeight="1" thickBot="1">
      <c r="A13" s="597">
        <v>4</v>
      </c>
      <c r="B13" s="611" t="s">
        <v>85</v>
      </c>
      <c r="C13" s="630">
        <v>36</v>
      </c>
      <c r="D13" s="631"/>
      <c r="E13" s="622" t="s">
        <v>61</v>
      </c>
      <c r="F13" s="624">
        <f t="shared" si="5"/>
        <v>0</v>
      </c>
      <c r="G13" s="604">
        <f t="shared" si="6"/>
        <v>0</v>
      </c>
      <c r="H13" s="575">
        <f t="shared" si="0"/>
        <v>36</v>
      </c>
      <c r="I13" s="616">
        <v>92</v>
      </c>
      <c r="J13" s="616">
        <v>7650</v>
      </c>
      <c r="L13" s="554">
        <f t="shared" si="7"/>
        <v>36</v>
      </c>
      <c r="M13" s="561">
        <f t="shared" si="1"/>
        <v>0</v>
      </c>
      <c r="N13" s="561">
        <f t="shared" si="2"/>
        <v>0</v>
      </c>
      <c r="O13" s="561">
        <f t="shared" si="3"/>
        <v>0</v>
      </c>
      <c r="P13" s="561">
        <f t="shared" si="4"/>
        <v>0</v>
      </c>
      <c r="Q13" s="552" t="s">
        <v>113</v>
      </c>
    </row>
    <row r="14" spans="1:17" ht="13.9" customHeight="1" thickBot="1">
      <c r="A14" s="597">
        <v>5</v>
      </c>
      <c r="B14" s="611" t="s">
        <v>471</v>
      </c>
      <c r="C14" s="630">
        <v>350</v>
      </c>
      <c r="D14" s="632"/>
      <c r="E14" s="622" t="s">
        <v>87</v>
      </c>
      <c r="F14" s="624">
        <f t="shared" si="5"/>
        <v>0</v>
      </c>
      <c r="G14" s="604">
        <f t="shared" si="6"/>
        <v>0</v>
      </c>
      <c r="H14" s="575">
        <f t="shared" si="0"/>
        <v>350</v>
      </c>
      <c r="I14" s="616">
        <v>95</v>
      </c>
      <c r="J14" s="616">
        <v>6830</v>
      </c>
      <c r="L14" s="554">
        <f t="shared" si="7"/>
        <v>0</v>
      </c>
      <c r="M14" s="561">
        <f t="shared" si="1"/>
        <v>0</v>
      </c>
      <c r="N14" s="561">
        <f t="shared" si="2"/>
        <v>0</v>
      </c>
      <c r="O14" s="561">
        <f t="shared" si="3"/>
        <v>0</v>
      </c>
      <c r="P14" s="561">
        <f t="shared" si="4"/>
        <v>0</v>
      </c>
      <c r="Q14" s="552" t="s">
        <v>151</v>
      </c>
    </row>
    <row r="15" spans="1:17" ht="13.9" customHeight="1" thickBot="1">
      <c r="A15" s="597">
        <v>6</v>
      </c>
      <c r="B15" s="611" t="s">
        <v>471</v>
      </c>
      <c r="C15" s="630">
        <v>200</v>
      </c>
      <c r="D15" s="631">
        <v>0.3</v>
      </c>
      <c r="E15" s="622" t="s">
        <v>136</v>
      </c>
      <c r="F15" s="624">
        <v>2600</v>
      </c>
      <c r="G15" s="604">
        <f t="shared" si="6"/>
        <v>2600</v>
      </c>
      <c r="H15" s="575">
        <f t="shared" si="0"/>
        <v>202.71493212669682</v>
      </c>
      <c r="I15" s="616">
        <v>95</v>
      </c>
      <c r="J15" s="616">
        <v>6970</v>
      </c>
      <c r="L15" s="554">
        <f t="shared" si="7"/>
        <v>0</v>
      </c>
      <c r="M15" s="561">
        <f t="shared" si="1"/>
        <v>2600</v>
      </c>
      <c r="N15" s="561">
        <f t="shared" si="2"/>
        <v>0</v>
      </c>
      <c r="O15" s="561">
        <f t="shared" si="3"/>
        <v>0</v>
      </c>
      <c r="P15" s="561">
        <f t="shared" si="4"/>
        <v>0</v>
      </c>
      <c r="Q15" s="552" t="s">
        <v>114</v>
      </c>
    </row>
    <row r="16" spans="1:17" ht="13.9" customHeight="1" thickBot="1">
      <c r="A16" s="597">
        <v>7</v>
      </c>
      <c r="B16" s="611" t="s">
        <v>471</v>
      </c>
      <c r="C16" s="630">
        <v>350</v>
      </c>
      <c r="D16" s="631">
        <v>0.6</v>
      </c>
      <c r="E16" s="622" t="s">
        <v>136</v>
      </c>
      <c r="F16" s="624">
        <v>8900</v>
      </c>
      <c r="G16" s="604">
        <f t="shared" si="6"/>
        <v>11500</v>
      </c>
      <c r="H16" s="575">
        <f t="shared" si="0"/>
        <v>359.50226244343889</v>
      </c>
      <c r="I16" s="616">
        <v>95</v>
      </c>
      <c r="J16" s="616">
        <v>7060</v>
      </c>
      <c r="L16" s="554">
        <f t="shared" si="7"/>
        <v>0</v>
      </c>
      <c r="M16" s="561">
        <f t="shared" si="1"/>
        <v>8900</v>
      </c>
      <c r="N16" s="561">
        <f t="shared" si="2"/>
        <v>0</v>
      </c>
      <c r="O16" s="561">
        <f t="shared" si="3"/>
        <v>0</v>
      </c>
      <c r="P16" s="561">
        <f t="shared" si="4"/>
        <v>0</v>
      </c>
      <c r="Q16" s="552" t="s">
        <v>152</v>
      </c>
    </row>
    <row r="17" spans="1:17" ht="13.9" customHeight="1" thickBot="1">
      <c r="A17" s="597">
        <v>8</v>
      </c>
      <c r="B17" s="611" t="s">
        <v>471</v>
      </c>
      <c r="C17" s="630">
        <v>350</v>
      </c>
      <c r="D17" s="631">
        <v>0.9</v>
      </c>
      <c r="E17" s="622" t="s">
        <v>136</v>
      </c>
      <c r="F17" s="624">
        <v>12800</v>
      </c>
      <c r="G17" s="604">
        <f t="shared" si="6"/>
        <v>24300</v>
      </c>
      <c r="H17" s="575">
        <f t="shared" si="0"/>
        <v>364.2533936651584</v>
      </c>
      <c r="I17" s="616">
        <v>95</v>
      </c>
      <c r="J17" s="616">
        <v>7140</v>
      </c>
      <c r="L17" s="554">
        <f t="shared" si="7"/>
        <v>0</v>
      </c>
      <c r="M17" s="561">
        <f t="shared" si="1"/>
        <v>12800</v>
      </c>
      <c r="N17" s="561">
        <f t="shared" si="2"/>
        <v>0</v>
      </c>
      <c r="O17" s="561">
        <f t="shared" si="3"/>
        <v>0</v>
      </c>
      <c r="P17" s="561">
        <f t="shared" si="4"/>
        <v>0</v>
      </c>
      <c r="Q17" s="552" t="s">
        <v>87</v>
      </c>
    </row>
    <row r="18" spans="1:17" ht="13.9" customHeight="1" thickBot="1">
      <c r="A18" s="597">
        <v>9</v>
      </c>
      <c r="B18" s="611" t="s">
        <v>471</v>
      </c>
      <c r="C18" s="633">
        <v>150</v>
      </c>
      <c r="D18" s="631">
        <v>0.3</v>
      </c>
      <c r="E18" s="622" t="s">
        <v>136</v>
      </c>
      <c r="F18" s="624">
        <v>2100</v>
      </c>
      <c r="G18" s="604">
        <f t="shared" si="6"/>
        <v>26400</v>
      </c>
      <c r="H18" s="575">
        <f t="shared" si="0"/>
        <v>152.03619909502262</v>
      </c>
      <c r="I18" s="616">
        <v>95</v>
      </c>
      <c r="J18" s="616">
        <v>6930</v>
      </c>
      <c r="L18" s="554">
        <f t="shared" si="7"/>
        <v>0</v>
      </c>
      <c r="M18" s="561">
        <f t="shared" si="1"/>
        <v>2100</v>
      </c>
      <c r="N18" s="561">
        <f t="shared" si="2"/>
        <v>0</v>
      </c>
      <c r="O18" s="561">
        <f t="shared" si="3"/>
        <v>0</v>
      </c>
      <c r="P18" s="561">
        <f t="shared" si="4"/>
        <v>0</v>
      </c>
      <c r="Q18" s="552" t="s">
        <v>61</v>
      </c>
    </row>
    <row r="19" spans="1:17" ht="13.9" customHeight="1" thickBot="1">
      <c r="A19" s="597">
        <v>10</v>
      </c>
      <c r="B19" s="611" t="s">
        <v>471</v>
      </c>
      <c r="C19" s="633">
        <v>350</v>
      </c>
      <c r="D19" s="631">
        <v>0.6</v>
      </c>
      <c r="E19" s="622" t="s">
        <v>136</v>
      </c>
      <c r="F19" s="624">
        <v>9000</v>
      </c>
      <c r="G19" s="604">
        <f t="shared" si="6"/>
        <v>35400</v>
      </c>
      <c r="H19" s="575">
        <f t="shared" si="0"/>
        <v>359.50226244343889</v>
      </c>
      <c r="I19" s="616">
        <v>95</v>
      </c>
      <c r="J19" s="616">
        <v>6980</v>
      </c>
      <c r="L19" s="554">
        <f t="shared" si="7"/>
        <v>0</v>
      </c>
      <c r="M19" s="561">
        <f t="shared" si="1"/>
        <v>9000</v>
      </c>
      <c r="N19" s="561">
        <f t="shared" si="2"/>
        <v>0</v>
      </c>
      <c r="O19" s="561">
        <f t="shared" si="3"/>
        <v>0</v>
      </c>
      <c r="P19" s="561">
        <f t="shared" si="4"/>
        <v>0</v>
      </c>
      <c r="Q19" s="552" t="s">
        <v>86</v>
      </c>
    </row>
    <row r="20" spans="1:17" ht="13.9" customHeight="1" thickBot="1">
      <c r="A20" s="597">
        <v>11</v>
      </c>
      <c r="B20" s="611" t="s">
        <v>471</v>
      </c>
      <c r="C20" s="633">
        <v>300</v>
      </c>
      <c r="D20" s="631">
        <v>0.9</v>
      </c>
      <c r="E20" s="622" t="s">
        <v>136</v>
      </c>
      <c r="F20" s="624">
        <v>11000</v>
      </c>
      <c r="G20" s="604">
        <f t="shared" si="6"/>
        <v>46400</v>
      </c>
      <c r="H20" s="575">
        <f t="shared" si="0"/>
        <v>312.21719457013575</v>
      </c>
      <c r="I20" s="616">
        <v>95</v>
      </c>
      <c r="J20" s="616">
        <v>6990</v>
      </c>
      <c r="L20" s="554">
        <f t="shared" si="7"/>
        <v>0</v>
      </c>
      <c r="M20" s="561">
        <f t="shared" si="1"/>
        <v>11000</v>
      </c>
      <c r="N20" s="561">
        <f t="shared" si="2"/>
        <v>0</v>
      </c>
      <c r="O20" s="561">
        <f t="shared" si="3"/>
        <v>0</v>
      </c>
      <c r="P20" s="561">
        <f t="shared" si="4"/>
        <v>0</v>
      </c>
      <c r="Q20" s="552" t="s">
        <v>128</v>
      </c>
    </row>
    <row r="21" spans="1:17" ht="13.9" customHeight="1" thickBot="1">
      <c r="A21" s="597">
        <v>12</v>
      </c>
      <c r="B21" s="611" t="s">
        <v>471</v>
      </c>
      <c r="C21" s="633">
        <v>150</v>
      </c>
      <c r="D21" s="631">
        <v>0.3</v>
      </c>
      <c r="E21" s="622" t="s">
        <v>136</v>
      </c>
      <c r="F21" s="624">
        <v>2000</v>
      </c>
      <c r="G21" s="604">
        <f t="shared" si="6"/>
        <v>48400</v>
      </c>
      <c r="H21" s="575">
        <f t="shared" si="0"/>
        <v>152.03619909502262</v>
      </c>
      <c r="I21" s="616">
        <v>95</v>
      </c>
      <c r="J21" s="616">
        <v>6800</v>
      </c>
      <c r="L21" s="554">
        <f t="shared" si="7"/>
        <v>0</v>
      </c>
      <c r="M21" s="561">
        <f t="shared" si="1"/>
        <v>2000</v>
      </c>
      <c r="N21" s="561">
        <f t="shared" si="2"/>
        <v>0</v>
      </c>
      <c r="O21" s="561">
        <f t="shared" si="3"/>
        <v>0</v>
      </c>
      <c r="P21" s="561">
        <f t="shared" si="4"/>
        <v>0</v>
      </c>
      <c r="Q21" s="552" t="s">
        <v>129</v>
      </c>
    </row>
    <row r="22" spans="1:17" ht="13.9" customHeight="1" thickBot="1">
      <c r="A22" s="597">
        <v>13</v>
      </c>
      <c r="B22" s="611" t="s">
        <v>471</v>
      </c>
      <c r="C22" s="633">
        <v>300</v>
      </c>
      <c r="D22" s="631">
        <v>0.9</v>
      </c>
      <c r="E22" s="622" t="s">
        <v>136</v>
      </c>
      <c r="F22" s="624">
        <v>11100</v>
      </c>
      <c r="G22" s="604">
        <f t="shared" si="6"/>
        <v>59500</v>
      </c>
      <c r="H22" s="575">
        <f t="shared" si="0"/>
        <v>312.21719457013575</v>
      </c>
      <c r="I22" s="616">
        <v>95</v>
      </c>
      <c r="J22" s="616">
        <v>6900</v>
      </c>
      <c r="L22" s="554">
        <f t="shared" si="7"/>
        <v>0</v>
      </c>
      <c r="M22" s="561">
        <f t="shared" si="1"/>
        <v>11100</v>
      </c>
      <c r="N22" s="561">
        <f t="shared" si="2"/>
        <v>0</v>
      </c>
      <c r="O22" s="561">
        <f t="shared" si="3"/>
        <v>0</v>
      </c>
      <c r="P22" s="561">
        <f t="shared" si="4"/>
        <v>0</v>
      </c>
      <c r="Q22" s="552" t="s">
        <v>139</v>
      </c>
    </row>
    <row r="23" spans="1:17" ht="13.9" customHeight="1" thickBot="1">
      <c r="A23" s="597">
        <v>14</v>
      </c>
      <c r="B23" s="611" t="s">
        <v>471</v>
      </c>
      <c r="C23" s="633">
        <v>300</v>
      </c>
      <c r="D23" s="631">
        <v>1.2</v>
      </c>
      <c r="E23" s="622" t="s">
        <v>136</v>
      </c>
      <c r="F23" s="624">
        <v>14800</v>
      </c>
      <c r="G23" s="604">
        <f t="shared" si="6"/>
        <v>74300</v>
      </c>
      <c r="H23" s="575">
        <f t="shared" si="0"/>
        <v>316.28959276018099</v>
      </c>
      <c r="I23" s="616">
        <v>95</v>
      </c>
      <c r="J23" s="616">
        <v>6880</v>
      </c>
      <c r="L23" s="554">
        <f t="shared" si="7"/>
        <v>0</v>
      </c>
      <c r="M23" s="561">
        <f t="shared" si="1"/>
        <v>14800</v>
      </c>
      <c r="N23" s="561">
        <f t="shared" si="2"/>
        <v>0</v>
      </c>
      <c r="O23" s="561">
        <f t="shared" si="3"/>
        <v>0</v>
      </c>
      <c r="P23" s="561">
        <f t="shared" si="4"/>
        <v>0</v>
      </c>
      <c r="Q23" s="552" t="s">
        <v>192</v>
      </c>
    </row>
    <row r="24" spans="1:17" ht="13.9" customHeight="1" thickBot="1">
      <c r="A24" s="597">
        <v>15</v>
      </c>
      <c r="B24" s="611" t="s">
        <v>471</v>
      </c>
      <c r="C24" s="633">
        <v>154</v>
      </c>
      <c r="D24" s="631">
        <v>0.3</v>
      </c>
      <c r="E24" s="622" t="s">
        <v>136</v>
      </c>
      <c r="F24" s="624">
        <v>2600</v>
      </c>
      <c r="G24" s="604">
        <f t="shared" si="6"/>
        <v>76900</v>
      </c>
      <c r="H24" s="575">
        <f t="shared" si="0"/>
        <v>156.09049773755655</v>
      </c>
      <c r="I24" s="616">
        <v>95</v>
      </c>
      <c r="J24" s="616">
        <v>6720</v>
      </c>
      <c r="L24" s="554">
        <f t="shared" si="7"/>
        <v>0</v>
      </c>
      <c r="M24" s="561">
        <f t="shared" si="1"/>
        <v>2600</v>
      </c>
      <c r="N24" s="561">
        <f t="shared" si="2"/>
        <v>0</v>
      </c>
      <c r="O24" s="561">
        <f t="shared" si="3"/>
        <v>0</v>
      </c>
      <c r="P24" s="561">
        <f t="shared" si="4"/>
        <v>0</v>
      </c>
      <c r="Q24" s="552" t="s">
        <v>233</v>
      </c>
    </row>
    <row r="25" spans="1:17" ht="13.9" customHeight="1" thickBot="1">
      <c r="A25" s="597">
        <v>16</v>
      </c>
      <c r="B25" s="611" t="s">
        <v>471</v>
      </c>
      <c r="C25" s="633">
        <v>200</v>
      </c>
      <c r="D25" s="631">
        <v>1.2</v>
      </c>
      <c r="E25" s="622" t="s">
        <v>136</v>
      </c>
      <c r="F25" s="624">
        <v>10000</v>
      </c>
      <c r="G25" s="604">
        <f t="shared" si="6"/>
        <v>86900</v>
      </c>
      <c r="H25" s="575">
        <f t="shared" si="0"/>
        <v>210.85972850678735</v>
      </c>
      <c r="I25" s="616">
        <v>95</v>
      </c>
      <c r="J25" s="616">
        <v>6780</v>
      </c>
      <c r="L25" s="554">
        <f t="shared" si="7"/>
        <v>0</v>
      </c>
      <c r="M25" s="561">
        <f t="shared" si="1"/>
        <v>10000</v>
      </c>
      <c r="N25" s="561">
        <f t="shared" si="2"/>
        <v>0</v>
      </c>
      <c r="O25" s="561">
        <f t="shared" si="3"/>
        <v>0</v>
      </c>
      <c r="P25" s="561">
        <f t="shared" si="4"/>
        <v>0</v>
      </c>
      <c r="Q25" s="553" t="s">
        <v>156</v>
      </c>
    </row>
    <row r="26" spans="1:17" ht="13.9" customHeight="1" thickBot="1">
      <c r="A26" s="597">
        <v>17</v>
      </c>
      <c r="B26" s="611" t="s">
        <v>471</v>
      </c>
      <c r="C26" s="633">
        <v>226</v>
      </c>
      <c r="D26" s="631">
        <v>0.3</v>
      </c>
      <c r="E26" s="622" t="s">
        <v>150</v>
      </c>
      <c r="F26" s="624">
        <v>2200</v>
      </c>
      <c r="G26" s="604">
        <f t="shared" si="6"/>
        <v>89100</v>
      </c>
      <c r="H26" s="575">
        <f t="shared" si="0"/>
        <v>229.0678733031674</v>
      </c>
      <c r="I26" s="616">
        <v>95</v>
      </c>
      <c r="J26" s="616">
        <v>6560</v>
      </c>
      <c r="L26" s="554">
        <f t="shared" si="7"/>
        <v>0</v>
      </c>
      <c r="M26" s="561">
        <f t="shared" si="1"/>
        <v>0</v>
      </c>
      <c r="N26" s="561">
        <f t="shared" si="2"/>
        <v>2200</v>
      </c>
      <c r="O26" s="561">
        <f t="shared" si="3"/>
        <v>0</v>
      </c>
      <c r="P26" s="561">
        <f t="shared" si="4"/>
        <v>0</v>
      </c>
    </row>
    <row r="27" spans="1:17" ht="13.9" customHeight="1" thickBot="1">
      <c r="A27" s="597">
        <v>18</v>
      </c>
      <c r="B27" s="611" t="s">
        <v>471</v>
      </c>
      <c r="C27" s="633">
        <v>400</v>
      </c>
      <c r="D27" s="631">
        <v>0.6</v>
      </c>
      <c r="E27" s="622" t="s">
        <v>150</v>
      </c>
      <c r="F27" s="624">
        <v>10300</v>
      </c>
      <c r="G27" s="604">
        <f t="shared" si="6"/>
        <v>99400</v>
      </c>
      <c r="H27" s="575">
        <f t="shared" si="0"/>
        <v>410.85972850678729</v>
      </c>
      <c r="I27" s="616">
        <v>95</v>
      </c>
      <c r="J27" s="616">
        <v>6390</v>
      </c>
      <c r="L27" s="554">
        <f t="shared" si="7"/>
        <v>0</v>
      </c>
      <c r="M27" s="561">
        <f t="shared" si="1"/>
        <v>0</v>
      </c>
      <c r="N27" s="561">
        <f t="shared" si="2"/>
        <v>10300</v>
      </c>
      <c r="O27" s="561">
        <f t="shared" si="3"/>
        <v>0</v>
      </c>
      <c r="P27" s="561">
        <f t="shared" si="4"/>
        <v>0</v>
      </c>
    </row>
    <row r="28" spans="1:17" ht="13.9" customHeight="1" thickBot="1">
      <c r="A28" s="597">
        <v>19</v>
      </c>
      <c r="B28" s="611" t="s">
        <v>471</v>
      </c>
      <c r="C28" s="633">
        <v>400</v>
      </c>
      <c r="D28" s="631">
        <v>0.9</v>
      </c>
      <c r="E28" s="622" t="s">
        <v>150</v>
      </c>
      <c r="F28" s="624">
        <v>14800</v>
      </c>
      <c r="G28" s="604">
        <f t="shared" si="6"/>
        <v>114200</v>
      </c>
      <c r="H28" s="575">
        <f t="shared" si="0"/>
        <v>416.28959276018105</v>
      </c>
      <c r="I28" s="616">
        <v>95</v>
      </c>
      <c r="J28" s="616">
        <v>6480</v>
      </c>
      <c r="L28" s="554">
        <f t="shared" si="7"/>
        <v>0</v>
      </c>
      <c r="M28" s="561">
        <f t="shared" si="1"/>
        <v>0</v>
      </c>
      <c r="N28" s="561">
        <f t="shared" si="2"/>
        <v>14800</v>
      </c>
      <c r="O28" s="561">
        <f t="shared" si="3"/>
        <v>0</v>
      </c>
      <c r="P28" s="561">
        <f t="shared" si="4"/>
        <v>0</v>
      </c>
    </row>
    <row r="29" spans="1:17" ht="13.9" customHeight="1" thickBot="1">
      <c r="A29" s="597">
        <v>20</v>
      </c>
      <c r="B29" s="611" t="s">
        <v>471</v>
      </c>
      <c r="C29" s="633">
        <v>200</v>
      </c>
      <c r="D29" s="631">
        <v>0.3</v>
      </c>
      <c r="E29" s="622" t="s">
        <v>150</v>
      </c>
      <c r="F29" s="624">
        <v>3100</v>
      </c>
      <c r="G29" s="604">
        <f t="shared" si="6"/>
        <v>117300</v>
      </c>
      <c r="H29" s="575">
        <f t="shared" si="0"/>
        <v>202.71493212669682</v>
      </c>
      <c r="I29" s="616">
        <v>95</v>
      </c>
      <c r="J29" s="616">
        <v>6510</v>
      </c>
      <c r="L29" s="554">
        <f t="shared" si="7"/>
        <v>0</v>
      </c>
      <c r="M29" s="561">
        <f t="shared" si="1"/>
        <v>0</v>
      </c>
      <c r="N29" s="561">
        <f t="shared" si="2"/>
        <v>3100</v>
      </c>
      <c r="O29" s="561">
        <f t="shared" si="3"/>
        <v>0</v>
      </c>
      <c r="P29" s="561">
        <f t="shared" si="4"/>
        <v>0</v>
      </c>
    </row>
    <row r="30" spans="1:17" ht="13.9" customHeight="1" thickBot="1">
      <c r="A30" s="597">
        <v>21</v>
      </c>
      <c r="B30" s="611" t="s">
        <v>471</v>
      </c>
      <c r="C30" s="633">
        <v>401</v>
      </c>
      <c r="D30" s="631">
        <v>0.9</v>
      </c>
      <c r="E30" s="622" t="s">
        <v>150</v>
      </c>
      <c r="F30" s="624">
        <v>15200</v>
      </c>
      <c r="G30" s="604">
        <f t="shared" si="6"/>
        <v>132500</v>
      </c>
      <c r="H30" s="575">
        <f t="shared" si="0"/>
        <v>417.33031674208149</v>
      </c>
      <c r="I30" s="616">
        <v>95</v>
      </c>
      <c r="J30" s="616">
        <v>6430</v>
      </c>
      <c r="L30" s="554">
        <f t="shared" si="7"/>
        <v>0</v>
      </c>
      <c r="M30" s="561">
        <f t="shared" si="1"/>
        <v>0</v>
      </c>
      <c r="N30" s="561">
        <f t="shared" si="2"/>
        <v>15200</v>
      </c>
      <c r="O30" s="561">
        <f t="shared" si="3"/>
        <v>0</v>
      </c>
      <c r="P30" s="561">
        <f t="shared" si="4"/>
        <v>0</v>
      </c>
    </row>
    <row r="31" spans="1:17" ht="13.9" customHeight="1" thickBot="1">
      <c r="A31" s="597">
        <v>22</v>
      </c>
      <c r="B31" s="611" t="s">
        <v>471</v>
      </c>
      <c r="C31" s="633">
        <v>425</v>
      </c>
      <c r="D31" s="631">
        <v>1.5</v>
      </c>
      <c r="E31" s="622" t="s">
        <v>150</v>
      </c>
      <c r="F31" s="624">
        <v>24600</v>
      </c>
      <c r="G31" s="604">
        <f t="shared" si="6"/>
        <v>157100</v>
      </c>
      <c r="H31" s="575">
        <f t="shared" si="0"/>
        <v>453.84615384615381</v>
      </c>
      <c r="I31" s="616">
        <v>95</v>
      </c>
      <c r="J31" s="616">
        <v>6380</v>
      </c>
      <c r="L31" s="554">
        <f t="shared" si="7"/>
        <v>0</v>
      </c>
      <c r="M31" s="561">
        <f t="shared" si="1"/>
        <v>0</v>
      </c>
      <c r="N31" s="561">
        <f t="shared" si="2"/>
        <v>24600</v>
      </c>
      <c r="O31" s="561">
        <f t="shared" si="3"/>
        <v>0</v>
      </c>
      <c r="P31" s="561">
        <f t="shared" si="4"/>
        <v>0</v>
      </c>
    </row>
    <row r="32" spans="1:17" ht="13.9" customHeight="1" thickBot="1">
      <c r="A32" s="597">
        <v>23</v>
      </c>
      <c r="B32" s="611" t="s">
        <v>471</v>
      </c>
      <c r="C32" s="633">
        <v>201</v>
      </c>
      <c r="D32" s="631">
        <v>0.6</v>
      </c>
      <c r="E32" s="622" t="s">
        <v>150</v>
      </c>
      <c r="F32" s="624">
        <v>5600</v>
      </c>
      <c r="G32" s="604">
        <f t="shared" si="6"/>
        <v>162700</v>
      </c>
      <c r="H32" s="575">
        <f t="shared" si="0"/>
        <v>206.45701357466061</v>
      </c>
      <c r="I32" s="616">
        <v>95</v>
      </c>
      <c r="J32" s="616">
        <v>6340</v>
      </c>
      <c r="L32" s="554">
        <f t="shared" si="7"/>
        <v>0</v>
      </c>
      <c r="M32" s="561">
        <f t="shared" si="1"/>
        <v>0</v>
      </c>
      <c r="N32" s="561">
        <f t="shared" si="2"/>
        <v>5600</v>
      </c>
      <c r="O32" s="561">
        <f t="shared" si="3"/>
        <v>0</v>
      </c>
      <c r="P32" s="561">
        <f t="shared" si="4"/>
        <v>0</v>
      </c>
    </row>
    <row r="33" spans="1:16" ht="13.9" customHeight="1" thickBot="1">
      <c r="A33" s="597">
        <v>24</v>
      </c>
      <c r="B33" s="611" t="s">
        <v>471</v>
      </c>
      <c r="C33" s="633">
        <v>402</v>
      </c>
      <c r="D33" s="631">
        <v>1.2</v>
      </c>
      <c r="E33" s="622" t="s">
        <v>150</v>
      </c>
      <c r="F33" s="624">
        <v>20400</v>
      </c>
      <c r="G33" s="604">
        <f t="shared" si="6"/>
        <v>183100</v>
      </c>
      <c r="H33" s="575">
        <f t="shared" si="0"/>
        <v>423.82805429864254</v>
      </c>
      <c r="I33" s="616">
        <v>95</v>
      </c>
      <c r="J33" s="616">
        <v>6350</v>
      </c>
      <c r="L33" s="554">
        <f t="shared" si="7"/>
        <v>0</v>
      </c>
      <c r="M33" s="561">
        <f t="shared" si="1"/>
        <v>0</v>
      </c>
      <c r="N33" s="561">
        <f t="shared" si="2"/>
        <v>20400</v>
      </c>
      <c r="O33" s="561">
        <f t="shared" si="3"/>
        <v>0</v>
      </c>
      <c r="P33" s="561">
        <f t="shared" si="4"/>
        <v>0</v>
      </c>
    </row>
    <row r="34" spans="1:16" ht="13.9" customHeight="1" thickBot="1">
      <c r="A34" s="597">
        <v>25</v>
      </c>
      <c r="B34" s="611" t="s">
        <v>471</v>
      </c>
      <c r="C34" s="633">
        <v>409</v>
      </c>
      <c r="D34" s="631">
        <v>1.8</v>
      </c>
      <c r="E34" s="622" t="s">
        <v>150</v>
      </c>
      <c r="F34" s="624">
        <v>29800</v>
      </c>
      <c r="G34" s="604">
        <f t="shared" si="6"/>
        <v>212900</v>
      </c>
      <c r="H34" s="575">
        <f t="shared" si="0"/>
        <v>442.31221719457011</v>
      </c>
      <c r="I34" s="616">
        <v>95</v>
      </c>
      <c r="J34" s="616">
        <v>6650</v>
      </c>
      <c r="L34" s="554">
        <f t="shared" si="7"/>
        <v>0</v>
      </c>
      <c r="M34" s="561">
        <f t="shared" si="1"/>
        <v>0</v>
      </c>
      <c r="N34" s="561">
        <f t="shared" si="2"/>
        <v>29800</v>
      </c>
      <c r="O34" s="561">
        <f t="shared" si="3"/>
        <v>0</v>
      </c>
      <c r="P34" s="561">
        <f t="shared" si="4"/>
        <v>0</v>
      </c>
    </row>
    <row r="35" spans="1:16" ht="13.9" customHeight="1" thickBot="1">
      <c r="A35" s="597">
        <v>26</v>
      </c>
      <c r="B35" s="611" t="s">
        <v>471</v>
      </c>
      <c r="C35" s="633">
        <v>199</v>
      </c>
      <c r="D35" s="631">
        <v>0.6</v>
      </c>
      <c r="E35" s="622" t="s">
        <v>150</v>
      </c>
      <c r="F35" s="624">
        <v>5400</v>
      </c>
      <c r="G35" s="604">
        <f t="shared" si="6"/>
        <v>218300</v>
      </c>
      <c r="H35" s="575">
        <f t="shared" si="0"/>
        <v>204.40271493212668</v>
      </c>
      <c r="I35" s="616">
        <v>95</v>
      </c>
      <c r="J35" s="616">
        <v>6400</v>
      </c>
      <c r="L35" s="554">
        <f t="shared" si="7"/>
        <v>0</v>
      </c>
      <c r="M35" s="561">
        <f t="shared" si="1"/>
        <v>0</v>
      </c>
      <c r="N35" s="561">
        <f t="shared" si="2"/>
        <v>5400</v>
      </c>
      <c r="O35" s="561">
        <f t="shared" si="3"/>
        <v>0</v>
      </c>
      <c r="P35" s="561">
        <f t="shared" si="4"/>
        <v>0</v>
      </c>
    </row>
    <row r="36" spans="1:16" ht="13.9" customHeight="1" thickBot="1">
      <c r="A36" s="597">
        <v>27</v>
      </c>
      <c r="B36" s="611" t="s">
        <v>471</v>
      </c>
      <c r="C36" s="633">
        <v>400</v>
      </c>
      <c r="D36" s="631">
        <v>1.2</v>
      </c>
      <c r="E36" s="622" t="s">
        <v>150</v>
      </c>
      <c r="F36" s="624">
        <v>20200</v>
      </c>
      <c r="G36" s="604">
        <f t="shared" si="6"/>
        <v>238500</v>
      </c>
      <c r="H36" s="575">
        <f t="shared" si="0"/>
        <v>421.7194570135747</v>
      </c>
      <c r="I36" s="616">
        <v>95</v>
      </c>
      <c r="J36" s="616">
        <v>6410</v>
      </c>
      <c r="L36" s="554">
        <f t="shared" si="7"/>
        <v>0</v>
      </c>
      <c r="M36" s="561">
        <f t="shared" si="1"/>
        <v>0</v>
      </c>
      <c r="N36" s="561">
        <f t="shared" si="2"/>
        <v>20200</v>
      </c>
      <c r="O36" s="561">
        <f t="shared" si="3"/>
        <v>0</v>
      </c>
      <c r="P36" s="561">
        <f t="shared" si="4"/>
        <v>0</v>
      </c>
    </row>
    <row r="37" spans="1:16" ht="13.9" customHeight="1" thickBot="1">
      <c r="A37" s="597">
        <v>28</v>
      </c>
      <c r="B37" s="611" t="s">
        <v>471</v>
      </c>
      <c r="C37" s="633">
        <v>300</v>
      </c>
      <c r="D37" s="631">
        <v>1.8</v>
      </c>
      <c r="E37" s="622" t="s">
        <v>150</v>
      </c>
      <c r="F37" s="624">
        <v>22600</v>
      </c>
      <c r="G37" s="604">
        <f t="shared" si="6"/>
        <v>261100</v>
      </c>
      <c r="H37" s="575">
        <f t="shared" si="0"/>
        <v>324.43438914027149</v>
      </c>
      <c r="I37" s="616">
        <v>95</v>
      </c>
      <c r="J37" s="616">
        <v>6720</v>
      </c>
      <c r="L37" s="554">
        <f t="shared" si="7"/>
        <v>0</v>
      </c>
      <c r="M37" s="561">
        <f t="shared" si="1"/>
        <v>0</v>
      </c>
      <c r="N37" s="561">
        <f t="shared" si="2"/>
        <v>22600</v>
      </c>
      <c r="O37" s="561">
        <f t="shared" si="3"/>
        <v>0</v>
      </c>
      <c r="P37" s="561">
        <f t="shared" si="4"/>
        <v>0</v>
      </c>
    </row>
    <row r="38" spans="1:16" ht="13.9" customHeight="1" thickBot="1">
      <c r="A38" s="597">
        <v>29</v>
      </c>
      <c r="B38" s="611" t="s">
        <v>471</v>
      </c>
      <c r="C38" s="633">
        <v>201</v>
      </c>
      <c r="D38" s="631">
        <v>0.9</v>
      </c>
      <c r="E38" s="622" t="s">
        <v>150</v>
      </c>
      <c r="F38" s="624">
        <v>8400</v>
      </c>
      <c r="G38" s="604">
        <f t="shared" si="6"/>
        <v>269500</v>
      </c>
      <c r="H38" s="575">
        <f t="shared" si="0"/>
        <v>209.18552036199097</v>
      </c>
      <c r="I38" s="616">
        <v>95</v>
      </c>
      <c r="J38" s="616">
        <v>6670</v>
      </c>
      <c r="L38" s="554">
        <f t="shared" si="7"/>
        <v>0</v>
      </c>
      <c r="M38" s="561">
        <f t="shared" si="1"/>
        <v>0</v>
      </c>
      <c r="N38" s="561">
        <f t="shared" si="2"/>
        <v>8400</v>
      </c>
      <c r="O38" s="561">
        <f t="shared" si="3"/>
        <v>0</v>
      </c>
      <c r="P38" s="561">
        <f t="shared" si="4"/>
        <v>0</v>
      </c>
    </row>
    <row r="39" spans="1:16" ht="13.9" customHeight="1" thickBot="1">
      <c r="A39" s="597">
        <v>30</v>
      </c>
      <c r="B39" s="611" t="s">
        <v>471</v>
      </c>
      <c r="C39" s="633">
        <v>302</v>
      </c>
      <c r="D39" s="631">
        <v>1.5</v>
      </c>
      <c r="E39" s="622" t="s">
        <v>150</v>
      </c>
      <c r="F39" s="624">
        <v>18700</v>
      </c>
      <c r="G39" s="604">
        <f t="shared" si="6"/>
        <v>288200</v>
      </c>
      <c r="H39" s="575">
        <f t="shared" si="0"/>
        <v>322.49773755656111</v>
      </c>
      <c r="I39" s="616">
        <v>95</v>
      </c>
      <c r="J39" s="616">
        <v>6740</v>
      </c>
      <c r="L39" s="554">
        <f t="shared" si="7"/>
        <v>0</v>
      </c>
      <c r="M39" s="561">
        <f t="shared" si="1"/>
        <v>0</v>
      </c>
      <c r="N39" s="561">
        <f t="shared" si="2"/>
        <v>18700</v>
      </c>
      <c r="O39" s="561">
        <f t="shared" si="3"/>
        <v>0</v>
      </c>
      <c r="P39" s="561">
        <f t="shared" si="4"/>
        <v>0</v>
      </c>
    </row>
    <row r="40" spans="1:16" ht="13.9" customHeight="1" thickBot="1">
      <c r="A40" s="597">
        <v>31</v>
      </c>
      <c r="B40" s="611" t="s">
        <v>471</v>
      </c>
      <c r="C40" s="633">
        <v>241</v>
      </c>
      <c r="D40" s="631">
        <v>2</v>
      </c>
      <c r="E40" s="622" t="s">
        <v>150</v>
      </c>
      <c r="F40" s="624">
        <v>18400</v>
      </c>
      <c r="G40" s="604">
        <f t="shared" si="6"/>
        <v>306600</v>
      </c>
      <c r="H40" s="575">
        <f t="shared" si="0"/>
        <v>262.80995475113122</v>
      </c>
      <c r="I40" s="616">
        <v>95</v>
      </c>
      <c r="J40" s="616">
        <v>6860</v>
      </c>
      <c r="L40" s="554">
        <f t="shared" si="7"/>
        <v>0</v>
      </c>
      <c r="M40" s="561">
        <f t="shared" si="1"/>
        <v>0</v>
      </c>
      <c r="N40" s="561">
        <f t="shared" si="2"/>
        <v>18400</v>
      </c>
      <c r="O40" s="561">
        <f t="shared" si="3"/>
        <v>0</v>
      </c>
      <c r="P40" s="561">
        <f t="shared" si="4"/>
        <v>0</v>
      </c>
    </row>
    <row r="41" spans="1:16" ht="13.9" customHeight="1" thickBot="1">
      <c r="A41" s="597">
        <v>32</v>
      </c>
      <c r="B41" s="611" t="s">
        <v>471</v>
      </c>
      <c r="C41" s="633">
        <v>200</v>
      </c>
      <c r="D41" s="631">
        <v>0.9</v>
      </c>
      <c r="E41" s="622" t="s">
        <v>150</v>
      </c>
      <c r="F41" s="624">
        <v>9000</v>
      </c>
      <c r="G41" s="604">
        <f t="shared" si="6"/>
        <v>315600</v>
      </c>
      <c r="H41" s="575">
        <f t="shared" si="0"/>
        <v>208.14479638009053</v>
      </c>
      <c r="I41" s="616">
        <v>95</v>
      </c>
      <c r="J41" s="616">
        <v>6530</v>
      </c>
      <c r="L41" s="554">
        <f t="shared" si="7"/>
        <v>0</v>
      </c>
      <c r="M41" s="561">
        <f t="shared" si="1"/>
        <v>0</v>
      </c>
      <c r="N41" s="561">
        <f t="shared" si="2"/>
        <v>9000</v>
      </c>
      <c r="O41" s="561">
        <f t="shared" si="3"/>
        <v>0</v>
      </c>
      <c r="P41" s="561">
        <f t="shared" si="4"/>
        <v>0</v>
      </c>
    </row>
    <row r="42" spans="1:16" ht="13.9" customHeight="1" thickBot="1">
      <c r="A42" s="597">
        <v>33</v>
      </c>
      <c r="B42" s="611" t="s">
        <v>471</v>
      </c>
      <c r="C42" s="633">
        <v>200</v>
      </c>
      <c r="D42" s="631">
        <v>1.5</v>
      </c>
      <c r="E42" s="622" t="s">
        <v>150</v>
      </c>
      <c r="F42" s="624">
        <v>12600</v>
      </c>
      <c r="G42" s="604">
        <f t="shared" si="6"/>
        <v>328200</v>
      </c>
      <c r="H42" s="575">
        <f t="shared" si="0"/>
        <v>213.57466063348417</v>
      </c>
      <c r="I42" s="616">
        <v>95</v>
      </c>
      <c r="J42" s="616">
        <v>6560</v>
      </c>
      <c r="L42" s="554">
        <f t="shared" si="7"/>
        <v>0</v>
      </c>
      <c r="M42" s="561">
        <f t="shared" si="1"/>
        <v>0</v>
      </c>
      <c r="N42" s="561">
        <f t="shared" si="2"/>
        <v>12600</v>
      </c>
      <c r="O42" s="561">
        <f t="shared" si="3"/>
        <v>0</v>
      </c>
      <c r="P42" s="561">
        <f t="shared" si="4"/>
        <v>0</v>
      </c>
    </row>
    <row r="43" spans="1:16" ht="13.9" customHeight="1" thickBot="1">
      <c r="A43" s="597">
        <v>34</v>
      </c>
      <c r="B43" s="611" t="s">
        <v>471</v>
      </c>
      <c r="C43" s="633">
        <v>236</v>
      </c>
      <c r="D43" s="631">
        <v>2</v>
      </c>
      <c r="E43" s="622" t="s">
        <v>150</v>
      </c>
      <c r="F43" s="624">
        <v>15300</v>
      </c>
      <c r="G43" s="604">
        <f t="shared" si="6"/>
        <v>343500</v>
      </c>
      <c r="H43" s="575">
        <f t="shared" si="0"/>
        <v>257.3574660633484</v>
      </c>
      <c r="I43" s="616">
        <v>95</v>
      </c>
      <c r="J43" s="616">
        <v>6920</v>
      </c>
      <c r="L43" s="554">
        <f t="shared" si="7"/>
        <v>0</v>
      </c>
      <c r="M43" s="561">
        <f t="shared" si="1"/>
        <v>0</v>
      </c>
      <c r="N43" s="561">
        <f t="shared" si="2"/>
        <v>15300</v>
      </c>
      <c r="O43" s="561">
        <f t="shared" si="3"/>
        <v>0</v>
      </c>
      <c r="P43" s="561">
        <f t="shared" si="4"/>
        <v>0</v>
      </c>
    </row>
    <row r="44" spans="1:16" ht="13.9" customHeight="1" thickBot="1">
      <c r="A44" s="597">
        <v>35</v>
      </c>
      <c r="B44" s="611"/>
      <c r="C44" s="612"/>
      <c r="D44" s="613"/>
      <c r="E44" s="622"/>
      <c r="F44" s="624">
        <f>(D44*42)*C44</f>
        <v>0</v>
      </c>
      <c r="G44" s="604">
        <f t="shared" si="6"/>
        <v>343500</v>
      </c>
      <c r="H44" s="575">
        <f t="shared" si="0"/>
        <v>0</v>
      </c>
      <c r="I44" s="616"/>
      <c r="J44" s="616"/>
      <c r="L44" s="554">
        <f t="shared" si="7"/>
        <v>0</v>
      </c>
      <c r="M44" s="561">
        <f t="shared" si="1"/>
        <v>0</v>
      </c>
      <c r="N44" s="561">
        <f t="shared" si="2"/>
        <v>0</v>
      </c>
      <c r="O44" s="561">
        <f t="shared" si="3"/>
        <v>0</v>
      </c>
      <c r="P44" s="561">
        <f t="shared" si="4"/>
        <v>0</v>
      </c>
    </row>
    <row r="45" spans="1:16" ht="13.9" customHeight="1" thickBot="1">
      <c r="A45" s="597">
        <v>36</v>
      </c>
      <c r="B45" s="611"/>
      <c r="C45" s="612"/>
      <c r="D45" s="613"/>
      <c r="E45" s="622"/>
      <c r="F45" s="624">
        <f t="shared" ref="F45" si="8">(D45*42)*C45</f>
        <v>0</v>
      </c>
      <c r="G45" s="604">
        <f t="shared" si="6"/>
        <v>343500</v>
      </c>
      <c r="H45" s="575">
        <f t="shared" si="0"/>
        <v>0</v>
      </c>
      <c r="I45" s="616"/>
      <c r="J45" s="616"/>
      <c r="L45" s="554">
        <f t="shared" si="7"/>
        <v>0</v>
      </c>
      <c r="M45" s="561">
        <f t="shared" si="1"/>
        <v>0</v>
      </c>
      <c r="N45" s="561">
        <f t="shared" si="2"/>
        <v>0</v>
      </c>
      <c r="O45" s="561">
        <f t="shared" si="3"/>
        <v>0</v>
      </c>
      <c r="P45" s="561">
        <f t="shared" si="4"/>
        <v>0</v>
      </c>
    </row>
    <row r="46" spans="1:16" ht="13.9" customHeight="1" thickBot="1">
      <c r="A46" s="597">
        <v>37</v>
      </c>
      <c r="B46" s="611"/>
      <c r="C46" s="612"/>
      <c r="D46" s="613"/>
      <c r="E46" s="622"/>
      <c r="F46" s="624">
        <f>(D46*42)*C46</f>
        <v>0</v>
      </c>
      <c r="G46" s="604">
        <f t="shared" si="6"/>
        <v>343500</v>
      </c>
      <c r="H46" s="575">
        <f t="shared" si="0"/>
        <v>0</v>
      </c>
      <c r="I46" s="616"/>
      <c r="J46" s="616"/>
      <c r="L46" s="554">
        <f t="shared" si="7"/>
        <v>0</v>
      </c>
      <c r="M46" s="561">
        <f t="shared" si="1"/>
        <v>0</v>
      </c>
      <c r="N46" s="561">
        <f t="shared" si="2"/>
        <v>0</v>
      </c>
      <c r="O46" s="561">
        <f t="shared" si="3"/>
        <v>0</v>
      </c>
      <c r="P46" s="561">
        <f t="shared" si="4"/>
        <v>0</v>
      </c>
    </row>
    <row r="47" spans="1:16" ht="13.9" customHeight="1" thickBot="1">
      <c r="A47" s="597">
        <v>38</v>
      </c>
      <c r="B47" s="611"/>
      <c r="C47" s="612"/>
      <c r="D47" s="613"/>
      <c r="E47" s="622"/>
      <c r="F47" s="624">
        <f t="shared" ref="F47:F48" si="9">(D47*42)*C47</f>
        <v>0</v>
      </c>
      <c r="G47" s="604">
        <f t="shared" si="6"/>
        <v>343500</v>
      </c>
      <c r="H47" s="575">
        <f t="shared" si="0"/>
        <v>0</v>
      </c>
      <c r="I47" s="616"/>
      <c r="J47" s="616"/>
      <c r="L47" s="554">
        <f t="shared" si="7"/>
        <v>0</v>
      </c>
      <c r="M47" s="561">
        <f>IF(E47=$M$54,F47,0)</f>
        <v>0</v>
      </c>
      <c r="N47" s="561">
        <f>IF(E47=$N$54,F47,0)</f>
        <v>0</v>
      </c>
      <c r="O47" s="561">
        <f>IF(E47=$O$54,F47,0)</f>
        <v>0</v>
      </c>
      <c r="P47" s="561">
        <f>IF(E47=$P$54,F47,0)</f>
        <v>0</v>
      </c>
    </row>
    <row r="48" spans="1:16" ht="13.9" customHeight="1" thickBot="1">
      <c r="A48" s="597">
        <v>39</v>
      </c>
      <c r="B48" s="611"/>
      <c r="C48" s="612"/>
      <c r="D48" s="613"/>
      <c r="E48" s="622"/>
      <c r="F48" s="624">
        <f t="shared" si="9"/>
        <v>0</v>
      </c>
      <c r="G48" s="604">
        <f t="shared" si="6"/>
        <v>343500</v>
      </c>
      <c r="H48" s="575">
        <f t="shared" si="0"/>
        <v>0</v>
      </c>
      <c r="I48" s="616"/>
      <c r="J48" s="616"/>
      <c r="L48" s="554">
        <f t="shared" si="7"/>
        <v>0</v>
      </c>
      <c r="M48" s="561">
        <f>IF(E48=$M$54,F48,0)</f>
        <v>0</v>
      </c>
      <c r="N48" s="561">
        <f>IF(E48=$N$54,F48,0)</f>
        <v>0</v>
      </c>
      <c r="O48" s="561">
        <f>IF(E48=$O$54,F48,0)</f>
        <v>0</v>
      </c>
      <c r="P48" s="561">
        <f>IF(E48=$P$54,F48,0)</f>
        <v>0</v>
      </c>
    </row>
    <row r="49" spans="1:17" ht="13.9" customHeight="1" thickBot="1">
      <c r="A49" s="597">
        <v>40</v>
      </c>
      <c r="B49" s="611" t="s">
        <v>465</v>
      </c>
      <c r="C49" s="591">
        <f>(C5*E4)</f>
        <v>366.18188999999995</v>
      </c>
      <c r="D49" s="621"/>
      <c r="E49" s="614" t="s">
        <v>156</v>
      </c>
      <c r="F49" s="623"/>
      <c r="G49" s="605"/>
      <c r="H49" s="575">
        <f t="shared" si="0"/>
        <v>366.18188999999995</v>
      </c>
      <c r="I49" s="612">
        <v>94</v>
      </c>
      <c r="J49" s="616">
        <v>6905</v>
      </c>
      <c r="L49" s="554">
        <f t="shared" si="7"/>
        <v>0</v>
      </c>
      <c r="M49" s="561">
        <f>IF(E49=$M$54,F49,0)</f>
        <v>0</v>
      </c>
      <c r="N49" s="561">
        <f>IF(E49=$N$54,F49,0)</f>
        <v>0</v>
      </c>
      <c r="O49" s="561">
        <f>IF(E49=$O$54,F49,0)</f>
        <v>0</v>
      </c>
      <c r="P49" s="561">
        <f>IF(E49=$P$54,F49,0)</f>
        <v>0</v>
      </c>
    </row>
    <row r="50" spans="1:17" ht="13.9" customHeight="1" thickBot="1">
      <c r="A50" s="578" t="s">
        <v>71</v>
      </c>
      <c r="B50" s="576" t="s">
        <v>235</v>
      </c>
      <c r="C50" s="591">
        <f>(SUM(C10:C49))*42</f>
        <v>383173.63938000001</v>
      </c>
      <c r="D50" s="598" t="s">
        <v>236</v>
      </c>
      <c r="E50" s="576" t="s">
        <v>237</v>
      </c>
      <c r="F50" s="591">
        <f>SUM(F10:F46)</f>
        <v>343500</v>
      </c>
      <c r="G50" s="607" t="s">
        <v>154</v>
      </c>
      <c r="H50" s="606"/>
      <c r="I50" s="600"/>
      <c r="J50" s="603" t="s">
        <v>202</v>
      </c>
      <c r="K50" s="535"/>
      <c r="L50" s="554"/>
      <c r="M50" s="555"/>
      <c r="N50" s="555"/>
      <c r="O50" s="556"/>
      <c r="P50" s="556"/>
    </row>
    <row r="51" spans="1:17" ht="13.9" customHeight="1" thickBot="1">
      <c r="A51" s="578" t="s">
        <v>204</v>
      </c>
      <c r="B51" s="617">
        <v>0.20694444444444446</v>
      </c>
      <c r="C51" s="590" t="s">
        <v>203</v>
      </c>
      <c r="D51" s="580" t="s">
        <v>205</v>
      </c>
      <c r="E51" s="617">
        <v>0.28541666666666665</v>
      </c>
      <c r="F51" s="590" t="s">
        <v>203</v>
      </c>
      <c r="G51" s="580" t="s">
        <v>207</v>
      </c>
      <c r="H51" s="620">
        <v>43013</v>
      </c>
      <c r="I51" s="600" t="s">
        <v>514</v>
      </c>
      <c r="J51" s="601">
        <f>H49+H55</f>
        <v>416.18188999999995</v>
      </c>
      <c r="K51" s="574"/>
      <c r="L51" s="554"/>
      <c r="M51" s="555"/>
      <c r="N51" s="555"/>
      <c r="O51" s="556"/>
      <c r="P51" s="556"/>
    </row>
    <row r="52" spans="1:17" ht="13.9" customHeight="1" thickBot="1">
      <c r="A52" s="578" t="s">
        <v>178</v>
      </c>
      <c r="B52" s="612">
        <v>365</v>
      </c>
      <c r="C52" s="579" t="s">
        <v>73</v>
      </c>
      <c r="D52" s="580" t="s">
        <v>160</v>
      </c>
      <c r="E52" s="618">
        <f>MAX(D10:D48)</f>
        <v>2</v>
      </c>
      <c r="F52" s="579" t="s">
        <v>165</v>
      </c>
      <c r="G52" s="580" t="s">
        <v>166</v>
      </c>
      <c r="H52" s="618">
        <f>F50/(SUM(C15:C48)*42)</f>
        <v>1.0038752213785969</v>
      </c>
      <c r="I52" s="600" t="s">
        <v>165</v>
      </c>
      <c r="J52" s="602" t="s">
        <v>234</v>
      </c>
      <c r="L52" s="554"/>
      <c r="M52" s="555"/>
      <c r="N52" s="555"/>
      <c r="O52" s="556"/>
      <c r="P52" s="556"/>
    </row>
    <row r="53" spans="1:17" ht="13.9" customHeight="1" thickBot="1">
      <c r="A53" s="578" t="s">
        <v>179</v>
      </c>
      <c r="B53" s="612">
        <v>5413</v>
      </c>
      <c r="C53" s="579" t="s">
        <v>73</v>
      </c>
      <c r="D53" s="580" t="s">
        <v>161</v>
      </c>
      <c r="E53" s="612">
        <f>MAX(I10:I49)</f>
        <v>95</v>
      </c>
      <c r="F53" s="579" t="s">
        <v>74</v>
      </c>
      <c r="G53" s="580" t="s">
        <v>163</v>
      </c>
      <c r="H53" s="612">
        <f>AVERAGE(I14:I48)</f>
        <v>95</v>
      </c>
      <c r="I53" s="600" t="s">
        <v>74</v>
      </c>
      <c r="J53" s="547">
        <f>SUM(H10:H49)+E55+H55</f>
        <v>9772.7339261990928</v>
      </c>
      <c r="L53" s="574"/>
      <c r="M53" s="574"/>
      <c r="N53" s="574"/>
      <c r="O53" s="574"/>
      <c r="P53" s="574"/>
    </row>
    <row r="54" spans="1:17" ht="13.9" customHeight="1" thickBot="1">
      <c r="A54" s="578" t="s">
        <v>75</v>
      </c>
      <c r="B54" s="615">
        <v>2343</v>
      </c>
      <c r="C54" s="579" t="s">
        <v>73</v>
      </c>
      <c r="D54" s="580" t="s">
        <v>162</v>
      </c>
      <c r="E54" s="612">
        <f>MAX(J10:J49)</f>
        <v>7650</v>
      </c>
      <c r="F54" s="579" t="s">
        <v>73</v>
      </c>
      <c r="G54" s="580" t="s">
        <v>164</v>
      </c>
      <c r="H54" s="612">
        <f>AVERAGE(J14:J48)</f>
        <v>6696</v>
      </c>
      <c r="I54" s="600" t="s">
        <v>73</v>
      </c>
      <c r="J54" s="602" t="s">
        <v>146</v>
      </c>
      <c r="L54" s="550" t="s">
        <v>89</v>
      </c>
      <c r="M54" s="549" t="str">
        <f>'Job Info'!D17</f>
        <v>100 Mesh</v>
      </c>
      <c r="N54" s="549" t="str">
        <f>'Job Info'!D18</f>
        <v>40/70 White</v>
      </c>
      <c r="O54" s="549">
        <f>'Job Info'!D19</f>
        <v>0</v>
      </c>
      <c r="P54" s="549">
        <f>'Job Info'!D20</f>
        <v>0</v>
      </c>
    </row>
    <row r="55" spans="1:17" ht="13.9" customHeight="1" thickBot="1">
      <c r="A55" s="576" t="s">
        <v>90</v>
      </c>
      <c r="B55" s="599">
        <f>((C7*0.433)+B54)/C7</f>
        <v>0.68892572364827964</v>
      </c>
      <c r="C55" s="579" t="s">
        <v>231</v>
      </c>
      <c r="D55" s="589" t="s">
        <v>229</v>
      </c>
      <c r="E55" s="619">
        <v>222</v>
      </c>
      <c r="F55" s="579" t="s">
        <v>230</v>
      </c>
      <c r="G55" s="578" t="s">
        <v>232</v>
      </c>
      <c r="H55" s="619">
        <v>50</v>
      </c>
      <c r="I55" s="600" t="s">
        <v>230</v>
      </c>
      <c r="J55" s="547">
        <f>(C50/42)+E55+H55</f>
        <v>9395.1818899999998</v>
      </c>
      <c r="L55" s="551">
        <f t="shared" ref="L55:P55" si="10">SUM(L10:L49)</f>
        <v>60</v>
      </c>
      <c r="M55" s="551">
        <f t="shared" si="10"/>
        <v>86900</v>
      </c>
      <c r="N55" s="551">
        <f t="shared" si="10"/>
        <v>256600</v>
      </c>
      <c r="O55" s="551">
        <f t="shared" si="10"/>
        <v>0</v>
      </c>
      <c r="P55" s="551">
        <f t="shared" si="10"/>
        <v>0</v>
      </c>
    </row>
    <row r="56" spans="1:17" ht="43.15" customHeight="1">
      <c r="A56" s="663" t="s">
        <v>468</v>
      </c>
      <c r="B56" s="664"/>
      <c r="C56" s="664"/>
      <c r="D56" s="664"/>
      <c r="E56" s="664"/>
      <c r="F56" s="664"/>
      <c r="G56" s="664"/>
      <c r="H56" s="664"/>
      <c r="I56" s="664"/>
      <c r="J56" s="665"/>
      <c r="K56" s="535"/>
      <c r="L56" s="538"/>
      <c r="M56" s="539"/>
      <c r="N56" s="535"/>
      <c r="O56" s="535"/>
    </row>
    <row r="58" spans="1:17">
      <c r="A58" s="541"/>
      <c r="B58" s="540" t="s">
        <v>191</v>
      </c>
      <c r="C58" s="542"/>
      <c r="D58" s="542"/>
      <c r="E58" s="542"/>
      <c r="F58" s="542"/>
      <c r="G58" s="542"/>
      <c r="H58" s="542"/>
      <c r="I58" s="542"/>
    </row>
    <row r="59" spans="1:17">
      <c r="A59" s="543"/>
      <c r="B59" s="540" t="s">
        <v>100</v>
      </c>
      <c r="C59" s="545"/>
      <c r="D59" s="544"/>
      <c r="E59" s="545"/>
      <c r="F59" s="546"/>
      <c r="G59" s="546"/>
      <c r="H59" s="546"/>
      <c r="I59" s="546"/>
    </row>
    <row r="60" spans="1:17">
      <c r="A60" s="558" t="s">
        <v>130</v>
      </c>
      <c r="B60" s="558" t="s">
        <v>131</v>
      </c>
      <c r="C60" s="558" t="s">
        <v>97</v>
      </c>
      <c r="D60" s="558" t="s">
        <v>91</v>
      </c>
      <c r="E60" s="558" t="s">
        <v>72</v>
      </c>
      <c r="F60" s="558" t="s">
        <v>173</v>
      </c>
      <c r="G60" s="558" t="s">
        <v>174</v>
      </c>
      <c r="H60" s="558" t="s">
        <v>171</v>
      </c>
      <c r="I60" s="558" t="s">
        <v>172</v>
      </c>
      <c r="J60" s="558" t="s">
        <v>159</v>
      </c>
      <c r="K60" s="558" t="s">
        <v>99</v>
      </c>
      <c r="L60" s="558" t="s">
        <v>92</v>
      </c>
      <c r="M60" s="558" t="s">
        <v>132</v>
      </c>
      <c r="N60" s="558" t="s">
        <v>93</v>
      </c>
      <c r="O60" s="558" t="s">
        <v>94</v>
      </c>
      <c r="P60" s="558" t="s">
        <v>96</v>
      </c>
      <c r="Q60" s="558" t="s">
        <v>95</v>
      </c>
    </row>
    <row r="61" spans="1:17">
      <c r="A61" s="559">
        <f>C5</f>
        <v>16517</v>
      </c>
      <c r="B61" s="559">
        <f>C6</f>
        <v>16668</v>
      </c>
      <c r="C61" s="559">
        <f>C50</f>
        <v>383173.63938000001</v>
      </c>
      <c r="D61" s="559">
        <f>J55</f>
        <v>9395.1818899999998</v>
      </c>
      <c r="E61" s="559">
        <f>F50</f>
        <v>343500</v>
      </c>
      <c r="F61" s="559">
        <f>M55</f>
        <v>86900</v>
      </c>
      <c r="G61" s="559">
        <f>N55</f>
        <v>256600</v>
      </c>
      <c r="H61" s="559">
        <f>O55</f>
        <v>0</v>
      </c>
      <c r="I61" s="559">
        <f>P55</f>
        <v>0</v>
      </c>
      <c r="J61" s="559">
        <f>B52</f>
        <v>365</v>
      </c>
      <c r="K61" s="559">
        <f>B53</f>
        <v>5413</v>
      </c>
      <c r="L61" s="559">
        <f>B54</f>
        <v>2343</v>
      </c>
      <c r="M61" s="560">
        <f>B55</f>
        <v>0.68892572364827964</v>
      </c>
      <c r="N61" s="559">
        <f>E53</f>
        <v>95</v>
      </c>
      <c r="O61" s="559">
        <f>H53</f>
        <v>95</v>
      </c>
      <c r="P61" s="559">
        <f>E54</f>
        <v>7650</v>
      </c>
      <c r="Q61" s="559">
        <f>H54</f>
        <v>6696</v>
      </c>
    </row>
  </sheetData>
  <sheetProtection selectLockedCells="1"/>
  <mergeCells count="22">
    <mergeCell ref="A2:A3"/>
    <mergeCell ref="B2:E2"/>
    <mergeCell ref="F2:J3"/>
    <mergeCell ref="B3:E3"/>
    <mergeCell ref="A4:A5"/>
    <mergeCell ref="F4:G4"/>
    <mergeCell ref="H4:J4"/>
    <mergeCell ref="F5:G5"/>
    <mergeCell ref="H5:J5"/>
    <mergeCell ref="I8:I9"/>
    <mergeCell ref="J8:J9"/>
    <mergeCell ref="A56:J56"/>
    <mergeCell ref="M5:P5"/>
    <mergeCell ref="M6:P6"/>
    <mergeCell ref="A8:A9"/>
    <mergeCell ref="B8:B9"/>
    <mergeCell ref="C8:C9"/>
    <mergeCell ref="D8:D9"/>
    <mergeCell ref="E8:E9"/>
    <mergeCell ref="F8:F9"/>
    <mergeCell ref="G8:G9"/>
    <mergeCell ref="H8:H9"/>
  </mergeCells>
  <dataValidations count="1">
    <dataValidation type="list" allowBlank="1" showInputMessage="1" showErrorMessage="1" sqref="E10:E49">
      <formula1>$Q$10:$Q$25</formula1>
    </dataValidation>
  </dataValidations>
  <pageMargins left="0.7" right="0.7" top="0.75" bottom="0.75" header="0.3" footer="0.3"/>
  <pageSetup scale="77"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Q61"/>
  <sheetViews>
    <sheetView zoomScaleNormal="100" zoomScaleSheetLayoutView="80" workbookViewId="0">
      <selection activeCell="L2" sqref="L2"/>
    </sheetView>
  </sheetViews>
  <sheetFormatPr defaultColWidth="8.85546875" defaultRowHeight="15"/>
  <cols>
    <col min="1" max="16" width="11.7109375" style="534" customWidth="1"/>
    <col min="17" max="17" width="11.28515625" style="534" bestFit="1" customWidth="1"/>
    <col min="18" max="16384" width="8.85546875" style="534"/>
  </cols>
  <sheetData>
    <row r="1" spans="1:17" ht="13.9" customHeight="1" thickBot="1"/>
    <row r="2" spans="1:17" ht="13.9" customHeight="1" thickBot="1">
      <c r="A2" s="673" t="s">
        <v>433</v>
      </c>
      <c r="B2" s="674" t="s">
        <v>291</v>
      </c>
      <c r="C2" s="675"/>
      <c r="D2" s="675"/>
      <c r="E2" s="676"/>
      <c r="F2" s="677" t="s">
        <v>434</v>
      </c>
      <c r="G2" s="678"/>
      <c r="H2" s="678"/>
      <c r="I2" s="678"/>
      <c r="J2" s="678"/>
      <c r="M2" s="566" t="s">
        <v>185</v>
      </c>
      <c r="N2" s="566" t="s">
        <v>186</v>
      </c>
      <c r="O2" s="566" t="s">
        <v>187</v>
      </c>
      <c r="P2" s="566" t="s">
        <v>188</v>
      </c>
    </row>
    <row r="3" spans="1:17" ht="13.9" customHeight="1" thickBot="1">
      <c r="A3" s="673"/>
      <c r="B3" s="679" t="s">
        <v>241</v>
      </c>
      <c r="C3" s="680"/>
      <c r="D3" s="680"/>
      <c r="E3" s="681"/>
      <c r="F3" s="677"/>
      <c r="G3" s="678"/>
      <c r="H3" s="678"/>
      <c r="I3" s="678"/>
      <c r="J3" s="678"/>
      <c r="M3" s="567">
        <f>M55/F50</f>
        <v>0.24964090778511921</v>
      </c>
      <c r="N3" s="567">
        <f>N55/F50</f>
        <v>0.75035909221488073</v>
      </c>
      <c r="O3" s="567">
        <f>O55/F50</f>
        <v>0</v>
      </c>
      <c r="P3" s="567">
        <f>P55/F50</f>
        <v>0</v>
      </c>
    </row>
    <row r="4" spans="1:17" ht="13.9" customHeight="1" thickBot="1">
      <c r="A4" s="682">
        <v>15</v>
      </c>
      <c r="B4" s="581" t="s">
        <v>218</v>
      </c>
      <c r="C4" s="608">
        <v>16499</v>
      </c>
      <c r="D4" s="582" t="s">
        <v>76</v>
      </c>
      <c r="E4" s="586">
        <v>2.2169999999999999E-2</v>
      </c>
      <c r="F4" s="683" t="s">
        <v>226</v>
      </c>
      <c r="G4" s="684"/>
      <c r="H4" s="685" t="s">
        <v>448</v>
      </c>
      <c r="I4" s="685"/>
      <c r="J4" s="685"/>
      <c r="N4" s="535"/>
    </row>
    <row r="5" spans="1:17" ht="13.9" customHeight="1" thickBot="1">
      <c r="A5" s="682"/>
      <c r="B5" s="653" t="s">
        <v>78</v>
      </c>
      <c r="C5" s="609">
        <v>16330</v>
      </c>
      <c r="D5" s="583" t="s">
        <v>219</v>
      </c>
      <c r="E5" s="587">
        <f>(C6+C5)/2</f>
        <v>16405.5</v>
      </c>
      <c r="F5" s="683" t="s">
        <v>227</v>
      </c>
      <c r="G5" s="686"/>
      <c r="H5" s="685" t="s">
        <v>447</v>
      </c>
      <c r="I5" s="687"/>
      <c r="J5" s="685"/>
      <c r="M5" s="666" t="s">
        <v>140</v>
      </c>
      <c r="N5" s="667"/>
      <c r="O5" s="667"/>
      <c r="P5" s="668"/>
    </row>
    <row r="6" spans="1:17" ht="13.9" customHeight="1" thickBot="1">
      <c r="A6" s="595" t="s">
        <v>144</v>
      </c>
      <c r="B6" s="653" t="s">
        <v>79</v>
      </c>
      <c r="C6" s="609">
        <v>16481</v>
      </c>
      <c r="D6" s="584" t="s">
        <v>145</v>
      </c>
      <c r="E6" s="588">
        <v>0.63</v>
      </c>
      <c r="F6" s="592" t="s">
        <v>170</v>
      </c>
      <c r="G6" s="594">
        <f>SUM(C12:C15)/SUM(C12:C46)</f>
        <v>8.8532589752527008E-2</v>
      </c>
      <c r="H6" s="592" t="s">
        <v>168</v>
      </c>
      <c r="I6" s="575">
        <v>48.698924731182792</v>
      </c>
      <c r="J6" s="596"/>
      <c r="M6" s="669" t="s">
        <v>141</v>
      </c>
      <c r="N6" s="670"/>
      <c r="O6" s="670"/>
      <c r="P6" s="671"/>
    </row>
    <row r="7" spans="1:17" ht="13.9" customHeight="1" thickBot="1">
      <c r="A7" s="610">
        <v>22.1</v>
      </c>
      <c r="B7" s="653" t="s">
        <v>80</v>
      </c>
      <c r="C7" s="609">
        <v>9151</v>
      </c>
      <c r="D7" s="585" t="s">
        <v>77</v>
      </c>
      <c r="E7" s="587">
        <v>6</v>
      </c>
      <c r="F7" s="593" t="s">
        <v>167</v>
      </c>
      <c r="G7" s="587">
        <v>95</v>
      </c>
      <c r="H7" s="592" t="s">
        <v>169</v>
      </c>
      <c r="I7" s="575">
        <v>1853.2258064516129</v>
      </c>
      <c r="J7" s="596"/>
      <c r="K7" s="535"/>
      <c r="L7" s="557"/>
    </row>
    <row r="8" spans="1:17" ht="13.9" customHeight="1">
      <c r="A8" s="661" t="s">
        <v>81</v>
      </c>
      <c r="B8" s="661" t="s">
        <v>82</v>
      </c>
      <c r="C8" s="661" t="s">
        <v>201</v>
      </c>
      <c r="D8" s="661" t="s">
        <v>224</v>
      </c>
      <c r="E8" s="662" t="s">
        <v>225</v>
      </c>
      <c r="F8" s="661" t="s">
        <v>83</v>
      </c>
      <c r="G8" s="662" t="s">
        <v>72</v>
      </c>
      <c r="H8" s="661" t="s">
        <v>217</v>
      </c>
      <c r="I8" s="661" t="s">
        <v>239</v>
      </c>
      <c r="J8" s="662" t="s">
        <v>451</v>
      </c>
      <c r="L8" s="557"/>
    </row>
    <row r="9" spans="1:17" ht="13.9" customHeight="1" thickBot="1">
      <c r="A9" s="661"/>
      <c r="B9" s="661"/>
      <c r="C9" s="661"/>
      <c r="D9" s="661"/>
      <c r="E9" s="661"/>
      <c r="F9" s="672"/>
      <c r="G9" s="672"/>
      <c r="H9" s="672"/>
      <c r="I9" s="661"/>
      <c r="J9" s="661"/>
      <c r="L9" s="535"/>
      <c r="M9" s="535"/>
      <c r="N9" s="535"/>
      <c r="Q9" s="568" t="s">
        <v>149</v>
      </c>
    </row>
    <row r="10" spans="1:17" ht="13.9" customHeight="1" thickBot="1">
      <c r="A10" s="597">
        <v>1</v>
      </c>
      <c r="B10" s="611" t="s">
        <v>84</v>
      </c>
      <c r="C10" s="630">
        <v>24</v>
      </c>
      <c r="D10" s="631"/>
      <c r="E10" s="622" t="s">
        <v>139</v>
      </c>
      <c r="F10" s="624">
        <f>(D10*42)*C10</f>
        <v>0</v>
      </c>
      <c r="G10" s="604">
        <f>F10</f>
        <v>0</v>
      </c>
      <c r="H10" s="575">
        <f t="shared" ref="H10:H49" si="0">(1*((D10/$A$7)+1))*C10</f>
        <v>24</v>
      </c>
      <c r="I10" s="616">
        <v>15</v>
      </c>
      <c r="J10" s="616">
        <v>4803</v>
      </c>
      <c r="L10" s="554">
        <f>IF(E10="acid",(C10),0)</f>
        <v>0</v>
      </c>
      <c r="M10" s="561">
        <f t="shared" ref="M10:M46" si="1">IF(E10=$M$54,F10,0)</f>
        <v>0</v>
      </c>
      <c r="N10" s="561">
        <f t="shared" ref="N10:N46" si="2">IF(E10=$N$54,F10,0)</f>
        <v>0</v>
      </c>
      <c r="O10" s="561">
        <f t="shared" ref="O10:O46" si="3">IF(E10=$O$54,F10,0)</f>
        <v>0</v>
      </c>
      <c r="P10" s="561">
        <f t="shared" ref="P10:P46" si="4">IF(E10=$P$54,F10,0)</f>
        <v>0</v>
      </c>
      <c r="Q10" s="569"/>
    </row>
    <row r="11" spans="1:17" ht="13.9" customHeight="1" thickBot="1">
      <c r="A11" s="597">
        <v>2</v>
      </c>
      <c r="B11" s="611" t="s">
        <v>85</v>
      </c>
      <c r="C11" s="630">
        <v>24</v>
      </c>
      <c r="D11" s="631"/>
      <c r="E11" s="622" t="s">
        <v>61</v>
      </c>
      <c r="F11" s="624">
        <f t="shared" ref="F11:F14" si="5">(D11*42)*C11</f>
        <v>0</v>
      </c>
      <c r="G11" s="604">
        <f t="shared" ref="G11:G48" si="6">G10+F11</f>
        <v>0</v>
      </c>
      <c r="H11" s="575">
        <f t="shared" si="0"/>
        <v>24</v>
      </c>
      <c r="I11" s="616">
        <v>30</v>
      </c>
      <c r="J11" s="616">
        <v>5250</v>
      </c>
      <c r="L11" s="554">
        <f t="shared" ref="L11:L49" si="7">IF(E11="acid",(C11),0)</f>
        <v>24</v>
      </c>
      <c r="M11" s="561">
        <f t="shared" si="1"/>
        <v>0</v>
      </c>
      <c r="N11" s="561">
        <f t="shared" si="2"/>
        <v>0</v>
      </c>
      <c r="O11" s="561">
        <f t="shared" si="3"/>
        <v>0</v>
      </c>
      <c r="P11" s="561">
        <f t="shared" si="4"/>
        <v>0</v>
      </c>
      <c r="Q11" s="552" t="s">
        <v>136</v>
      </c>
    </row>
    <row r="12" spans="1:17" ht="13.9" customHeight="1" thickBot="1">
      <c r="A12" s="597">
        <v>3</v>
      </c>
      <c r="B12" s="611" t="s">
        <v>471</v>
      </c>
      <c r="C12" s="630">
        <v>176</v>
      </c>
      <c r="D12" s="631"/>
      <c r="E12" s="622" t="s">
        <v>86</v>
      </c>
      <c r="F12" s="624">
        <f t="shared" si="5"/>
        <v>0</v>
      </c>
      <c r="G12" s="604">
        <f t="shared" si="6"/>
        <v>0</v>
      </c>
      <c r="H12" s="575">
        <f t="shared" si="0"/>
        <v>176</v>
      </c>
      <c r="I12" s="616">
        <v>60</v>
      </c>
      <c r="J12" s="616">
        <v>6000</v>
      </c>
      <c r="L12" s="554">
        <f t="shared" si="7"/>
        <v>0</v>
      </c>
      <c r="M12" s="561">
        <f t="shared" si="1"/>
        <v>0</v>
      </c>
      <c r="N12" s="561">
        <f t="shared" si="2"/>
        <v>0</v>
      </c>
      <c r="O12" s="561">
        <f t="shared" si="3"/>
        <v>0</v>
      </c>
      <c r="P12" s="561">
        <f t="shared" si="4"/>
        <v>0</v>
      </c>
      <c r="Q12" s="552" t="s">
        <v>150</v>
      </c>
    </row>
    <row r="13" spans="1:17" ht="13.9" customHeight="1" thickBot="1">
      <c r="A13" s="597">
        <v>4</v>
      </c>
      <c r="B13" s="611" t="s">
        <v>85</v>
      </c>
      <c r="C13" s="630">
        <v>36</v>
      </c>
      <c r="D13" s="631"/>
      <c r="E13" s="622" t="s">
        <v>61</v>
      </c>
      <c r="F13" s="624">
        <f t="shared" si="5"/>
        <v>0</v>
      </c>
      <c r="G13" s="604">
        <f t="shared" si="6"/>
        <v>0</v>
      </c>
      <c r="H13" s="575">
        <f t="shared" si="0"/>
        <v>36</v>
      </c>
      <c r="I13" s="616">
        <v>77</v>
      </c>
      <c r="J13" s="616">
        <v>5810</v>
      </c>
      <c r="L13" s="554">
        <f t="shared" si="7"/>
        <v>36</v>
      </c>
      <c r="M13" s="561">
        <f t="shared" si="1"/>
        <v>0</v>
      </c>
      <c r="N13" s="561">
        <f t="shared" si="2"/>
        <v>0</v>
      </c>
      <c r="O13" s="561">
        <f t="shared" si="3"/>
        <v>0</v>
      </c>
      <c r="P13" s="561">
        <f t="shared" si="4"/>
        <v>0</v>
      </c>
      <c r="Q13" s="552" t="s">
        <v>113</v>
      </c>
    </row>
    <row r="14" spans="1:17" ht="13.9" customHeight="1" thickBot="1">
      <c r="A14" s="597">
        <v>5</v>
      </c>
      <c r="B14" s="611" t="s">
        <v>471</v>
      </c>
      <c r="C14" s="630">
        <v>350</v>
      </c>
      <c r="D14" s="632"/>
      <c r="E14" s="622" t="s">
        <v>87</v>
      </c>
      <c r="F14" s="624">
        <f t="shared" si="5"/>
        <v>0</v>
      </c>
      <c r="G14" s="604">
        <f t="shared" si="6"/>
        <v>0</v>
      </c>
      <c r="H14" s="575">
        <f t="shared" si="0"/>
        <v>350</v>
      </c>
      <c r="I14" s="616">
        <v>88</v>
      </c>
      <c r="J14" s="616">
        <v>6090</v>
      </c>
      <c r="L14" s="554">
        <f t="shared" si="7"/>
        <v>0</v>
      </c>
      <c r="M14" s="561">
        <f t="shared" si="1"/>
        <v>0</v>
      </c>
      <c r="N14" s="561">
        <f t="shared" si="2"/>
        <v>0</v>
      </c>
      <c r="O14" s="561">
        <f t="shared" si="3"/>
        <v>0</v>
      </c>
      <c r="P14" s="561">
        <f t="shared" si="4"/>
        <v>0</v>
      </c>
      <c r="Q14" s="552" t="s">
        <v>151</v>
      </c>
    </row>
    <row r="15" spans="1:17" ht="13.9" customHeight="1" thickBot="1">
      <c r="A15" s="597">
        <v>6</v>
      </c>
      <c r="B15" s="611" t="s">
        <v>471</v>
      </c>
      <c r="C15" s="630">
        <v>200</v>
      </c>
      <c r="D15" s="631">
        <v>0.3</v>
      </c>
      <c r="E15" s="622" t="s">
        <v>136</v>
      </c>
      <c r="F15" s="624">
        <v>2800</v>
      </c>
      <c r="G15" s="604">
        <f t="shared" si="6"/>
        <v>2800</v>
      </c>
      <c r="H15" s="575">
        <f t="shared" si="0"/>
        <v>202.71493212669682</v>
      </c>
      <c r="I15" s="616">
        <v>95</v>
      </c>
      <c r="J15" s="616">
        <v>6640</v>
      </c>
      <c r="L15" s="554">
        <f t="shared" si="7"/>
        <v>0</v>
      </c>
      <c r="M15" s="561">
        <f t="shared" si="1"/>
        <v>2800</v>
      </c>
      <c r="N15" s="561">
        <f t="shared" si="2"/>
        <v>0</v>
      </c>
      <c r="O15" s="561">
        <f t="shared" si="3"/>
        <v>0</v>
      </c>
      <c r="P15" s="561">
        <f t="shared" si="4"/>
        <v>0</v>
      </c>
      <c r="Q15" s="552" t="s">
        <v>114</v>
      </c>
    </row>
    <row r="16" spans="1:17" ht="13.9" customHeight="1" thickBot="1">
      <c r="A16" s="597">
        <v>7</v>
      </c>
      <c r="B16" s="611" t="s">
        <v>471</v>
      </c>
      <c r="C16" s="630">
        <v>350</v>
      </c>
      <c r="D16" s="631">
        <v>0.6</v>
      </c>
      <c r="E16" s="622" t="s">
        <v>136</v>
      </c>
      <c r="F16" s="624">
        <v>9100</v>
      </c>
      <c r="G16" s="604">
        <f t="shared" si="6"/>
        <v>11900</v>
      </c>
      <c r="H16" s="575">
        <f t="shared" si="0"/>
        <v>359.50226244343889</v>
      </c>
      <c r="I16" s="616">
        <v>95</v>
      </c>
      <c r="J16" s="616">
        <v>6850</v>
      </c>
      <c r="L16" s="554">
        <f t="shared" si="7"/>
        <v>0</v>
      </c>
      <c r="M16" s="561">
        <f t="shared" si="1"/>
        <v>9100</v>
      </c>
      <c r="N16" s="561">
        <f t="shared" si="2"/>
        <v>0</v>
      </c>
      <c r="O16" s="561">
        <f t="shared" si="3"/>
        <v>0</v>
      </c>
      <c r="P16" s="561">
        <f t="shared" si="4"/>
        <v>0</v>
      </c>
      <c r="Q16" s="552" t="s">
        <v>152</v>
      </c>
    </row>
    <row r="17" spans="1:17" ht="13.9" customHeight="1" thickBot="1">
      <c r="A17" s="597">
        <v>8</v>
      </c>
      <c r="B17" s="611" t="s">
        <v>471</v>
      </c>
      <c r="C17" s="630">
        <v>350</v>
      </c>
      <c r="D17" s="631">
        <v>0.9</v>
      </c>
      <c r="E17" s="622" t="s">
        <v>136</v>
      </c>
      <c r="F17" s="624">
        <v>10800</v>
      </c>
      <c r="G17" s="604">
        <f t="shared" si="6"/>
        <v>22700</v>
      </c>
      <c r="H17" s="575">
        <f t="shared" si="0"/>
        <v>364.2533936651584</v>
      </c>
      <c r="I17" s="616">
        <v>95</v>
      </c>
      <c r="J17" s="616">
        <v>6900</v>
      </c>
      <c r="L17" s="554">
        <f t="shared" si="7"/>
        <v>0</v>
      </c>
      <c r="M17" s="561">
        <f t="shared" si="1"/>
        <v>10800</v>
      </c>
      <c r="N17" s="561">
        <f t="shared" si="2"/>
        <v>0</v>
      </c>
      <c r="O17" s="561">
        <f t="shared" si="3"/>
        <v>0</v>
      </c>
      <c r="P17" s="561">
        <f t="shared" si="4"/>
        <v>0</v>
      </c>
      <c r="Q17" s="552" t="s">
        <v>87</v>
      </c>
    </row>
    <row r="18" spans="1:17" ht="13.9" customHeight="1" thickBot="1">
      <c r="A18" s="597">
        <v>9</v>
      </c>
      <c r="B18" s="611" t="s">
        <v>471</v>
      </c>
      <c r="C18" s="633">
        <v>151</v>
      </c>
      <c r="D18" s="631">
        <v>0.3</v>
      </c>
      <c r="E18" s="622" t="s">
        <v>136</v>
      </c>
      <c r="F18" s="624">
        <v>2200</v>
      </c>
      <c r="G18" s="604">
        <f t="shared" si="6"/>
        <v>24900</v>
      </c>
      <c r="H18" s="575">
        <f t="shared" si="0"/>
        <v>153.0497737556561</v>
      </c>
      <c r="I18" s="616">
        <v>93</v>
      </c>
      <c r="J18" s="616">
        <v>6590</v>
      </c>
      <c r="L18" s="554">
        <f t="shared" si="7"/>
        <v>0</v>
      </c>
      <c r="M18" s="561">
        <f t="shared" si="1"/>
        <v>2200</v>
      </c>
      <c r="N18" s="561">
        <f t="shared" si="2"/>
        <v>0</v>
      </c>
      <c r="O18" s="561">
        <f t="shared" si="3"/>
        <v>0</v>
      </c>
      <c r="P18" s="561">
        <f t="shared" si="4"/>
        <v>0</v>
      </c>
      <c r="Q18" s="552" t="s">
        <v>61</v>
      </c>
    </row>
    <row r="19" spans="1:17" ht="13.9" customHeight="1" thickBot="1">
      <c r="A19" s="597">
        <v>10</v>
      </c>
      <c r="B19" s="611" t="s">
        <v>471</v>
      </c>
      <c r="C19" s="633">
        <v>350</v>
      </c>
      <c r="D19" s="631">
        <v>0.6</v>
      </c>
      <c r="E19" s="622" t="s">
        <v>136</v>
      </c>
      <c r="F19" s="624">
        <v>8800</v>
      </c>
      <c r="G19" s="604">
        <f t="shared" si="6"/>
        <v>33700</v>
      </c>
      <c r="H19" s="575">
        <f t="shared" si="0"/>
        <v>359.50226244343889</v>
      </c>
      <c r="I19" s="616">
        <v>95</v>
      </c>
      <c r="J19" s="616">
        <v>6690</v>
      </c>
      <c r="L19" s="554">
        <f t="shared" si="7"/>
        <v>0</v>
      </c>
      <c r="M19" s="561">
        <f t="shared" si="1"/>
        <v>8800</v>
      </c>
      <c r="N19" s="561">
        <f t="shared" si="2"/>
        <v>0</v>
      </c>
      <c r="O19" s="561">
        <f t="shared" si="3"/>
        <v>0</v>
      </c>
      <c r="P19" s="561">
        <f t="shared" si="4"/>
        <v>0</v>
      </c>
      <c r="Q19" s="552" t="s">
        <v>86</v>
      </c>
    </row>
    <row r="20" spans="1:17" ht="13.9" customHeight="1" thickBot="1">
      <c r="A20" s="597">
        <v>11</v>
      </c>
      <c r="B20" s="611" t="s">
        <v>471</v>
      </c>
      <c r="C20" s="633">
        <v>300</v>
      </c>
      <c r="D20" s="631">
        <v>0.9</v>
      </c>
      <c r="E20" s="622" t="s">
        <v>136</v>
      </c>
      <c r="F20" s="624">
        <v>11000</v>
      </c>
      <c r="G20" s="604">
        <f t="shared" si="6"/>
        <v>44700</v>
      </c>
      <c r="H20" s="575">
        <f t="shared" si="0"/>
        <v>312.21719457013575</v>
      </c>
      <c r="I20" s="616">
        <v>95</v>
      </c>
      <c r="J20" s="616">
        <v>6730</v>
      </c>
      <c r="L20" s="554">
        <f t="shared" si="7"/>
        <v>0</v>
      </c>
      <c r="M20" s="561">
        <f t="shared" si="1"/>
        <v>11000</v>
      </c>
      <c r="N20" s="561">
        <f t="shared" si="2"/>
        <v>0</v>
      </c>
      <c r="O20" s="561">
        <f t="shared" si="3"/>
        <v>0</v>
      </c>
      <c r="P20" s="561">
        <f t="shared" si="4"/>
        <v>0</v>
      </c>
      <c r="Q20" s="552" t="s">
        <v>128</v>
      </c>
    </row>
    <row r="21" spans="1:17" ht="13.9" customHeight="1" thickBot="1">
      <c r="A21" s="597">
        <v>12</v>
      </c>
      <c r="B21" s="611" t="s">
        <v>471</v>
      </c>
      <c r="C21" s="633">
        <v>151</v>
      </c>
      <c r="D21" s="631">
        <v>0.3</v>
      </c>
      <c r="E21" s="622" t="s">
        <v>136</v>
      </c>
      <c r="F21" s="624">
        <v>2200</v>
      </c>
      <c r="G21" s="604">
        <f t="shared" si="6"/>
        <v>46900</v>
      </c>
      <c r="H21" s="575">
        <f t="shared" si="0"/>
        <v>153.0497737556561</v>
      </c>
      <c r="I21" s="616">
        <v>95</v>
      </c>
      <c r="J21" s="616">
        <v>6570</v>
      </c>
      <c r="L21" s="554">
        <f t="shared" si="7"/>
        <v>0</v>
      </c>
      <c r="M21" s="561">
        <f t="shared" si="1"/>
        <v>2200</v>
      </c>
      <c r="N21" s="561">
        <f t="shared" si="2"/>
        <v>0</v>
      </c>
      <c r="O21" s="561">
        <f t="shared" si="3"/>
        <v>0</v>
      </c>
      <c r="P21" s="561">
        <f t="shared" si="4"/>
        <v>0</v>
      </c>
      <c r="Q21" s="552" t="s">
        <v>129</v>
      </c>
    </row>
    <row r="22" spans="1:17" ht="13.9" customHeight="1" thickBot="1">
      <c r="A22" s="597">
        <v>13</v>
      </c>
      <c r="B22" s="611" t="s">
        <v>471</v>
      </c>
      <c r="C22" s="633">
        <v>301</v>
      </c>
      <c r="D22" s="631">
        <v>0.9</v>
      </c>
      <c r="E22" s="622" t="s">
        <v>136</v>
      </c>
      <c r="F22" s="624">
        <v>11100</v>
      </c>
      <c r="G22" s="604">
        <f t="shared" si="6"/>
        <v>58000</v>
      </c>
      <c r="H22" s="575">
        <f t="shared" si="0"/>
        <v>313.25791855203624</v>
      </c>
      <c r="I22" s="616">
        <v>95</v>
      </c>
      <c r="J22" s="616">
        <v>6530</v>
      </c>
      <c r="L22" s="554">
        <f t="shared" si="7"/>
        <v>0</v>
      </c>
      <c r="M22" s="561">
        <f t="shared" si="1"/>
        <v>11100</v>
      </c>
      <c r="N22" s="561">
        <f t="shared" si="2"/>
        <v>0</v>
      </c>
      <c r="O22" s="561">
        <f t="shared" si="3"/>
        <v>0</v>
      </c>
      <c r="P22" s="561">
        <f t="shared" si="4"/>
        <v>0</v>
      </c>
      <c r="Q22" s="552" t="s">
        <v>139</v>
      </c>
    </row>
    <row r="23" spans="1:17" ht="13.9" customHeight="1" thickBot="1">
      <c r="A23" s="597">
        <v>14</v>
      </c>
      <c r="B23" s="611" t="s">
        <v>471</v>
      </c>
      <c r="C23" s="633">
        <v>315</v>
      </c>
      <c r="D23" s="631">
        <v>1.2</v>
      </c>
      <c r="E23" s="622" t="s">
        <v>136</v>
      </c>
      <c r="F23" s="624">
        <v>15100</v>
      </c>
      <c r="G23" s="604">
        <f t="shared" si="6"/>
        <v>73100</v>
      </c>
      <c r="H23" s="575">
        <f t="shared" si="0"/>
        <v>332.10407239819006</v>
      </c>
      <c r="I23" s="616">
        <v>95</v>
      </c>
      <c r="J23" s="616">
        <v>6590</v>
      </c>
      <c r="L23" s="554">
        <f t="shared" si="7"/>
        <v>0</v>
      </c>
      <c r="M23" s="561">
        <f t="shared" si="1"/>
        <v>15100</v>
      </c>
      <c r="N23" s="561">
        <f t="shared" si="2"/>
        <v>0</v>
      </c>
      <c r="O23" s="561">
        <f t="shared" si="3"/>
        <v>0</v>
      </c>
      <c r="P23" s="561">
        <f t="shared" si="4"/>
        <v>0</v>
      </c>
      <c r="Q23" s="552" t="s">
        <v>192</v>
      </c>
    </row>
    <row r="24" spans="1:17" ht="13.9" customHeight="1" thickBot="1">
      <c r="A24" s="597">
        <v>15</v>
      </c>
      <c r="B24" s="611" t="s">
        <v>471</v>
      </c>
      <c r="C24" s="633">
        <v>150</v>
      </c>
      <c r="D24" s="631">
        <v>0.3</v>
      </c>
      <c r="E24" s="622" t="s">
        <v>136</v>
      </c>
      <c r="F24" s="624">
        <v>4000</v>
      </c>
      <c r="G24" s="604">
        <f t="shared" si="6"/>
        <v>77100</v>
      </c>
      <c r="H24" s="575">
        <f t="shared" si="0"/>
        <v>152.03619909502262</v>
      </c>
      <c r="I24" s="616">
        <v>95</v>
      </c>
      <c r="J24" s="616">
        <v>6500</v>
      </c>
      <c r="L24" s="554">
        <f t="shared" si="7"/>
        <v>0</v>
      </c>
      <c r="M24" s="561">
        <f t="shared" si="1"/>
        <v>4000</v>
      </c>
      <c r="N24" s="561">
        <f t="shared" si="2"/>
        <v>0</v>
      </c>
      <c r="O24" s="561">
        <f t="shared" si="3"/>
        <v>0</v>
      </c>
      <c r="P24" s="561">
        <f t="shared" si="4"/>
        <v>0</v>
      </c>
      <c r="Q24" s="552" t="s">
        <v>233</v>
      </c>
    </row>
    <row r="25" spans="1:17" ht="13.9" customHeight="1" thickBot="1">
      <c r="A25" s="597">
        <v>16</v>
      </c>
      <c r="B25" s="611" t="s">
        <v>471</v>
      </c>
      <c r="C25" s="633">
        <v>201</v>
      </c>
      <c r="D25" s="631">
        <v>1.2</v>
      </c>
      <c r="E25" s="622" t="s">
        <v>136</v>
      </c>
      <c r="F25" s="624">
        <v>9800</v>
      </c>
      <c r="G25" s="604">
        <f t="shared" si="6"/>
        <v>86900</v>
      </c>
      <c r="H25" s="575">
        <f t="shared" si="0"/>
        <v>211.91402714932127</v>
      </c>
      <c r="I25" s="616">
        <v>95</v>
      </c>
      <c r="J25" s="616">
        <v>6590</v>
      </c>
      <c r="L25" s="554">
        <f t="shared" si="7"/>
        <v>0</v>
      </c>
      <c r="M25" s="561">
        <f t="shared" si="1"/>
        <v>9800</v>
      </c>
      <c r="N25" s="561">
        <f t="shared" si="2"/>
        <v>0</v>
      </c>
      <c r="O25" s="561">
        <f t="shared" si="3"/>
        <v>0</v>
      </c>
      <c r="P25" s="561">
        <f t="shared" si="4"/>
        <v>0</v>
      </c>
      <c r="Q25" s="553" t="s">
        <v>156</v>
      </c>
    </row>
    <row r="26" spans="1:17" ht="13.9" customHeight="1" thickBot="1">
      <c r="A26" s="597">
        <v>17</v>
      </c>
      <c r="B26" s="611" t="s">
        <v>471</v>
      </c>
      <c r="C26" s="633">
        <v>201</v>
      </c>
      <c r="D26" s="631">
        <v>0.3</v>
      </c>
      <c r="E26" s="622" t="s">
        <v>150</v>
      </c>
      <c r="F26" s="624">
        <v>5200</v>
      </c>
      <c r="G26" s="604">
        <f t="shared" si="6"/>
        <v>92100</v>
      </c>
      <c r="H26" s="575">
        <f t="shared" si="0"/>
        <v>203.7285067873303</v>
      </c>
      <c r="I26" s="616">
        <v>95</v>
      </c>
      <c r="J26" s="616">
        <v>6410</v>
      </c>
      <c r="L26" s="554">
        <f t="shared" si="7"/>
        <v>0</v>
      </c>
      <c r="M26" s="561">
        <f t="shared" si="1"/>
        <v>0</v>
      </c>
      <c r="N26" s="561">
        <f t="shared" si="2"/>
        <v>5200</v>
      </c>
      <c r="O26" s="561">
        <f t="shared" si="3"/>
        <v>0</v>
      </c>
      <c r="P26" s="561">
        <f t="shared" si="4"/>
        <v>0</v>
      </c>
    </row>
    <row r="27" spans="1:17" ht="13.9" customHeight="1" thickBot="1">
      <c r="A27" s="597">
        <v>18</v>
      </c>
      <c r="B27" s="611" t="s">
        <v>471</v>
      </c>
      <c r="C27" s="633">
        <v>385</v>
      </c>
      <c r="D27" s="631">
        <v>0.6</v>
      </c>
      <c r="E27" s="622" t="s">
        <v>150</v>
      </c>
      <c r="F27" s="624">
        <v>10000</v>
      </c>
      <c r="G27" s="604">
        <f t="shared" si="6"/>
        <v>102100</v>
      </c>
      <c r="H27" s="575">
        <f t="shared" si="0"/>
        <v>395.45248868778276</v>
      </c>
      <c r="I27" s="616">
        <v>95</v>
      </c>
      <c r="J27" s="616">
        <v>6354</v>
      </c>
      <c r="L27" s="554">
        <f t="shared" si="7"/>
        <v>0</v>
      </c>
      <c r="M27" s="561">
        <f t="shared" si="1"/>
        <v>0</v>
      </c>
      <c r="N27" s="561">
        <f t="shared" si="2"/>
        <v>10000</v>
      </c>
      <c r="O27" s="561">
        <f t="shared" si="3"/>
        <v>0</v>
      </c>
      <c r="P27" s="561">
        <f t="shared" si="4"/>
        <v>0</v>
      </c>
    </row>
    <row r="28" spans="1:17" ht="13.9" customHeight="1" thickBot="1">
      <c r="A28" s="597">
        <v>19</v>
      </c>
      <c r="B28" s="611" t="s">
        <v>472</v>
      </c>
      <c r="C28" s="633">
        <v>400</v>
      </c>
      <c r="D28" s="631">
        <v>0.9</v>
      </c>
      <c r="E28" s="622" t="s">
        <v>150</v>
      </c>
      <c r="F28" s="624">
        <v>14600</v>
      </c>
      <c r="G28" s="604">
        <f t="shared" si="6"/>
        <v>116700</v>
      </c>
      <c r="H28" s="575">
        <f t="shared" si="0"/>
        <v>416.28959276018105</v>
      </c>
      <c r="I28" s="616">
        <v>95</v>
      </c>
      <c r="J28" s="616">
        <v>6420</v>
      </c>
      <c r="L28" s="554">
        <f t="shared" si="7"/>
        <v>0</v>
      </c>
      <c r="M28" s="561">
        <f t="shared" si="1"/>
        <v>0</v>
      </c>
      <c r="N28" s="561">
        <f t="shared" si="2"/>
        <v>14600</v>
      </c>
      <c r="O28" s="561">
        <f t="shared" si="3"/>
        <v>0</v>
      </c>
      <c r="P28" s="561">
        <f t="shared" si="4"/>
        <v>0</v>
      </c>
    </row>
    <row r="29" spans="1:17" ht="13.9" customHeight="1" thickBot="1">
      <c r="A29" s="597">
        <v>20</v>
      </c>
      <c r="B29" s="611" t="s">
        <v>472</v>
      </c>
      <c r="C29" s="633">
        <v>189</v>
      </c>
      <c r="D29" s="631">
        <v>0.3</v>
      </c>
      <c r="E29" s="622" t="s">
        <v>150</v>
      </c>
      <c r="F29" s="624">
        <v>2700</v>
      </c>
      <c r="G29" s="604">
        <f t="shared" si="6"/>
        <v>119400</v>
      </c>
      <c r="H29" s="575">
        <f t="shared" si="0"/>
        <v>191.56561085972851</v>
      </c>
      <c r="I29" s="616">
        <v>95</v>
      </c>
      <c r="J29" s="616">
        <v>6290</v>
      </c>
      <c r="L29" s="554">
        <f t="shared" si="7"/>
        <v>0</v>
      </c>
      <c r="M29" s="561">
        <f t="shared" si="1"/>
        <v>0</v>
      </c>
      <c r="N29" s="561">
        <f t="shared" si="2"/>
        <v>2700</v>
      </c>
      <c r="O29" s="561">
        <f t="shared" si="3"/>
        <v>0</v>
      </c>
      <c r="P29" s="561">
        <f t="shared" si="4"/>
        <v>0</v>
      </c>
    </row>
    <row r="30" spans="1:17" ht="13.9" customHeight="1" thickBot="1">
      <c r="A30" s="597">
        <v>21</v>
      </c>
      <c r="B30" s="611" t="s">
        <v>472</v>
      </c>
      <c r="C30" s="633">
        <v>401</v>
      </c>
      <c r="D30" s="631">
        <v>0.9</v>
      </c>
      <c r="E30" s="622" t="s">
        <v>150</v>
      </c>
      <c r="F30" s="624">
        <v>15000</v>
      </c>
      <c r="G30" s="604">
        <f t="shared" si="6"/>
        <v>134400</v>
      </c>
      <c r="H30" s="575">
        <f t="shared" si="0"/>
        <v>417.33031674208149</v>
      </c>
      <c r="I30" s="616">
        <v>95</v>
      </c>
      <c r="J30" s="616">
        <v>6440</v>
      </c>
      <c r="L30" s="554">
        <f t="shared" si="7"/>
        <v>0</v>
      </c>
      <c r="M30" s="561">
        <f t="shared" si="1"/>
        <v>0</v>
      </c>
      <c r="N30" s="561">
        <f t="shared" si="2"/>
        <v>15000</v>
      </c>
      <c r="O30" s="561">
        <f t="shared" si="3"/>
        <v>0</v>
      </c>
      <c r="P30" s="561">
        <f t="shared" si="4"/>
        <v>0</v>
      </c>
    </row>
    <row r="31" spans="1:17" ht="13.9" customHeight="1" thickBot="1">
      <c r="A31" s="597">
        <v>22</v>
      </c>
      <c r="B31" s="611" t="s">
        <v>472</v>
      </c>
      <c r="C31" s="633">
        <v>405</v>
      </c>
      <c r="D31" s="631">
        <v>1.5</v>
      </c>
      <c r="E31" s="622" t="s">
        <v>150</v>
      </c>
      <c r="F31" s="624">
        <v>25000</v>
      </c>
      <c r="G31" s="604">
        <f t="shared" si="6"/>
        <v>159400</v>
      </c>
      <c r="H31" s="575">
        <f t="shared" si="0"/>
        <v>432.48868778280541</v>
      </c>
      <c r="I31" s="616">
        <v>95</v>
      </c>
      <c r="J31" s="616">
        <v>6570</v>
      </c>
      <c r="L31" s="554">
        <f t="shared" si="7"/>
        <v>0</v>
      </c>
      <c r="M31" s="561">
        <f t="shared" si="1"/>
        <v>0</v>
      </c>
      <c r="N31" s="561">
        <f t="shared" si="2"/>
        <v>25000</v>
      </c>
      <c r="O31" s="561">
        <f t="shared" si="3"/>
        <v>0</v>
      </c>
      <c r="P31" s="561">
        <f t="shared" si="4"/>
        <v>0</v>
      </c>
    </row>
    <row r="32" spans="1:17" ht="13.9" customHeight="1" thickBot="1">
      <c r="A32" s="597">
        <v>23</v>
      </c>
      <c r="B32" s="611" t="s">
        <v>472</v>
      </c>
      <c r="C32" s="633">
        <v>195</v>
      </c>
      <c r="D32" s="631">
        <v>0.6</v>
      </c>
      <c r="E32" s="622" t="s">
        <v>150</v>
      </c>
      <c r="F32" s="624">
        <v>5200</v>
      </c>
      <c r="G32" s="604">
        <f t="shared" si="6"/>
        <v>164600</v>
      </c>
      <c r="H32" s="575">
        <f t="shared" si="0"/>
        <v>200.29411764705881</v>
      </c>
      <c r="I32" s="616">
        <v>95</v>
      </c>
      <c r="J32" s="616">
        <v>6360</v>
      </c>
      <c r="L32" s="554">
        <f t="shared" si="7"/>
        <v>0</v>
      </c>
      <c r="M32" s="561">
        <f t="shared" si="1"/>
        <v>0</v>
      </c>
      <c r="N32" s="561">
        <f t="shared" si="2"/>
        <v>5200</v>
      </c>
      <c r="O32" s="561">
        <f t="shared" si="3"/>
        <v>0</v>
      </c>
      <c r="P32" s="561">
        <f t="shared" si="4"/>
        <v>0</v>
      </c>
    </row>
    <row r="33" spans="1:16" ht="13.9" customHeight="1" thickBot="1">
      <c r="A33" s="597">
        <v>24</v>
      </c>
      <c r="B33" s="611" t="s">
        <v>472</v>
      </c>
      <c r="C33" s="633">
        <v>401</v>
      </c>
      <c r="D33" s="631">
        <v>1.2</v>
      </c>
      <c r="E33" s="622" t="s">
        <v>150</v>
      </c>
      <c r="F33" s="624">
        <v>20100</v>
      </c>
      <c r="G33" s="604">
        <f t="shared" si="6"/>
        <v>184700</v>
      </c>
      <c r="H33" s="575">
        <f t="shared" si="0"/>
        <v>422.77375565610862</v>
      </c>
      <c r="I33" s="616">
        <v>95</v>
      </c>
      <c r="J33" s="616">
        <v>6360</v>
      </c>
      <c r="L33" s="554">
        <f t="shared" si="7"/>
        <v>0</v>
      </c>
      <c r="M33" s="561">
        <f t="shared" si="1"/>
        <v>0</v>
      </c>
      <c r="N33" s="561">
        <f t="shared" si="2"/>
        <v>20100</v>
      </c>
      <c r="O33" s="561">
        <f t="shared" si="3"/>
        <v>0</v>
      </c>
      <c r="P33" s="561">
        <f t="shared" si="4"/>
        <v>0</v>
      </c>
    </row>
    <row r="34" spans="1:16" ht="13.9" customHeight="1" thickBot="1">
      <c r="A34" s="597">
        <v>25</v>
      </c>
      <c r="B34" s="611" t="s">
        <v>472</v>
      </c>
      <c r="C34" s="633">
        <v>413</v>
      </c>
      <c r="D34" s="631">
        <v>1.8</v>
      </c>
      <c r="E34" s="622" t="s">
        <v>150</v>
      </c>
      <c r="F34" s="624">
        <v>30000</v>
      </c>
      <c r="G34" s="604">
        <f t="shared" si="6"/>
        <v>214700</v>
      </c>
      <c r="H34" s="575">
        <f t="shared" si="0"/>
        <v>446.6380090497737</v>
      </c>
      <c r="I34" s="616">
        <v>95</v>
      </c>
      <c r="J34" s="616">
        <v>6350</v>
      </c>
      <c r="L34" s="554">
        <f t="shared" si="7"/>
        <v>0</v>
      </c>
      <c r="M34" s="561">
        <f t="shared" si="1"/>
        <v>0</v>
      </c>
      <c r="N34" s="561">
        <f t="shared" si="2"/>
        <v>30000</v>
      </c>
      <c r="O34" s="561">
        <f t="shared" si="3"/>
        <v>0</v>
      </c>
      <c r="P34" s="561">
        <f t="shared" si="4"/>
        <v>0</v>
      </c>
    </row>
    <row r="35" spans="1:16" ht="13.9" customHeight="1" thickBot="1">
      <c r="A35" s="597">
        <v>26</v>
      </c>
      <c r="B35" s="611" t="s">
        <v>472</v>
      </c>
      <c r="C35" s="633">
        <v>195</v>
      </c>
      <c r="D35" s="631">
        <v>0.6</v>
      </c>
      <c r="E35" s="622" t="s">
        <v>150</v>
      </c>
      <c r="F35" s="624">
        <v>5000</v>
      </c>
      <c r="G35" s="604">
        <f t="shared" si="6"/>
        <v>219700</v>
      </c>
      <c r="H35" s="575">
        <f t="shared" si="0"/>
        <v>200.29411764705881</v>
      </c>
      <c r="I35" s="616">
        <v>95</v>
      </c>
      <c r="J35" s="616">
        <v>6490</v>
      </c>
      <c r="L35" s="554">
        <f t="shared" si="7"/>
        <v>0</v>
      </c>
      <c r="M35" s="561">
        <f t="shared" si="1"/>
        <v>0</v>
      </c>
      <c r="N35" s="561">
        <f t="shared" si="2"/>
        <v>5000</v>
      </c>
      <c r="O35" s="561">
        <f t="shared" si="3"/>
        <v>0</v>
      </c>
      <c r="P35" s="561">
        <f t="shared" si="4"/>
        <v>0</v>
      </c>
    </row>
    <row r="36" spans="1:16" ht="13.9" customHeight="1" thickBot="1">
      <c r="A36" s="597">
        <v>27</v>
      </c>
      <c r="B36" s="611" t="s">
        <v>472</v>
      </c>
      <c r="C36" s="633">
        <v>434</v>
      </c>
      <c r="D36" s="631">
        <v>1.2</v>
      </c>
      <c r="E36" s="622" t="s">
        <v>150</v>
      </c>
      <c r="F36" s="624">
        <v>20100</v>
      </c>
      <c r="G36" s="604">
        <f t="shared" si="6"/>
        <v>239800</v>
      </c>
      <c r="H36" s="575">
        <f t="shared" si="0"/>
        <v>457.56561085972851</v>
      </c>
      <c r="I36" s="616">
        <v>95</v>
      </c>
      <c r="J36" s="616">
        <v>6530</v>
      </c>
      <c r="L36" s="554">
        <f t="shared" si="7"/>
        <v>0</v>
      </c>
      <c r="M36" s="561">
        <f t="shared" si="1"/>
        <v>0</v>
      </c>
      <c r="N36" s="561">
        <f t="shared" si="2"/>
        <v>20100</v>
      </c>
      <c r="O36" s="561">
        <f t="shared" si="3"/>
        <v>0</v>
      </c>
      <c r="P36" s="561">
        <f t="shared" si="4"/>
        <v>0</v>
      </c>
    </row>
    <row r="37" spans="1:16" ht="13.9" customHeight="1" thickBot="1">
      <c r="A37" s="597">
        <v>28</v>
      </c>
      <c r="B37" s="611" t="s">
        <v>472</v>
      </c>
      <c r="C37" s="633">
        <v>300</v>
      </c>
      <c r="D37" s="631">
        <v>1.8</v>
      </c>
      <c r="E37" s="622" t="s">
        <v>150</v>
      </c>
      <c r="F37" s="624">
        <v>22500</v>
      </c>
      <c r="G37" s="604">
        <f t="shared" si="6"/>
        <v>262300</v>
      </c>
      <c r="H37" s="575">
        <f t="shared" si="0"/>
        <v>324.43438914027149</v>
      </c>
      <c r="I37" s="616">
        <v>95</v>
      </c>
      <c r="J37" s="616">
        <v>6750</v>
      </c>
      <c r="L37" s="554">
        <f t="shared" si="7"/>
        <v>0</v>
      </c>
      <c r="M37" s="561">
        <f t="shared" si="1"/>
        <v>0</v>
      </c>
      <c r="N37" s="561">
        <f t="shared" si="2"/>
        <v>22500</v>
      </c>
      <c r="O37" s="561">
        <f t="shared" si="3"/>
        <v>0</v>
      </c>
      <c r="P37" s="561">
        <f t="shared" si="4"/>
        <v>0</v>
      </c>
    </row>
    <row r="38" spans="1:16" ht="13.9" customHeight="1" thickBot="1">
      <c r="A38" s="597">
        <v>29</v>
      </c>
      <c r="B38" s="611" t="s">
        <v>472</v>
      </c>
      <c r="C38" s="633">
        <v>191</v>
      </c>
      <c r="D38" s="631">
        <v>0.9</v>
      </c>
      <c r="E38" s="622" t="s">
        <v>150</v>
      </c>
      <c r="F38" s="624">
        <v>7700</v>
      </c>
      <c r="G38" s="604">
        <f t="shared" si="6"/>
        <v>270000</v>
      </c>
      <c r="H38" s="575">
        <f t="shared" si="0"/>
        <v>198.77828054298644</v>
      </c>
      <c r="I38" s="616">
        <v>95</v>
      </c>
      <c r="J38" s="616">
        <v>6550</v>
      </c>
      <c r="L38" s="554">
        <f t="shared" si="7"/>
        <v>0</v>
      </c>
      <c r="M38" s="561">
        <f t="shared" si="1"/>
        <v>0</v>
      </c>
      <c r="N38" s="561">
        <f t="shared" si="2"/>
        <v>7700</v>
      </c>
      <c r="O38" s="561">
        <f t="shared" si="3"/>
        <v>0</v>
      </c>
      <c r="P38" s="561">
        <f t="shared" si="4"/>
        <v>0</v>
      </c>
    </row>
    <row r="39" spans="1:16" ht="13.9" customHeight="1" thickBot="1">
      <c r="A39" s="597">
        <v>30</v>
      </c>
      <c r="B39" s="611" t="s">
        <v>472</v>
      </c>
      <c r="C39" s="633">
        <v>251</v>
      </c>
      <c r="D39" s="631">
        <v>1.5</v>
      </c>
      <c r="E39" s="622" t="s">
        <v>150</v>
      </c>
      <c r="F39" s="624">
        <v>19000</v>
      </c>
      <c r="G39" s="604">
        <f t="shared" si="6"/>
        <v>289000</v>
      </c>
      <c r="H39" s="575">
        <f t="shared" si="0"/>
        <v>268.0361990950226</v>
      </c>
      <c r="I39" s="616">
        <v>95</v>
      </c>
      <c r="J39" s="616">
        <v>6620</v>
      </c>
      <c r="L39" s="554">
        <f t="shared" si="7"/>
        <v>0</v>
      </c>
      <c r="M39" s="561">
        <f t="shared" si="1"/>
        <v>0</v>
      </c>
      <c r="N39" s="561">
        <f t="shared" si="2"/>
        <v>19000</v>
      </c>
      <c r="O39" s="561">
        <f t="shared" si="3"/>
        <v>0</v>
      </c>
      <c r="P39" s="561">
        <f t="shared" si="4"/>
        <v>0</v>
      </c>
    </row>
    <row r="40" spans="1:16" ht="13.9" customHeight="1" thickBot="1">
      <c r="A40" s="597">
        <v>31</v>
      </c>
      <c r="B40" s="611" t="s">
        <v>472</v>
      </c>
      <c r="C40" s="633">
        <v>210</v>
      </c>
      <c r="D40" s="631">
        <v>2</v>
      </c>
      <c r="E40" s="622" t="s">
        <v>150</v>
      </c>
      <c r="F40" s="624">
        <v>17200</v>
      </c>
      <c r="G40" s="604">
        <f t="shared" si="6"/>
        <v>306200</v>
      </c>
      <c r="H40" s="575">
        <f t="shared" si="0"/>
        <v>229.00452488687782</v>
      </c>
      <c r="I40" s="616">
        <v>95</v>
      </c>
      <c r="J40" s="616">
        <v>6490</v>
      </c>
      <c r="L40" s="554">
        <f t="shared" si="7"/>
        <v>0</v>
      </c>
      <c r="M40" s="561">
        <f t="shared" si="1"/>
        <v>0</v>
      </c>
      <c r="N40" s="561">
        <f t="shared" si="2"/>
        <v>17200</v>
      </c>
      <c r="O40" s="561">
        <f t="shared" si="3"/>
        <v>0</v>
      </c>
      <c r="P40" s="561">
        <f t="shared" si="4"/>
        <v>0</v>
      </c>
    </row>
    <row r="41" spans="1:16" ht="13.9" customHeight="1" thickBot="1">
      <c r="A41" s="597">
        <v>32</v>
      </c>
      <c r="B41" s="611" t="s">
        <v>472</v>
      </c>
      <c r="C41" s="633">
        <v>200</v>
      </c>
      <c r="D41" s="631">
        <v>0.9</v>
      </c>
      <c r="E41" s="622" t="s">
        <v>150</v>
      </c>
      <c r="F41" s="624">
        <v>9500</v>
      </c>
      <c r="G41" s="604">
        <f t="shared" si="6"/>
        <v>315700</v>
      </c>
      <c r="H41" s="575">
        <f t="shared" si="0"/>
        <v>208.14479638009053</v>
      </c>
      <c r="I41" s="616">
        <v>95</v>
      </c>
      <c r="J41" s="616">
        <v>6520</v>
      </c>
      <c r="L41" s="554">
        <f t="shared" si="7"/>
        <v>0</v>
      </c>
      <c r="M41" s="561">
        <f t="shared" si="1"/>
        <v>0</v>
      </c>
      <c r="N41" s="561">
        <f t="shared" si="2"/>
        <v>9500</v>
      </c>
      <c r="O41" s="561">
        <f t="shared" si="3"/>
        <v>0</v>
      </c>
      <c r="P41" s="561">
        <f t="shared" si="4"/>
        <v>0</v>
      </c>
    </row>
    <row r="42" spans="1:16" ht="13.9" customHeight="1" thickBot="1">
      <c r="A42" s="597">
        <v>33</v>
      </c>
      <c r="B42" s="611" t="s">
        <v>472</v>
      </c>
      <c r="C42" s="633">
        <v>200</v>
      </c>
      <c r="D42" s="631">
        <v>1.5</v>
      </c>
      <c r="E42" s="622" t="s">
        <v>150</v>
      </c>
      <c r="F42" s="624">
        <v>13600</v>
      </c>
      <c r="G42" s="604">
        <f t="shared" si="6"/>
        <v>329300</v>
      </c>
      <c r="H42" s="575">
        <f t="shared" si="0"/>
        <v>213.57466063348417</v>
      </c>
      <c r="I42" s="616">
        <v>95</v>
      </c>
      <c r="J42" s="616">
        <v>6510</v>
      </c>
      <c r="L42" s="554">
        <f t="shared" si="7"/>
        <v>0</v>
      </c>
      <c r="M42" s="561">
        <f t="shared" si="1"/>
        <v>0</v>
      </c>
      <c r="N42" s="561">
        <f t="shared" si="2"/>
        <v>13600</v>
      </c>
      <c r="O42" s="561">
        <f t="shared" si="3"/>
        <v>0</v>
      </c>
      <c r="P42" s="561">
        <f t="shared" si="4"/>
        <v>0</v>
      </c>
    </row>
    <row r="43" spans="1:16" ht="13.9" customHeight="1" thickBot="1">
      <c r="A43" s="597">
        <v>34</v>
      </c>
      <c r="B43" s="611" t="s">
        <v>472</v>
      </c>
      <c r="C43" s="633">
        <v>255</v>
      </c>
      <c r="D43" s="631">
        <v>2</v>
      </c>
      <c r="E43" s="622" t="s">
        <v>150</v>
      </c>
      <c r="F43" s="624">
        <v>18800</v>
      </c>
      <c r="G43" s="604">
        <f t="shared" si="6"/>
        <v>348100</v>
      </c>
      <c r="H43" s="575">
        <f t="shared" si="0"/>
        <v>278.07692307692304</v>
      </c>
      <c r="I43" s="616">
        <v>95</v>
      </c>
      <c r="J43" s="616">
        <v>6790</v>
      </c>
      <c r="L43" s="554">
        <f t="shared" si="7"/>
        <v>0</v>
      </c>
      <c r="M43" s="561">
        <f t="shared" si="1"/>
        <v>0</v>
      </c>
      <c r="N43" s="561">
        <f t="shared" si="2"/>
        <v>18800</v>
      </c>
      <c r="O43" s="561">
        <f t="shared" si="3"/>
        <v>0</v>
      </c>
      <c r="P43" s="561">
        <f t="shared" si="4"/>
        <v>0</v>
      </c>
    </row>
    <row r="44" spans="1:16" ht="13.9" customHeight="1" thickBot="1">
      <c r="A44" s="597">
        <v>35</v>
      </c>
      <c r="B44" s="611"/>
      <c r="C44" s="612"/>
      <c r="D44" s="613"/>
      <c r="E44" s="622"/>
      <c r="F44" s="624">
        <f>(D44*42)*C44</f>
        <v>0</v>
      </c>
      <c r="G44" s="604">
        <f t="shared" si="6"/>
        <v>348100</v>
      </c>
      <c r="H44" s="575">
        <f t="shared" si="0"/>
        <v>0</v>
      </c>
      <c r="I44" s="616"/>
      <c r="J44" s="616"/>
      <c r="L44" s="554">
        <f t="shared" si="7"/>
        <v>0</v>
      </c>
      <c r="M44" s="561">
        <f t="shared" si="1"/>
        <v>0</v>
      </c>
      <c r="N44" s="561">
        <f t="shared" si="2"/>
        <v>0</v>
      </c>
      <c r="O44" s="561">
        <f t="shared" si="3"/>
        <v>0</v>
      </c>
      <c r="P44" s="561">
        <f t="shared" si="4"/>
        <v>0</v>
      </c>
    </row>
    <row r="45" spans="1:16" ht="13.9" customHeight="1" thickBot="1">
      <c r="A45" s="597">
        <v>36</v>
      </c>
      <c r="B45" s="611"/>
      <c r="C45" s="612"/>
      <c r="D45" s="613"/>
      <c r="E45" s="622"/>
      <c r="F45" s="624">
        <f t="shared" ref="F45" si="8">(D45*42)*C45</f>
        <v>0</v>
      </c>
      <c r="G45" s="604">
        <f t="shared" si="6"/>
        <v>348100</v>
      </c>
      <c r="H45" s="575">
        <f t="shared" si="0"/>
        <v>0</v>
      </c>
      <c r="I45" s="616"/>
      <c r="J45" s="616"/>
      <c r="L45" s="554">
        <f t="shared" si="7"/>
        <v>0</v>
      </c>
      <c r="M45" s="561">
        <f t="shared" si="1"/>
        <v>0</v>
      </c>
      <c r="N45" s="561">
        <f t="shared" si="2"/>
        <v>0</v>
      </c>
      <c r="O45" s="561">
        <f t="shared" si="3"/>
        <v>0</v>
      </c>
      <c r="P45" s="561">
        <f t="shared" si="4"/>
        <v>0</v>
      </c>
    </row>
    <row r="46" spans="1:16" ht="13.9" customHeight="1" thickBot="1">
      <c r="A46" s="597">
        <v>37</v>
      </c>
      <c r="B46" s="611"/>
      <c r="C46" s="612"/>
      <c r="D46" s="613"/>
      <c r="E46" s="622"/>
      <c r="F46" s="624">
        <f>(D46*42)*C46</f>
        <v>0</v>
      </c>
      <c r="G46" s="604">
        <f t="shared" si="6"/>
        <v>348100</v>
      </c>
      <c r="H46" s="575">
        <f t="shared" si="0"/>
        <v>0</v>
      </c>
      <c r="I46" s="616"/>
      <c r="J46" s="616"/>
      <c r="L46" s="554">
        <f t="shared" si="7"/>
        <v>0</v>
      </c>
      <c r="M46" s="561">
        <f t="shared" si="1"/>
        <v>0</v>
      </c>
      <c r="N46" s="561">
        <f t="shared" si="2"/>
        <v>0</v>
      </c>
      <c r="O46" s="561">
        <f t="shared" si="3"/>
        <v>0</v>
      </c>
      <c r="P46" s="561">
        <f t="shared" si="4"/>
        <v>0</v>
      </c>
    </row>
    <row r="47" spans="1:16" ht="13.9" customHeight="1" thickBot="1">
      <c r="A47" s="597">
        <v>38</v>
      </c>
      <c r="B47" s="611"/>
      <c r="C47" s="612"/>
      <c r="D47" s="613"/>
      <c r="E47" s="622"/>
      <c r="F47" s="624">
        <f t="shared" ref="F47:F48" si="9">(D47*42)*C47</f>
        <v>0</v>
      </c>
      <c r="G47" s="604">
        <f t="shared" si="6"/>
        <v>348100</v>
      </c>
      <c r="H47" s="575">
        <f t="shared" si="0"/>
        <v>0</v>
      </c>
      <c r="I47" s="616"/>
      <c r="J47" s="616"/>
      <c r="L47" s="554">
        <f t="shared" si="7"/>
        <v>0</v>
      </c>
      <c r="M47" s="561">
        <f>IF(E47=$M$54,F47,0)</f>
        <v>0</v>
      </c>
      <c r="N47" s="561">
        <f>IF(E47=$N$54,F47,0)</f>
        <v>0</v>
      </c>
      <c r="O47" s="561">
        <f>IF(E47=$O$54,F47,0)</f>
        <v>0</v>
      </c>
      <c r="P47" s="561">
        <f>IF(E47=$P$54,F47,0)</f>
        <v>0</v>
      </c>
    </row>
    <row r="48" spans="1:16" ht="13.9" customHeight="1" thickBot="1">
      <c r="A48" s="597">
        <v>39</v>
      </c>
      <c r="B48" s="611"/>
      <c r="C48" s="612"/>
      <c r="D48" s="613"/>
      <c r="E48" s="622"/>
      <c r="F48" s="624">
        <f t="shared" si="9"/>
        <v>0</v>
      </c>
      <c r="G48" s="604">
        <f t="shared" si="6"/>
        <v>348100</v>
      </c>
      <c r="H48" s="575">
        <f t="shared" si="0"/>
        <v>0</v>
      </c>
      <c r="I48" s="616"/>
      <c r="J48" s="616"/>
      <c r="L48" s="554">
        <f t="shared" si="7"/>
        <v>0</v>
      </c>
      <c r="M48" s="561">
        <f>IF(E48=$M$54,F48,0)</f>
        <v>0</v>
      </c>
      <c r="N48" s="561">
        <f>IF(E48=$N$54,F48,0)</f>
        <v>0</v>
      </c>
      <c r="O48" s="561">
        <f>IF(E48=$O$54,F48,0)</f>
        <v>0</v>
      </c>
      <c r="P48" s="561">
        <f>IF(E48=$P$54,F48,0)</f>
        <v>0</v>
      </c>
    </row>
    <row r="49" spans="1:17" ht="13.9" customHeight="1" thickBot="1">
      <c r="A49" s="597">
        <v>40</v>
      </c>
      <c r="B49" s="611" t="s">
        <v>472</v>
      </c>
      <c r="C49" s="591">
        <f>(C5*E4)</f>
        <v>362.03609999999998</v>
      </c>
      <c r="D49" s="621"/>
      <c r="E49" s="614" t="s">
        <v>156</v>
      </c>
      <c r="F49" s="623"/>
      <c r="G49" s="605"/>
      <c r="H49" s="575">
        <f t="shared" si="0"/>
        <v>362.03609999999998</v>
      </c>
      <c r="I49" s="612">
        <v>95</v>
      </c>
      <c r="J49" s="616">
        <v>6900</v>
      </c>
      <c r="L49" s="554">
        <f t="shared" si="7"/>
        <v>0</v>
      </c>
      <c r="M49" s="561">
        <f>IF(E49=$M$54,F49,0)</f>
        <v>0</v>
      </c>
      <c r="N49" s="561">
        <f>IF(E49=$N$54,F49,0)</f>
        <v>0</v>
      </c>
      <c r="O49" s="561">
        <f>IF(E49=$O$54,F49,0)</f>
        <v>0</v>
      </c>
      <c r="P49" s="561">
        <f>IF(E49=$P$54,F49,0)</f>
        <v>0</v>
      </c>
    </row>
    <row r="50" spans="1:17" ht="13.9" customHeight="1" thickBot="1">
      <c r="A50" s="578" t="s">
        <v>71</v>
      </c>
      <c r="B50" s="576" t="s">
        <v>235</v>
      </c>
      <c r="C50" s="591">
        <f>(SUM(C10:C49))*42</f>
        <v>378715.51619999995</v>
      </c>
      <c r="D50" s="598" t="s">
        <v>236</v>
      </c>
      <c r="E50" s="576" t="s">
        <v>237</v>
      </c>
      <c r="F50" s="591">
        <f>SUM(F10:F46)</f>
        <v>348100</v>
      </c>
      <c r="G50" s="607" t="s">
        <v>154</v>
      </c>
      <c r="H50" s="606"/>
      <c r="I50" s="600"/>
      <c r="J50" s="603" t="s">
        <v>202</v>
      </c>
      <c r="K50" s="535"/>
      <c r="L50" s="554"/>
      <c r="M50" s="555"/>
      <c r="N50" s="555"/>
      <c r="O50" s="556"/>
      <c r="P50" s="556"/>
    </row>
    <row r="51" spans="1:17" ht="13.9" customHeight="1" thickBot="1">
      <c r="A51" s="578" t="s">
        <v>204</v>
      </c>
      <c r="B51" s="617">
        <v>0.4152777777777778</v>
      </c>
      <c r="C51" s="590" t="s">
        <v>203</v>
      </c>
      <c r="D51" s="580" t="s">
        <v>205</v>
      </c>
      <c r="E51" s="617">
        <v>0.49236111111111108</v>
      </c>
      <c r="F51" s="590" t="s">
        <v>203</v>
      </c>
      <c r="G51" s="580" t="s">
        <v>207</v>
      </c>
      <c r="H51" s="620">
        <v>43013</v>
      </c>
      <c r="I51" s="600" t="s">
        <v>514</v>
      </c>
      <c r="J51" s="601">
        <f>H49+H55</f>
        <v>412.03609999999998</v>
      </c>
      <c r="K51" s="574"/>
      <c r="L51" s="554"/>
      <c r="M51" s="555"/>
      <c r="N51" s="555"/>
      <c r="O51" s="556"/>
      <c r="P51" s="556"/>
    </row>
    <row r="52" spans="1:17" ht="13.9" customHeight="1" thickBot="1">
      <c r="A52" s="578" t="s">
        <v>178</v>
      </c>
      <c r="B52" s="612">
        <v>923</v>
      </c>
      <c r="C52" s="579" t="s">
        <v>73</v>
      </c>
      <c r="D52" s="580" t="s">
        <v>160</v>
      </c>
      <c r="E52" s="618">
        <f>MAX(D10:D48)</f>
        <v>2</v>
      </c>
      <c r="F52" s="579" t="s">
        <v>165</v>
      </c>
      <c r="G52" s="580" t="s">
        <v>166</v>
      </c>
      <c r="H52" s="618">
        <f>F50/(SUM(C15:C48)*42)</f>
        <v>1.0302169345053125</v>
      </c>
      <c r="I52" s="600" t="s">
        <v>165</v>
      </c>
      <c r="J52" s="602" t="s">
        <v>234</v>
      </c>
      <c r="L52" s="554"/>
      <c r="M52" s="555"/>
      <c r="N52" s="555"/>
      <c r="O52" s="556"/>
      <c r="P52" s="556"/>
    </row>
    <row r="53" spans="1:17" ht="13.9" customHeight="1" thickBot="1">
      <c r="A53" s="578" t="s">
        <v>179</v>
      </c>
      <c r="B53" s="612">
        <v>4803</v>
      </c>
      <c r="C53" s="579" t="s">
        <v>73</v>
      </c>
      <c r="D53" s="580" t="s">
        <v>161</v>
      </c>
      <c r="E53" s="612">
        <f>MAX(I10:I49)</f>
        <v>95</v>
      </c>
      <c r="F53" s="579" t="s">
        <v>74</v>
      </c>
      <c r="G53" s="580" t="s">
        <v>163</v>
      </c>
      <c r="H53" s="612">
        <f>AVERAGE(I14:I48)</f>
        <v>94.7</v>
      </c>
      <c r="I53" s="600" t="s">
        <v>74</v>
      </c>
      <c r="J53" s="547">
        <f>SUM(H10:H49)+E55+H55</f>
        <v>9664.108498190044</v>
      </c>
      <c r="L53" s="574"/>
      <c r="M53" s="574"/>
      <c r="N53" s="574"/>
      <c r="O53" s="574"/>
      <c r="P53" s="574"/>
    </row>
    <row r="54" spans="1:17" ht="13.9" customHeight="1" thickBot="1">
      <c r="A54" s="578" t="s">
        <v>75</v>
      </c>
      <c r="B54" s="615">
        <v>2217</v>
      </c>
      <c r="C54" s="579" t="s">
        <v>73</v>
      </c>
      <c r="D54" s="580" t="s">
        <v>162</v>
      </c>
      <c r="E54" s="612">
        <f>MAX(J10:J49)</f>
        <v>6900</v>
      </c>
      <c r="F54" s="579" t="s">
        <v>73</v>
      </c>
      <c r="G54" s="580" t="s">
        <v>164</v>
      </c>
      <c r="H54" s="612">
        <f>AVERAGE(J14:J48)</f>
        <v>6535.8</v>
      </c>
      <c r="I54" s="600" t="s">
        <v>73</v>
      </c>
      <c r="J54" s="602" t="s">
        <v>146</v>
      </c>
      <c r="L54" s="550" t="s">
        <v>89</v>
      </c>
      <c r="M54" s="549" t="str">
        <f>'Job Info'!D17</f>
        <v>100 Mesh</v>
      </c>
      <c r="N54" s="549" t="str">
        <f>'Job Info'!D18</f>
        <v>40/70 White</v>
      </c>
      <c r="O54" s="549">
        <f>'Job Info'!D19</f>
        <v>0</v>
      </c>
      <c r="P54" s="549">
        <f>'Job Info'!D20</f>
        <v>0</v>
      </c>
    </row>
    <row r="55" spans="1:17" ht="13.9" customHeight="1" thickBot="1">
      <c r="A55" s="576" t="s">
        <v>90</v>
      </c>
      <c r="B55" s="599">
        <f>((C7*0.433)+B54)/C7</f>
        <v>0.67526860452409576</v>
      </c>
      <c r="C55" s="579" t="s">
        <v>231</v>
      </c>
      <c r="D55" s="589" t="s">
        <v>229</v>
      </c>
      <c r="E55" s="619">
        <v>224</v>
      </c>
      <c r="F55" s="579" t="s">
        <v>230</v>
      </c>
      <c r="G55" s="578" t="s">
        <v>232</v>
      </c>
      <c r="H55" s="619">
        <v>50</v>
      </c>
      <c r="I55" s="600" t="s">
        <v>230</v>
      </c>
      <c r="J55" s="547">
        <f>(C50/42)+E55+H55</f>
        <v>9291.0360999999994</v>
      </c>
      <c r="L55" s="551">
        <f t="shared" ref="L55:P55" si="10">SUM(L10:L49)</f>
        <v>60</v>
      </c>
      <c r="M55" s="551">
        <f t="shared" si="10"/>
        <v>86900</v>
      </c>
      <c r="N55" s="551">
        <f t="shared" si="10"/>
        <v>261200</v>
      </c>
      <c r="O55" s="551">
        <f t="shared" si="10"/>
        <v>0</v>
      </c>
      <c r="P55" s="551">
        <f t="shared" si="10"/>
        <v>0</v>
      </c>
    </row>
    <row r="56" spans="1:17" ht="43.15" customHeight="1">
      <c r="A56" s="663" t="s">
        <v>468</v>
      </c>
      <c r="B56" s="664"/>
      <c r="C56" s="664"/>
      <c r="D56" s="664"/>
      <c r="E56" s="664"/>
      <c r="F56" s="664"/>
      <c r="G56" s="664"/>
      <c r="H56" s="664"/>
      <c r="I56" s="664"/>
      <c r="J56" s="665"/>
      <c r="K56" s="535"/>
      <c r="L56" s="538"/>
      <c r="M56" s="539"/>
      <c r="N56" s="535"/>
      <c r="O56" s="535"/>
    </row>
    <row r="58" spans="1:17">
      <c r="A58" s="541"/>
      <c r="B58" s="540" t="s">
        <v>191</v>
      </c>
      <c r="C58" s="542"/>
      <c r="D58" s="542"/>
      <c r="E58" s="542"/>
      <c r="F58" s="542"/>
      <c r="G58" s="542"/>
      <c r="H58" s="542"/>
      <c r="I58" s="542"/>
    </row>
    <row r="59" spans="1:17">
      <c r="A59" s="543"/>
      <c r="B59" s="540" t="s">
        <v>100</v>
      </c>
      <c r="C59" s="545"/>
      <c r="D59" s="544"/>
      <c r="E59" s="545"/>
      <c r="F59" s="546"/>
      <c r="G59" s="546"/>
      <c r="H59" s="546"/>
      <c r="I59" s="546"/>
    </row>
    <row r="60" spans="1:17">
      <c r="A60" s="558" t="s">
        <v>130</v>
      </c>
      <c r="B60" s="558" t="s">
        <v>131</v>
      </c>
      <c r="C60" s="558" t="s">
        <v>97</v>
      </c>
      <c r="D60" s="558" t="s">
        <v>91</v>
      </c>
      <c r="E60" s="558" t="s">
        <v>72</v>
      </c>
      <c r="F60" s="558" t="s">
        <v>173</v>
      </c>
      <c r="G60" s="558" t="s">
        <v>174</v>
      </c>
      <c r="H60" s="558" t="s">
        <v>171</v>
      </c>
      <c r="I60" s="558" t="s">
        <v>172</v>
      </c>
      <c r="J60" s="558" t="s">
        <v>159</v>
      </c>
      <c r="K60" s="558" t="s">
        <v>99</v>
      </c>
      <c r="L60" s="558" t="s">
        <v>92</v>
      </c>
      <c r="M60" s="558" t="s">
        <v>132</v>
      </c>
      <c r="N60" s="558" t="s">
        <v>93</v>
      </c>
      <c r="O60" s="558" t="s">
        <v>94</v>
      </c>
      <c r="P60" s="558" t="s">
        <v>96</v>
      </c>
      <c r="Q60" s="558" t="s">
        <v>95</v>
      </c>
    </row>
    <row r="61" spans="1:17">
      <c r="A61" s="559">
        <f>C5</f>
        <v>16330</v>
      </c>
      <c r="B61" s="559">
        <f>C6</f>
        <v>16481</v>
      </c>
      <c r="C61" s="559">
        <f>C50</f>
        <v>378715.51619999995</v>
      </c>
      <c r="D61" s="559">
        <f>J55</f>
        <v>9291.0360999999994</v>
      </c>
      <c r="E61" s="559">
        <f>F50</f>
        <v>348100</v>
      </c>
      <c r="F61" s="559">
        <f>M55</f>
        <v>86900</v>
      </c>
      <c r="G61" s="559">
        <f>N55</f>
        <v>261200</v>
      </c>
      <c r="H61" s="559">
        <f>O55</f>
        <v>0</v>
      </c>
      <c r="I61" s="559">
        <f>P55</f>
        <v>0</v>
      </c>
      <c r="J61" s="559">
        <f>B52</f>
        <v>923</v>
      </c>
      <c r="K61" s="559">
        <f>B53</f>
        <v>4803</v>
      </c>
      <c r="L61" s="559">
        <f>B54</f>
        <v>2217</v>
      </c>
      <c r="M61" s="560">
        <f>B55</f>
        <v>0.67526860452409576</v>
      </c>
      <c r="N61" s="559">
        <f>E53</f>
        <v>95</v>
      </c>
      <c r="O61" s="559">
        <f>H53</f>
        <v>94.7</v>
      </c>
      <c r="P61" s="559">
        <f>E54</f>
        <v>6900</v>
      </c>
      <c r="Q61" s="559">
        <f>H54</f>
        <v>6535.8</v>
      </c>
    </row>
  </sheetData>
  <sheetProtection selectLockedCells="1"/>
  <mergeCells count="22">
    <mergeCell ref="A2:A3"/>
    <mergeCell ref="B2:E2"/>
    <mergeCell ref="F2:J3"/>
    <mergeCell ref="B3:E3"/>
    <mergeCell ref="A4:A5"/>
    <mergeCell ref="F4:G4"/>
    <mergeCell ref="H4:J4"/>
    <mergeCell ref="F5:G5"/>
    <mergeCell ref="H5:J5"/>
    <mergeCell ref="I8:I9"/>
    <mergeCell ref="J8:J9"/>
    <mergeCell ref="A56:J56"/>
    <mergeCell ref="M5:P5"/>
    <mergeCell ref="M6:P6"/>
    <mergeCell ref="A8:A9"/>
    <mergeCell ref="B8:B9"/>
    <mergeCell ref="C8:C9"/>
    <mergeCell ref="D8:D9"/>
    <mergeCell ref="E8:E9"/>
    <mergeCell ref="F8:F9"/>
    <mergeCell ref="G8:G9"/>
    <mergeCell ref="H8:H9"/>
  </mergeCells>
  <dataValidations count="1">
    <dataValidation type="list" allowBlank="1" showInputMessage="1" showErrorMessage="1" sqref="E10:E49">
      <formula1>$Q$10:$Q$25</formula1>
    </dataValidation>
  </dataValidations>
  <pageMargins left="0.7" right="0.7" top="0.75" bottom="0.75" header="0.3" footer="0.3"/>
  <pageSetup scale="77"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Q61"/>
  <sheetViews>
    <sheetView zoomScaleNormal="100" zoomScaleSheetLayoutView="80" workbookViewId="0">
      <selection activeCell="L2" sqref="L2"/>
    </sheetView>
  </sheetViews>
  <sheetFormatPr defaultColWidth="8.85546875" defaultRowHeight="15"/>
  <cols>
    <col min="1" max="16" width="11.7109375" style="534" customWidth="1"/>
    <col min="17" max="17" width="11.28515625" style="534" bestFit="1" customWidth="1"/>
    <col min="18" max="16384" width="8.85546875" style="534"/>
  </cols>
  <sheetData>
    <row r="1" spans="1:17" ht="13.9" customHeight="1" thickBot="1"/>
    <row r="2" spans="1:17" ht="13.9" customHeight="1" thickBot="1">
      <c r="A2" s="673" t="s">
        <v>433</v>
      </c>
      <c r="B2" s="674" t="s">
        <v>291</v>
      </c>
      <c r="C2" s="675"/>
      <c r="D2" s="675"/>
      <c r="E2" s="676"/>
      <c r="F2" s="677" t="s">
        <v>434</v>
      </c>
      <c r="G2" s="678"/>
      <c r="H2" s="678"/>
      <c r="I2" s="678"/>
      <c r="J2" s="678"/>
      <c r="M2" s="566" t="s">
        <v>185</v>
      </c>
      <c r="N2" s="566" t="s">
        <v>186</v>
      </c>
      <c r="O2" s="566" t="s">
        <v>187</v>
      </c>
      <c r="P2" s="566" t="s">
        <v>188</v>
      </c>
    </row>
    <row r="3" spans="1:17" ht="13.9" customHeight="1" thickBot="1">
      <c r="A3" s="673"/>
      <c r="B3" s="679" t="s">
        <v>241</v>
      </c>
      <c r="C3" s="680"/>
      <c r="D3" s="680"/>
      <c r="E3" s="681"/>
      <c r="F3" s="677"/>
      <c r="G3" s="678"/>
      <c r="H3" s="678"/>
      <c r="I3" s="678"/>
      <c r="J3" s="678"/>
      <c r="M3" s="567">
        <f>M55/F50</f>
        <v>0.25685131195335276</v>
      </c>
      <c r="N3" s="567">
        <f>N55/F50</f>
        <v>0.74314868804664724</v>
      </c>
      <c r="O3" s="567">
        <f>O55/F50</f>
        <v>0</v>
      </c>
      <c r="P3" s="567">
        <f>P55/F50</f>
        <v>0</v>
      </c>
    </row>
    <row r="4" spans="1:17" ht="13.9" customHeight="1" thickBot="1">
      <c r="A4" s="682">
        <v>16</v>
      </c>
      <c r="B4" s="581" t="s">
        <v>218</v>
      </c>
      <c r="C4" s="608">
        <v>16312</v>
      </c>
      <c r="D4" s="582" t="s">
        <v>76</v>
      </c>
      <c r="E4" s="586">
        <v>2.2169999999999999E-2</v>
      </c>
      <c r="F4" s="683" t="s">
        <v>226</v>
      </c>
      <c r="G4" s="684"/>
      <c r="H4" s="685" t="s">
        <v>453</v>
      </c>
      <c r="I4" s="685"/>
      <c r="J4" s="685"/>
      <c r="N4" s="535"/>
    </row>
    <row r="5" spans="1:17" ht="13.9" customHeight="1" thickBot="1">
      <c r="A5" s="682"/>
      <c r="B5" s="653" t="s">
        <v>78</v>
      </c>
      <c r="C5" s="609">
        <v>16143</v>
      </c>
      <c r="D5" s="583" t="s">
        <v>219</v>
      </c>
      <c r="E5" s="587">
        <f>(C6+C5)/2</f>
        <v>16218.5</v>
      </c>
      <c r="F5" s="683" t="s">
        <v>227</v>
      </c>
      <c r="G5" s="686"/>
      <c r="H5" s="685" t="s">
        <v>452</v>
      </c>
      <c r="I5" s="687"/>
      <c r="J5" s="685"/>
      <c r="M5" s="666" t="s">
        <v>140</v>
      </c>
      <c r="N5" s="667"/>
      <c r="O5" s="667"/>
      <c r="P5" s="668"/>
    </row>
    <row r="6" spans="1:17" ht="13.9" customHeight="1" thickBot="1">
      <c r="A6" s="595" t="s">
        <v>144</v>
      </c>
      <c r="B6" s="653" t="s">
        <v>79</v>
      </c>
      <c r="C6" s="609">
        <v>16294</v>
      </c>
      <c r="D6" s="584" t="s">
        <v>145</v>
      </c>
      <c r="E6" s="588">
        <v>0.63</v>
      </c>
      <c r="F6" s="592" t="s">
        <v>170</v>
      </c>
      <c r="G6" s="594">
        <f>SUM(C12:C15)/SUM(C12:C46)</f>
        <v>8.808230262397411E-2</v>
      </c>
      <c r="H6" s="592" t="s">
        <v>168</v>
      </c>
      <c r="I6" s="575">
        <v>48.698924731182792</v>
      </c>
      <c r="J6" s="596"/>
      <c r="M6" s="669" t="s">
        <v>141</v>
      </c>
      <c r="N6" s="670"/>
      <c r="O6" s="670"/>
      <c r="P6" s="671"/>
    </row>
    <row r="7" spans="1:17" ht="13.9" customHeight="1" thickBot="1">
      <c r="A7" s="610">
        <v>22.1</v>
      </c>
      <c r="B7" s="653" t="s">
        <v>80</v>
      </c>
      <c r="C7" s="609">
        <v>9148</v>
      </c>
      <c r="D7" s="585" t="s">
        <v>77</v>
      </c>
      <c r="E7" s="587">
        <v>6</v>
      </c>
      <c r="F7" s="593" t="s">
        <v>167</v>
      </c>
      <c r="G7" s="587">
        <v>95</v>
      </c>
      <c r="H7" s="592" t="s">
        <v>169</v>
      </c>
      <c r="I7" s="575">
        <v>1853.2258064516129</v>
      </c>
      <c r="J7" s="596"/>
      <c r="K7" s="535"/>
      <c r="L7" s="557"/>
    </row>
    <row r="8" spans="1:17" ht="13.9" customHeight="1">
      <c r="A8" s="661" t="s">
        <v>81</v>
      </c>
      <c r="B8" s="661" t="s">
        <v>82</v>
      </c>
      <c r="C8" s="661" t="s">
        <v>201</v>
      </c>
      <c r="D8" s="661" t="s">
        <v>224</v>
      </c>
      <c r="E8" s="662" t="s">
        <v>225</v>
      </c>
      <c r="F8" s="661" t="s">
        <v>83</v>
      </c>
      <c r="G8" s="662" t="s">
        <v>72</v>
      </c>
      <c r="H8" s="661" t="s">
        <v>217</v>
      </c>
      <c r="I8" s="661" t="s">
        <v>239</v>
      </c>
      <c r="J8" s="662" t="s">
        <v>451</v>
      </c>
      <c r="L8" s="557"/>
    </row>
    <row r="9" spans="1:17" ht="13.9" customHeight="1" thickBot="1">
      <c r="A9" s="661"/>
      <c r="B9" s="661"/>
      <c r="C9" s="661"/>
      <c r="D9" s="661"/>
      <c r="E9" s="661"/>
      <c r="F9" s="672"/>
      <c r="G9" s="672"/>
      <c r="H9" s="672"/>
      <c r="I9" s="661"/>
      <c r="J9" s="661"/>
      <c r="L9" s="535"/>
      <c r="M9" s="535"/>
      <c r="N9" s="535"/>
      <c r="Q9" s="568" t="s">
        <v>149</v>
      </c>
    </row>
    <row r="10" spans="1:17" ht="13.9" customHeight="1" thickBot="1">
      <c r="A10" s="597">
        <v>1</v>
      </c>
      <c r="B10" s="611" t="s">
        <v>84</v>
      </c>
      <c r="C10" s="630">
        <v>24</v>
      </c>
      <c r="D10" s="631"/>
      <c r="E10" s="622" t="s">
        <v>139</v>
      </c>
      <c r="F10" s="624">
        <f>(D10*42)*C10</f>
        <v>0</v>
      </c>
      <c r="G10" s="604">
        <f>F10</f>
        <v>0</v>
      </c>
      <c r="H10" s="575">
        <f t="shared" ref="H10:H49" si="0">(1*((D10/$A$7)+1))*C10</f>
        <v>24</v>
      </c>
      <c r="I10" s="616">
        <v>15</v>
      </c>
      <c r="J10" s="616">
        <v>4717</v>
      </c>
      <c r="L10" s="554">
        <f>IF(E10="acid",(C10),0)</f>
        <v>0</v>
      </c>
      <c r="M10" s="561">
        <f t="shared" ref="M10:M46" si="1">IF(E10=$M$54,F10,0)</f>
        <v>0</v>
      </c>
      <c r="N10" s="561">
        <f t="shared" ref="N10:N46" si="2">IF(E10=$N$54,F10,0)</f>
        <v>0</v>
      </c>
      <c r="O10" s="561">
        <f t="shared" ref="O10:O46" si="3">IF(E10=$O$54,F10,0)</f>
        <v>0</v>
      </c>
      <c r="P10" s="561">
        <f t="shared" ref="P10:P46" si="4">IF(E10=$P$54,F10,0)</f>
        <v>0</v>
      </c>
      <c r="Q10" s="569"/>
    </row>
    <row r="11" spans="1:17" ht="13.9" customHeight="1" thickBot="1">
      <c r="A11" s="597">
        <v>2</v>
      </c>
      <c r="B11" s="611" t="s">
        <v>85</v>
      </c>
      <c r="C11" s="630">
        <v>24</v>
      </c>
      <c r="D11" s="631"/>
      <c r="E11" s="622" t="s">
        <v>61</v>
      </c>
      <c r="F11" s="624">
        <f t="shared" ref="F11:F14" si="5">(D11*42)*C11</f>
        <v>0</v>
      </c>
      <c r="G11" s="604">
        <f t="shared" ref="G11:G48" si="6">G10+F11</f>
        <v>0</v>
      </c>
      <c r="H11" s="575">
        <f t="shared" si="0"/>
        <v>24</v>
      </c>
      <c r="I11" s="616">
        <v>40</v>
      </c>
      <c r="J11" s="616">
        <v>6050</v>
      </c>
      <c r="L11" s="554">
        <f t="shared" ref="L11:L49" si="7">IF(E11="acid",(C11),0)</f>
        <v>24</v>
      </c>
      <c r="M11" s="561">
        <f t="shared" si="1"/>
        <v>0</v>
      </c>
      <c r="N11" s="561">
        <f t="shared" si="2"/>
        <v>0</v>
      </c>
      <c r="O11" s="561">
        <f t="shared" si="3"/>
        <v>0</v>
      </c>
      <c r="P11" s="561">
        <f t="shared" si="4"/>
        <v>0</v>
      </c>
      <c r="Q11" s="552" t="s">
        <v>136</v>
      </c>
    </row>
    <row r="12" spans="1:17" ht="13.9" customHeight="1" thickBot="1">
      <c r="A12" s="597">
        <v>3</v>
      </c>
      <c r="B12" s="611" t="s">
        <v>472</v>
      </c>
      <c r="C12" s="630">
        <v>176</v>
      </c>
      <c r="D12" s="631"/>
      <c r="E12" s="622" t="s">
        <v>86</v>
      </c>
      <c r="F12" s="624">
        <f t="shared" si="5"/>
        <v>0</v>
      </c>
      <c r="G12" s="604">
        <f t="shared" si="6"/>
        <v>0</v>
      </c>
      <c r="H12" s="575">
        <f t="shared" si="0"/>
        <v>176</v>
      </c>
      <c r="I12" s="616">
        <v>50</v>
      </c>
      <c r="J12" s="616">
        <v>6360</v>
      </c>
      <c r="L12" s="554">
        <f t="shared" si="7"/>
        <v>0</v>
      </c>
      <c r="M12" s="561">
        <f t="shared" si="1"/>
        <v>0</v>
      </c>
      <c r="N12" s="561">
        <f t="shared" si="2"/>
        <v>0</v>
      </c>
      <c r="O12" s="561">
        <f t="shared" si="3"/>
        <v>0</v>
      </c>
      <c r="P12" s="561">
        <f t="shared" si="4"/>
        <v>0</v>
      </c>
      <c r="Q12" s="552" t="s">
        <v>150</v>
      </c>
    </row>
    <row r="13" spans="1:17" ht="13.9" customHeight="1" thickBot="1">
      <c r="A13" s="597">
        <v>4</v>
      </c>
      <c r="B13" s="611" t="s">
        <v>85</v>
      </c>
      <c r="C13" s="630">
        <v>36</v>
      </c>
      <c r="D13" s="631"/>
      <c r="E13" s="622" t="s">
        <v>61</v>
      </c>
      <c r="F13" s="624">
        <f t="shared" si="5"/>
        <v>0</v>
      </c>
      <c r="G13" s="604">
        <f t="shared" si="6"/>
        <v>0</v>
      </c>
      <c r="H13" s="575">
        <f t="shared" si="0"/>
        <v>36</v>
      </c>
      <c r="I13" s="616">
        <v>89</v>
      </c>
      <c r="J13" s="616">
        <v>6900</v>
      </c>
      <c r="L13" s="554">
        <f t="shared" si="7"/>
        <v>36</v>
      </c>
      <c r="M13" s="561">
        <f t="shared" si="1"/>
        <v>0</v>
      </c>
      <c r="N13" s="561">
        <f t="shared" si="2"/>
        <v>0</v>
      </c>
      <c r="O13" s="561">
        <f t="shared" si="3"/>
        <v>0</v>
      </c>
      <c r="P13" s="561">
        <f t="shared" si="4"/>
        <v>0</v>
      </c>
      <c r="Q13" s="552" t="s">
        <v>113</v>
      </c>
    </row>
    <row r="14" spans="1:17" ht="13.9" customHeight="1" thickBot="1">
      <c r="A14" s="597">
        <v>5</v>
      </c>
      <c r="B14" s="611" t="s">
        <v>472</v>
      </c>
      <c r="C14" s="630">
        <v>350</v>
      </c>
      <c r="D14" s="632"/>
      <c r="E14" s="622" t="s">
        <v>87</v>
      </c>
      <c r="F14" s="624">
        <f t="shared" si="5"/>
        <v>0</v>
      </c>
      <c r="G14" s="604">
        <f t="shared" si="6"/>
        <v>0</v>
      </c>
      <c r="H14" s="575">
        <f t="shared" si="0"/>
        <v>350</v>
      </c>
      <c r="I14" s="616">
        <v>90</v>
      </c>
      <c r="J14" s="616">
        <v>6820</v>
      </c>
      <c r="L14" s="554">
        <f t="shared" si="7"/>
        <v>0</v>
      </c>
      <c r="M14" s="561">
        <f t="shared" si="1"/>
        <v>0</v>
      </c>
      <c r="N14" s="561">
        <f t="shared" si="2"/>
        <v>0</v>
      </c>
      <c r="O14" s="561">
        <f t="shared" si="3"/>
        <v>0</v>
      </c>
      <c r="P14" s="561">
        <f t="shared" si="4"/>
        <v>0</v>
      </c>
      <c r="Q14" s="552" t="s">
        <v>151</v>
      </c>
    </row>
    <row r="15" spans="1:17" ht="13.9" customHeight="1" thickBot="1">
      <c r="A15" s="597">
        <v>6</v>
      </c>
      <c r="B15" s="611" t="s">
        <v>472</v>
      </c>
      <c r="C15" s="630">
        <v>200</v>
      </c>
      <c r="D15" s="631">
        <v>0.3</v>
      </c>
      <c r="E15" s="622" t="s">
        <v>136</v>
      </c>
      <c r="F15" s="624">
        <v>2300</v>
      </c>
      <c r="G15" s="604">
        <f t="shared" si="6"/>
        <v>2300</v>
      </c>
      <c r="H15" s="575">
        <f t="shared" si="0"/>
        <v>202.71493212669682</v>
      </c>
      <c r="I15" s="616">
        <v>95</v>
      </c>
      <c r="J15" s="616">
        <v>6700</v>
      </c>
      <c r="L15" s="554">
        <f t="shared" si="7"/>
        <v>0</v>
      </c>
      <c r="M15" s="561">
        <f t="shared" si="1"/>
        <v>2300</v>
      </c>
      <c r="N15" s="561">
        <f t="shared" si="2"/>
        <v>0</v>
      </c>
      <c r="O15" s="561">
        <f t="shared" si="3"/>
        <v>0</v>
      </c>
      <c r="P15" s="561">
        <f t="shared" si="4"/>
        <v>0</v>
      </c>
      <c r="Q15" s="552" t="s">
        <v>114</v>
      </c>
    </row>
    <row r="16" spans="1:17" ht="13.9" customHeight="1" thickBot="1">
      <c r="A16" s="597">
        <v>7</v>
      </c>
      <c r="B16" s="611" t="s">
        <v>472</v>
      </c>
      <c r="C16" s="630">
        <v>330</v>
      </c>
      <c r="D16" s="631">
        <v>0.6</v>
      </c>
      <c r="E16" s="622" t="s">
        <v>136</v>
      </c>
      <c r="F16" s="624">
        <v>8900</v>
      </c>
      <c r="G16" s="604">
        <f t="shared" si="6"/>
        <v>11200</v>
      </c>
      <c r="H16" s="575">
        <f t="shared" si="0"/>
        <v>338.9592760180995</v>
      </c>
      <c r="I16" s="616">
        <v>95</v>
      </c>
      <c r="J16" s="616">
        <v>6790</v>
      </c>
      <c r="L16" s="554">
        <f t="shared" si="7"/>
        <v>0</v>
      </c>
      <c r="M16" s="561">
        <f t="shared" si="1"/>
        <v>8900</v>
      </c>
      <c r="N16" s="561">
        <f t="shared" si="2"/>
        <v>0</v>
      </c>
      <c r="O16" s="561">
        <f t="shared" si="3"/>
        <v>0</v>
      </c>
      <c r="P16" s="561">
        <f t="shared" si="4"/>
        <v>0</v>
      </c>
      <c r="Q16" s="552" t="s">
        <v>152</v>
      </c>
    </row>
    <row r="17" spans="1:17" ht="13.9" customHeight="1" thickBot="1">
      <c r="A17" s="597">
        <v>8</v>
      </c>
      <c r="B17" s="611" t="s">
        <v>472</v>
      </c>
      <c r="C17" s="630">
        <v>357</v>
      </c>
      <c r="D17" s="631">
        <v>0.9</v>
      </c>
      <c r="E17" s="622" t="s">
        <v>136</v>
      </c>
      <c r="F17" s="624">
        <v>13000</v>
      </c>
      <c r="G17" s="604">
        <f t="shared" si="6"/>
        <v>24200</v>
      </c>
      <c r="H17" s="575">
        <f t="shared" si="0"/>
        <v>371.53846153846155</v>
      </c>
      <c r="I17" s="616">
        <v>95</v>
      </c>
      <c r="J17" s="616">
        <v>6740</v>
      </c>
      <c r="L17" s="554">
        <f t="shared" si="7"/>
        <v>0</v>
      </c>
      <c r="M17" s="561">
        <f t="shared" si="1"/>
        <v>13000</v>
      </c>
      <c r="N17" s="561">
        <f t="shared" si="2"/>
        <v>0</v>
      </c>
      <c r="O17" s="561">
        <f t="shared" si="3"/>
        <v>0</v>
      </c>
      <c r="P17" s="561">
        <f t="shared" si="4"/>
        <v>0</v>
      </c>
      <c r="Q17" s="552" t="s">
        <v>87</v>
      </c>
    </row>
    <row r="18" spans="1:17" ht="13.9" customHeight="1" thickBot="1">
      <c r="A18" s="597">
        <v>9</v>
      </c>
      <c r="B18" s="611" t="s">
        <v>472</v>
      </c>
      <c r="C18" s="633">
        <v>130</v>
      </c>
      <c r="D18" s="631">
        <v>0.3</v>
      </c>
      <c r="E18" s="622" t="s">
        <v>136</v>
      </c>
      <c r="F18" s="624">
        <v>2000</v>
      </c>
      <c r="G18" s="604">
        <f t="shared" si="6"/>
        <v>26200</v>
      </c>
      <c r="H18" s="575">
        <f t="shared" si="0"/>
        <v>131.76470588235293</v>
      </c>
      <c r="I18" s="616">
        <v>95</v>
      </c>
      <c r="J18" s="616">
        <v>6720</v>
      </c>
      <c r="L18" s="554">
        <f t="shared" si="7"/>
        <v>0</v>
      </c>
      <c r="M18" s="561">
        <f t="shared" si="1"/>
        <v>2000</v>
      </c>
      <c r="N18" s="561">
        <f t="shared" si="2"/>
        <v>0</v>
      </c>
      <c r="O18" s="561">
        <f t="shared" si="3"/>
        <v>0</v>
      </c>
      <c r="P18" s="561">
        <f t="shared" si="4"/>
        <v>0</v>
      </c>
      <c r="Q18" s="552" t="s">
        <v>61</v>
      </c>
    </row>
    <row r="19" spans="1:17" ht="13.9" customHeight="1" thickBot="1">
      <c r="A19" s="597">
        <v>10</v>
      </c>
      <c r="B19" s="611" t="s">
        <v>472</v>
      </c>
      <c r="C19" s="633">
        <v>350</v>
      </c>
      <c r="D19" s="631">
        <v>0.6</v>
      </c>
      <c r="E19" s="622" t="s">
        <v>136</v>
      </c>
      <c r="F19" s="624">
        <v>9100</v>
      </c>
      <c r="G19" s="604">
        <f t="shared" si="6"/>
        <v>35300</v>
      </c>
      <c r="H19" s="575">
        <f t="shared" si="0"/>
        <v>359.50226244343889</v>
      </c>
      <c r="I19" s="616">
        <v>95</v>
      </c>
      <c r="J19" s="616">
        <v>6590</v>
      </c>
      <c r="L19" s="554">
        <f t="shared" si="7"/>
        <v>0</v>
      </c>
      <c r="M19" s="561">
        <f t="shared" si="1"/>
        <v>9100</v>
      </c>
      <c r="N19" s="561">
        <f t="shared" si="2"/>
        <v>0</v>
      </c>
      <c r="O19" s="561">
        <f t="shared" si="3"/>
        <v>0</v>
      </c>
      <c r="P19" s="561">
        <f t="shared" si="4"/>
        <v>0</v>
      </c>
      <c r="Q19" s="552" t="s">
        <v>86</v>
      </c>
    </row>
    <row r="20" spans="1:17" ht="13.9" customHeight="1" thickBot="1">
      <c r="A20" s="597">
        <v>11</v>
      </c>
      <c r="B20" s="611" t="s">
        <v>472</v>
      </c>
      <c r="C20" s="633">
        <v>308</v>
      </c>
      <c r="D20" s="631">
        <v>0.9</v>
      </c>
      <c r="E20" s="622" t="s">
        <v>136</v>
      </c>
      <c r="F20" s="624">
        <v>11300</v>
      </c>
      <c r="G20" s="604">
        <f t="shared" si="6"/>
        <v>46600</v>
      </c>
      <c r="H20" s="575">
        <f t="shared" si="0"/>
        <v>320.54298642533939</v>
      </c>
      <c r="I20" s="616">
        <v>95</v>
      </c>
      <c r="J20" s="616">
        <v>6580</v>
      </c>
      <c r="L20" s="554">
        <f t="shared" si="7"/>
        <v>0</v>
      </c>
      <c r="M20" s="561">
        <f t="shared" si="1"/>
        <v>11300</v>
      </c>
      <c r="N20" s="561">
        <f t="shared" si="2"/>
        <v>0</v>
      </c>
      <c r="O20" s="561">
        <f t="shared" si="3"/>
        <v>0</v>
      </c>
      <c r="P20" s="561">
        <f t="shared" si="4"/>
        <v>0</v>
      </c>
      <c r="Q20" s="552" t="s">
        <v>128</v>
      </c>
    </row>
    <row r="21" spans="1:17" ht="13.9" customHeight="1" thickBot="1">
      <c r="A21" s="597">
        <v>12</v>
      </c>
      <c r="B21" s="611" t="s">
        <v>472</v>
      </c>
      <c r="C21" s="633">
        <v>107</v>
      </c>
      <c r="D21" s="631">
        <v>0.3</v>
      </c>
      <c r="E21" s="622" t="s">
        <v>136</v>
      </c>
      <c r="F21" s="624">
        <v>1900</v>
      </c>
      <c r="G21" s="604">
        <f t="shared" si="6"/>
        <v>48500</v>
      </c>
      <c r="H21" s="575">
        <f t="shared" si="0"/>
        <v>108.4524886877828</v>
      </c>
      <c r="I21" s="616">
        <v>95</v>
      </c>
      <c r="J21" s="616">
        <v>6450</v>
      </c>
      <c r="L21" s="554">
        <f t="shared" si="7"/>
        <v>0</v>
      </c>
      <c r="M21" s="561">
        <f t="shared" si="1"/>
        <v>1900</v>
      </c>
      <c r="N21" s="561">
        <f t="shared" si="2"/>
        <v>0</v>
      </c>
      <c r="O21" s="561">
        <f t="shared" si="3"/>
        <v>0</v>
      </c>
      <c r="P21" s="561">
        <f t="shared" si="4"/>
        <v>0</v>
      </c>
      <c r="Q21" s="552" t="s">
        <v>129</v>
      </c>
    </row>
    <row r="22" spans="1:17" ht="13.9" customHeight="1" thickBot="1">
      <c r="A22" s="597">
        <v>13</v>
      </c>
      <c r="B22" s="611" t="s">
        <v>472</v>
      </c>
      <c r="C22" s="633">
        <v>311</v>
      </c>
      <c r="D22" s="631">
        <v>0.9</v>
      </c>
      <c r="E22" s="622" t="s">
        <v>136</v>
      </c>
      <c r="F22" s="624">
        <v>11200</v>
      </c>
      <c r="G22" s="604">
        <f t="shared" si="6"/>
        <v>59700</v>
      </c>
      <c r="H22" s="575">
        <f t="shared" si="0"/>
        <v>323.66515837104077</v>
      </c>
      <c r="I22" s="616">
        <v>95</v>
      </c>
      <c r="J22" s="616">
        <v>6470</v>
      </c>
      <c r="L22" s="554">
        <f t="shared" si="7"/>
        <v>0</v>
      </c>
      <c r="M22" s="561">
        <f t="shared" si="1"/>
        <v>11200</v>
      </c>
      <c r="N22" s="561">
        <f t="shared" si="2"/>
        <v>0</v>
      </c>
      <c r="O22" s="561">
        <f t="shared" si="3"/>
        <v>0</v>
      </c>
      <c r="P22" s="561">
        <f t="shared" si="4"/>
        <v>0</v>
      </c>
      <c r="Q22" s="552" t="s">
        <v>139</v>
      </c>
    </row>
    <row r="23" spans="1:17" ht="13.9" customHeight="1" thickBot="1">
      <c r="A23" s="597">
        <v>14</v>
      </c>
      <c r="B23" s="611" t="s">
        <v>472</v>
      </c>
      <c r="C23" s="633">
        <v>298</v>
      </c>
      <c r="D23" s="631">
        <v>1.2</v>
      </c>
      <c r="E23" s="622" t="s">
        <v>136</v>
      </c>
      <c r="F23" s="624">
        <v>15200</v>
      </c>
      <c r="G23" s="604">
        <f t="shared" si="6"/>
        <v>74900</v>
      </c>
      <c r="H23" s="575">
        <f t="shared" si="0"/>
        <v>314.18099547511315</v>
      </c>
      <c r="I23" s="616">
        <v>95</v>
      </c>
      <c r="J23" s="616">
        <v>6480</v>
      </c>
      <c r="L23" s="554">
        <f t="shared" si="7"/>
        <v>0</v>
      </c>
      <c r="M23" s="561">
        <f t="shared" si="1"/>
        <v>15200</v>
      </c>
      <c r="N23" s="561">
        <f t="shared" si="2"/>
        <v>0</v>
      </c>
      <c r="O23" s="561">
        <f t="shared" si="3"/>
        <v>0</v>
      </c>
      <c r="P23" s="561">
        <f t="shared" si="4"/>
        <v>0</v>
      </c>
      <c r="Q23" s="552" t="s">
        <v>192</v>
      </c>
    </row>
    <row r="24" spans="1:17" ht="13.9" customHeight="1" thickBot="1">
      <c r="A24" s="597">
        <v>15</v>
      </c>
      <c r="B24" s="611" t="s">
        <v>472</v>
      </c>
      <c r="C24" s="633">
        <v>90</v>
      </c>
      <c r="D24" s="631">
        <v>0.3</v>
      </c>
      <c r="E24" s="622" t="s">
        <v>136</v>
      </c>
      <c r="F24" s="624">
        <v>2200</v>
      </c>
      <c r="G24" s="604">
        <f t="shared" si="6"/>
        <v>77100</v>
      </c>
      <c r="H24" s="575">
        <f t="shared" si="0"/>
        <v>91.221719457013563</v>
      </c>
      <c r="I24" s="616">
        <v>95</v>
      </c>
      <c r="J24" s="616">
        <v>6560</v>
      </c>
      <c r="L24" s="554">
        <f t="shared" si="7"/>
        <v>0</v>
      </c>
      <c r="M24" s="561">
        <f t="shared" si="1"/>
        <v>2200</v>
      </c>
      <c r="N24" s="561">
        <f t="shared" si="2"/>
        <v>0</v>
      </c>
      <c r="O24" s="561">
        <f t="shared" si="3"/>
        <v>0</v>
      </c>
      <c r="P24" s="561">
        <f t="shared" si="4"/>
        <v>0</v>
      </c>
      <c r="Q24" s="552" t="s">
        <v>233</v>
      </c>
    </row>
    <row r="25" spans="1:17" ht="13.9" customHeight="1" thickBot="1">
      <c r="A25" s="597">
        <v>16</v>
      </c>
      <c r="B25" s="611" t="s">
        <v>472</v>
      </c>
      <c r="C25" s="633">
        <v>195</v>
      </c>
      <c r="D25" s="631">
        <v>1.2</v>
      </c>
      <c r="E25" s="622" t="s">
        <v>136</v>
      </c>
      <c r="F25" s="624">
        <v>11000</v>
      </c>
      <c r="G25" s="604">
        <f t="shared" si="6"/>
        <v>88100</v>
      </c>
      <c r="H25" s="575">
        <f t="shared" si="0"/>
        <v>205.58823529411765</v>
      </c>
      <c r="I25" s="616">
        <v>95</v>
      </c>
      <c r="J25" s="616">
        <v>6420</v>
      </c>
      <c r="L25" s="554">
        <f t="shared" si="7"/>
        <v>0</v>
      </c>
      <c r="M25" s="561">
        <f t="shared" si="1"/>
        <v>11000</v>
      </c>
      <c r="N25" s="561">
        <f t="shared" si="2"/>
        <v>0</v>
      </c>
      <c r="O25" s="561">
        <f t="shared" si="3"/>
        <v>0</v>
      </c>
      <c r="P25" s="561">
        <f t="shared" si="4"/>
        <v>0</v>
      </c>
      <c r="Q25" s="553" t="s">
        <v>156</v>
      </c>
    </row>
    <row r="26" spans="1:17" ht="13.9" customHeight="1" thickBot="1">
      <c r="A26" s="597">
        <v>17</v>
      </c>
      <c r="B26" s="611" t="s">
        <v>472</v>
      </c>
      <c r="C26" s="633">
        <v>200</v>
      </c>
      <c r="D26" s="631">
        <v>0.3</v>
      </c>
      <c r="E26" s="622" t="s">
        <v>150</v>
      </c>
      <c r="F26" s="624">
        <v>2600</v>
      </c>
      <c r="G26" s="604">
        <f t="shared" si="6"/>
        <v>90700</v>
      </c>
      <c r="H26" s="575">
        <f t="shared" si="0"/>
        <v>202.71493212669682</v>
      </c>
      <c r="I26" s="616">
        <v>95</v>
      </c>
      <c r="J26" s="616">
        <v>6250</v>
      </c>
      <c r="L26" s="554">
        <f t="shared" si="7"/>
        <v>0</v>
      </c>
      <c r="M26" s="561">
        <f t="shared" si="1"/>
        <v>0</v>
      </c>
      <c r="N26" s="561">
        <f t="shared" si="2"/>
        <v>2600</v>
      </c>
      <c r="O26" s="561">
        <f t="shared" si="3"/>
        <v>0</v>
      </c>
      <c r="P26" s="561">
        <f t="shared" si="4"/>
        <v>0</v>
      </c>
    </row>
    <row r="27" spans="1:17" ht="13.9" customHeight="1" thickBot="1">
      <c r="A27" s="597">
        <v>18</v>
      </c>
      <c r="B27" s="611" t="s">
        <v>472</v>
      </c>
      <c r="C27" s="633">
        <v>386</v>
      </c>
      <c r="D27" s="631">
        <v>0.6</v>
      </c>
      <c r="E27" s="622" t="s">
        <v>150</v>
      </c>
      <c r="F27" s="624">
        <v>10100</v>
      </c>
      <c r="G27" s="604">
        <f t="shared" si="6"/>
        <v>100800</v>
      </c>
      <c r="H27" s="575">
        <f t="shared" si="0"/>
        <v>396.47963800904972</v>
      </c>
      <c r="I27" s="616">
        <v>95</v>
      </c>
      <c r="J27" s="616">
        <v>6240</v>
      </c>
      <c r="L27" s="554">
        <f t="shared" si="7"/>
        <v>0</v>
      </c>
      <c r="M27" s="561">
        <f t="shared" si="1"/>
        <v>0</v>
      </c>
      <c r="N27" s="561">
        <f t="shared" si="2"/>
        <v>10100</v>
      </c>
      <c r="O27" s="561">
        <f t="shared" si="3"/>
        <v>0</v>
      </c>
      <c r="P27" s="561">
        <f t="shared" si="4"/>
        <v>0</v>
      </c>
    </row>
    <row r="28" spans="1:17" ht="13.9" customHeight="1" thickBot="1">
      <c r="A28" s="597">
        <v>19</v>
      </c>
      <c r="B28" s="611" t="s">
        <v>472</v>
      </c>
      <c r="C28" s="633">
        <v>398</v>
      </c>
      <c r="D28" s="631">
        <v>0.9</v>
      </c>
      <c r="E28" s="622" t="s">
        <v>150</v>
      </c>
      <c r="F28" s="624">
        <v>15000</v>
      </c>
      <c r="G28" s="604">
        <f t="shared" si="6"/>
        <v>115800</v>
      </c>
      <c r="H28" s="575">
        <f t="shared" si="0"/>
        <v>414.20814479638011</v>
      </c>
      <c r="I28" s="616">
        <v>95</v>
      </c>
      <c r="J28" s="616">
        <v>6250</v>
      </c>
      <c r="L28" s="554">
        <f t="shared" si="7"/>
        <v>0</v>
      </c>
      <c r="M28" s="561">
        <f t="shared" si="1"/>
        <v>0</v>
      </c>
      <c r="N28" s="561">
        <f t="shared" si="2"/>
        <v>15000</v>
      </c>
      <c r="O28" s="561">
        <f t="shared" si="3"/>
        <v>0</v>
      </c>
      <c r="P28" s="561">
        <f t="shared" si="4"/>
        <v>0</v>
      </c>
    </row>
    <row r="29" spans="1:17" ht="13.9" customHeight="1" thickBot="1">
      <c r="A29" s="597">
        <v>20</v>
      </c>
      <c r="B29" s="611" t="s">
        <v>472</v>
      </c>
      <c r="C29" s="633">
        <v>176</v>
      </c>
      <c r="D29" s="631">
        <v>0.3</v>
      </c>
      <c r="E29" s="622" t="s">
        <v>150</v>
      </c>
      <c r="F29" s="624">
        <v>2500</v>
      </c>
      <c r="G29" s="604">
        <f t="shared" si="6"/>
        <v>118300</v>
      </c>
      <c r="H29" s="575">
        <f t="shared" si="0"/>
        <v>178.3891402714932</v>
      </c>
      <c r="I29" s="616">
        <v>95</v>
      </c>
      <c r="J29" s="616">
        <v>6320</v>
      </c>
      <c r="L29" s="554">
        <f t="shared" si="7"/>
        <v>0</v>
      </c>
      <c r="M29" s="561">
        <f t="shared" si="1"/>
        <v>0</v>
      </c>
      <c r="N29" s="561">
        <f t="shared" si="2"/>
        <v>2500</v>
      </c>
      <c r="O29" s="561">
        <f t="shared" si="3"/>
        <v>0</v>
      </c>
      <c r="P29" s="561">
        <f t="shared" si="4"/>
        <v>0</v>
      </c>
    </row>
    <row r="30" spans="1:17" ht="13.9" customHeight="1" thickBot="1">
      <c r="A30" s="597">
        <v>21</v>
      </c>
      <c r="B30" s="611" t="s">
        <v>472</v>
      </c>
      <c r="C30" s="633">
        <v>400</v>
      </c>
      <c r="D30" s="631">
        <v>0.9</v>
      </c>
      <c r="E30" s="622" t="s">
        <v>150</v>
      </c>
      <c r="F30" s="624">
        <v>14100</v>
      </c>
      <c r="G30" s="604">
        <f t="shared" si="6"/>
        <v>132400</v>
      </c>
      <c r="H30" s="575">
        <f t="shared" si="0"/>
        <v>416.28959276018105</v>
      </c>
      <c r="I30" s="616">
        <v>95</v>
      </c>
      <c r="J30" s="616">
        <v>6220</v>
      </c>
      <c r="L30" s="554">
        <f t="shared" si="7"/>
        <v>0</v>
      </c>
      <c r="M30" s="561">
        <f t="shared" si="1"/>
        <v>0</v>
      </c>
      <c r="N30" s="561">
        <f t="shared" si="2"/>
        <v>14100</v>
      </c>
      <c r="O30" s="561">
        <f t="shared" si="3"/>
        <v>0</v>
      </c>
      <c r="P30" s="561">
        <f t="shared" si="4"/>
        <v>0</v>
      </c>
    </row>
    <row r="31" spans="1:17" ht="13.9" customHeight="1" thickBot="1">
      <c r="A31" s="597">
        <v>22</v>
      </c>
      <c r="B31" s="611" t="s">
        <v>472</v>
      </c>
      <c r="C31" s="633">
        <v>400</v>
      </c>
      <c r="D31" s="631">
        <v>1.5</v>
      </c>
      <c r="E31" s="622" t="s">
        <v>150</v>
      </c>
      <c r="F31" s="624">
        <v>25100</v>
      </c>
      <c r="G31" s="604">
        <f t="shared" si="6"/>
        <v>157500</v>
      </c>
      <c r="H31" s="575">
        <f t="shared" si="0"/>
        <v>427.14932126696834</v>
      </c>
      <c r="I31" s="616">
        <v>95</v>
      </c>
      <c r="J31" s="616">
        <v>6320</v>
      </c>
      <c r="L31" s="554">
        <f t="shared" si="7"/>
        <v>0</v>
      </c>
      <c r="M31" s="561">
        <f t="shared" si="1"/>
        <v>0</v>
      </c>
      <c r="N31" s="561">
        <f t="shared" si="2"/>
        <v>25100</v>
      </c>
      <c r="O31" s="561">
        <f t="shared" si="3"/>
        <v>0</v>
      </c>
      <c r="P31" s="561">
        <f t="shared" si="4"/>
        <v>0</v>
      </c>
    </row>
    <row r="32" spans="1:17" ht="13.9" customHeight="1" thickBot="1">
      <c r="A32" s="597">
        <v>23</v>
      </c>
      <c r="B32" s="611" t="s">
        <v>472</v>
      </c>
      <c r="C32" s="633">
        <v>155</v>
      </c>
      <c r="D32" s="631">
        <v>0.6</v>
      </c>
      <c r="E32" s="622" t="s">
        <v>150</v>
      </c>
      <c r="F32" s="624">
        <v>5100</v>
      </c>
      <c r="G32" s="604">
        <f t="shared" si="6"/>
        <v>162600</v>
      </c>
      <c r="H32" s="575">
        <f t="shared" si="0"/>
        <v>159.20814479638008</v>
      </c>
      <c r="I32" s="616">
        <v>95</v>
      </c>
      <c r="J32" s="616">
        <v>6490</v>
      </c>
      <c r="L32" s="554">
        <f t="shared" si="7"/>
        <v>0</v>
      </c>
      <c r="M32" s="561">
        <f t="shared" si="1"/>
        <v>0</v>
      </c>
      <c r="N32" s="561">
        <f t="shared" si="2"/>
        <v>5100</v>
      </c>
      <c r="O32" s="561">
        <f t="shared" si="3"/>
        <v>0</v>
      </c>
      <c r="P32" s="561">
        <f t="shared" si="4"/>
        <v>0</v>
      </c>
    </row>
    <row r="33" spans="1:16" ht="13.9" customHeight="1" thickBot="1">
      <c r="A33" s="597">
        <v>24</v>
      </c>
      <c r="B33" s="611" t="s">
        <v>472</v>
      </c>
      <c r="C33" s="633">
        <v>397</v>
      </c>
      <c r="D33" s="631">
        <v>1.2</v>
      </c>
      <c r="E33" s="622" t="s">
        <v>150</v>
      </c>
      <c r="F33" s="624">
        <v>20100</v>
      </c>
      <c r="G33" s="604">
        <f t="shared" si="6"/>
        <v>182700</v>
      </c>
      <c r="H33" s="575">
        <f t="shared" si="0"/>
        <v>418.55656108597287</v>
      </c>
      <c r="I33" s="616">
        <v>95</v>
      </c>
      <c r="J33" s="616">
        <v>6430</v>
      </c>
      <c r="L33" s="554">
        <f t="shared" si="7"/>
        <v>0</v>
      </c>
      <c r="M33" s="561">
        <f t="shared" si="1"/>
        <v>0</v>
      </c>
      <c r="N33" s="561">
        <f t="shared" si="2"/>
        <v>20100</v>
      </c>
      <c r="O33" s="561">
        <f t="shared" si="3"/>
        <v>0</v>
      </c>
      <c r="P33" s="561">
        <f t="shared" si="4"/>
        <v>0</v>
      </c>
    </row>
    <row r="34" spans="1:16" ht="13.9" customHeight="1" thickBot="1">
      <c r="A34" s="597">
        <v>25</v>
      </c>
      <c r="B34" s="611" t="s">
        <v>472</v>
      </c>
      <c r="C34" s="633">
        <v>411</v>
      </c>
      <c r="D34" s="631">
        <v>1.8</v>
      </c>
      <c r="E34" s="622" t="s">
        <v>150</v>
      </c>
      <c r="F34" s="624">
        <v>30200</v>
      </c>
      <c r="G34" s="604">
        <f t="shared" si="6"/>
        <v>212900</v>
      </c>
      <c r="H34" s="575">
        <f t="shared" si="0"/>
        <v>444.47511312217193</v>
      </c>
      <c r="I34" s="616">
        <v>95</v>
      </c>
      <c r="J34" s="616">
        <v>6490</v>
      </c>
      <c r="L34" s="554">
        <f t="shared" si="7"/>
        <v>0</v>
      </c>
      <c r="M34" s="561">
        <f t="shared" si="1"/>
        <v>0</v>
      </c>
      <c r="N34" s="561">
        <f t="shared" si="2"/>
        <v>30200</v>
      </c>
      <c r="O34" s="561">
        <f t="shared" si="3"/>
        <v>0</v>
      </c>
      <c r="P34" s="561">
        <f t="shared" si="4"/>
        <v>0</v>
      </c>
    </row>
    <row r="35" spans="1:16" ht="13.9" customHeight="1" thickBot="1">
      <c r="A35" s="597">
        <v>26</v>
      </c>
      <c r="B35" s="611" t="s">
        <v>472</v>
      </c>
      <c r="C35" s="633">
        <v>170</v>
      </c>
      <c r="D35" s="631">
        <v>0.6</v>
      </c>
      <c r="E35" s="622" t="s">
        <v>150</v>
      </c>
      <c r="F35" s="624">
        <v>5070</v>
      </c>
      <c r="G35" s="604">
        <f t="shared" si="6"/>
        <v>217970</v>
      </c>
      <c r="H35" s="575">
        <f t="shared" si="0"/>
        <v>174.61538461538458</v>
      </c>
      <c r="I35" s="616">
        <v>90</v>
      </c>
      <c r="J35" s="616">
        <v>6480</v>
      </c>
      <c r="L35" s="554">
        <f t="shared" si="7"/>
        <v>0</v>
      </c>
      <c r="M35" s="561">
        <f t="shared" si="1"/>
        <v>0</v>
      </c>
      <c r="N35" s="561">
        <f t="shared" si="2"/>
        <v>5070</v>
      </c>
      <c r="O35" s="561">
        <f t="shared" si="3"/>
        <v>0</v>
      </c>
      <c r="P35" s="561">
        <f t="shared" si="4"/>
        <v>0</v>
      </c>
    </row>
    <row r="36" spans="1:16" ht="13.9" customHeight="1" thickBot="1">
      <c r="A36" s="597">
        <v>27</v>
      </c>
      <c r="B36" s="611" t="s">
        <v>472</v>
      </c>
      <c r="C36" s="633">
        <v>401</v>
      </c>
      <c r="D36" s="631">
        <v>1.2</v>
      </c>
      <c r="E36" s="622" t="s">
        <v>150</v>
      </c>
      <c r="F36" s="624">
        <v>20100</v>
      </c>
      <c r="G36" s="604">
        <f t="shared" si="6"/>
        <v>238070</v>
      </c>
      <c r="H36" s="575">
        <f t="shared" si="0"/>
        <v>422.77375565610862</v>
      </c>
      <c r="I36" s="616">
        <v>95</v>
      </c>
      <c r="J36" s="616">
        <v>6520</v>
      </c>
      <c r="L36" s="554">
        <f t="shared" si="7"/>
        <v>0</v>
      </c>
      <c r="M36" s="561">
        <f t="shared" si="1"/>
        <v>0</v>
      </c>
      <c r="N36" s="561">
        <f t="shared" si="2"/>
        <v>20100</v>
      </c>
      <c r="O36" s="561">
        <f t="shared" si="3"/>
        <v>0</v>
      </c>
      <c r="P36" s="561">
        <f t="shared" si="4"/>
        <v>0</v>
      </c>
    </row>
    <row r="37" spans="1:16" ht="13.9" customHeight="1" thickBot="1">
      <c r="A37" s="597">
        <v>28</v>
      </c>
      <c r="B37" s="611" t="s">
        <v>472</v>
      </c>
      <c r="C37" s="633">
        <v>305</v>
      </c>
      <c r="D37" s="631">
        <v>1.8</v>
      </c>
      <c r="E37" s="622" t="s">
        <v>150</v>
      </c>
      <c r="F37" s="624">
        <v>22100</v>
      </c>
      <c r="G37" s="604">
        <f t="shared" si="6"/>
        <v>260170</v>
      </c>
      <c r="H37" s="575">
        <f t="shared" si="0"/>
        <v>329.84162895927602</v>
      </c>
      <c r="I37" s="616">
        <v>95</v>
      </c>
      <c r="J37" s="616">
        <v>6760</v>
      </c>
      <c r="L37" s="554">
        <f t="shared" si="7"/>
        <v>0</v>
      </c>
      <c r="M37" s="561">
        <f t="shared" si="1"/>
        <v>0</v>
      </c>
      <c r="N37" s="561">
        <f t="shared" si="2"/>
        <v>22100</v>
      </c>
      <c r="O37" s="561">
        <f t="shared" si="3"/>
        <v>0</v>
      </c>
      <c r="P37" s="561">
        <f t="shared" si="4"/>
        <v>0</v>
      </c>
    </row>
    <row r="38" spans="1:16" ht="13.9" customHeight="1" thickBot="1">
      <c r="A38" s="597">
        <v>29</v>
      </c>
      <c r="B38" s="611" t="s">
        <v>472</v>
      </c>
      <c r="C38" s="633">
        <v>170</v>
      </c>
      <c r="D38" s="631">
        <v>0.9</v>
      </c>
      <c r="E38" s="622" t="s">
        <v>150</v>
      </c>
      <c r="F38" s="624">
        <v>7600</v>
      </c>
      <c r="G38" s="604">
        <f t="shared" si="6"/>
        <v>267770</v>
      </c>
      <c r="H38" s="575">
        <f t="shared" si="0"/>
        <v>176.92307692307693</v>
      </c>
      <c r="I38" s="616">
        <v>95</v>
      </c>
      <c r="J38" s="616">
        <v>7200</v>
      </c>
      <c r="L38" s="554">
        <f t="shared" si="7"/>
        <v>0</v>
      </c>
      <c r="M38" s="561">
        <f t="shared" si="1"/>
        <v>0</v>
      </c>
      <c r="N38" s="561">
        <f t="shared" si="2"/>
        <v>7600</v>
      </c>
      <c r="O38" s="561">
        <f t="shared" si="3"/>
        <v>0</v>
      </c>
      <c r="P38" s="561">
        <f t="shared" si="4"/>
        <v>0</v>
      </c>
    </row>
    <row r="39" spans="1:16" ht="13.9" customHeight="1" thickBot="1">
      <c r="A39" s="597">
        <v>30</v>
      </c>
      <c r="B39" s="611" t="s">
        <v>472</v>
      </c>
      <c r="C39" s="633">
        <v>200</v>
      </c>
      <c r="D39" s="631">
        <v>0</v>
      </c>
      <c r="E39" s="622" t="s">
        <v>128</v>
      </c>
      <c r="F39" s="624">
        <v>0</v>
      </c>
      <c r="G39" s="604">
        <f t="shared" si="6"/>
        <v>267770</v>
      </c>
      <c r="H39" s="575">
        <f t="shared" si="0"/>
        <v>200</v>
      </c>
      <c r="I39" s="616">
        <v>95</v>
      </c>
      <c r="J39" s="616">
        <v>6810</v>
      </c>
      <c r="L39" s="554">
        <f t="shared" si="7"/>
        <v>0</v>
      </c>
      <c r="M39" s="561">
        <f t="shared" si="1"/>
        <v>0</v>
      </c>
      <c r="N39" s="561">
        <f t="shared" si="2"/>
        <v>0</v>
      </c>
      <c r="O39" s="561">
        <f t="shared" si="3"/>
        <v>0</v>
      </c>
      <c r="P39" s="561">
        <f t="shared" si="4"/>
        <v>0</v>
      </c>
    </row>
    <row r="40" spans="1:16" ht="13.9" customHeight="1" thickBot="1">
      <c r="A40" s="597">
        <v>31</v>
      </c>
      <c r="B40" s="611" t="s">
        <v>472</v>
      </c>
      <c r="C40" s="633">
        <v>201</v>
      </c>
      <c r="D40" s="631">
        <v>0.9</v>
      </c>
      <c r="E40" s="622" t="s">
        <v>150</v>
      </c>
      <c r="F40" s="624">
        <v>6100</v>
      </c>
      <c r="G40" s="604">
        <f t="shared" si="6"/>
        <v>273870</v>
      </c>
      <c r="H40" s="575">
        <f t="shared" si="0"/>
        <v>209.18552036199097</v>
      </c>
      <c r="I40" s="616">
        <v>95</v>
      </c>
      <c r="J40" s="616">
        <v>6620</v>
      </c>
      <c r="L40" s="554">
        <f t="shared" si="7"/>
        <v>0</v>
      </c>
      <c r="M40" s="561">
        <f t="shared" si="1"/>
        <v>0</v>
      </c>
      <c r="N40" s="561">
        <f t="shared" si="2"/>
        <v>6100</v>
      </c>
      <c r="O40" s="561">
        <f t="shared" si="3"/>
        <v>0</v>
      </c>
      <c r="P40" s="561">
        <f t="shared" si="4"/>
        <v>0</v>
      </c>
    </row>
    <row r="41" spans="1:16" ht="13.9" customHeight="1" thickBot="1">
      <c r="A41" s="597">
        <v>32</v>
      </c>
      <c r="B41" s="611" t="s">
        <v>472</v>
      </c>
      <c r="C41" s="633">
        <v>200</v>
      </c>
      <c r="D41" s="631">
        <v>1.5</v>
      </c>
      <c r="E41" s="622" t="s">
        <v>150</v>
      </c>
      <c r="F41" s="624">
        <v>12400</v>
      </c>
      <c r="G41" s="604">
        <f t="shared" si="6"/>
        <v>286270</v>
      </c>
      <c r="H41" s="575">
        <f t="shared" si="0"/>
        <v>213.57466063348417</v>
      </c>
      <c r="I41" s="616">
        <v>95</v>
      </c>
      <c r="J41" s="616">
        <v>6700</v>
      </c>
      <c r="L41" s="554">
        <f t="shared" si="7"/>
        <v>0</v>
      </c>
      <c r="M41" s="561">
        <f t="shared" si="1"/>
        <v>0</v>
      </c>
      <c r="N41" s="561">
        <f t="shared" si="2"/>
        <v>12400</v>
      </c>
      <c r="O41" s="561">
        <f t="shared" si="3"/>
        <v>0</v>
      </c>
      <c r="P41" s="561">
        <f t="shared" si="4"/>
        <v>0</v>
      </c>
    </row>
    <row r="42" spans="1:16" ht="13.9" customHeight="1" thickBot="1">
      <c r="A42" s="597">
        <v>33</v>
      </c>
      <c r="B42" s="611" t="s">
        <v>472</v>
      </c>
      <c r="C42" s="633">
        <v>215</v>
      </c>
      <c r="D42" s="631">
        <v>2</v>
      </c>
      <c r="E42" s="622" t="s">
        <v>150</v>
      </c>
      <c r="F42" s="624">
        <v>17500</v>
      </c>
      <c r="G42" s="604">
        <f t="shared" si="6"/>
        <v>303770</v>
      </c>
      <c r="H42" s="575">
        <f t="shared" si="0"/>
        <v>234.45701357466061</v>
      </c>
      <c r="I42" s="616">
        <v>95</v>
      </c>
      <c r="J42" s="616">
        <v>6830</v>
      </c>
      <c r="L42" s="554">
        <f t="shared" si="7"/>
        <v>0</v>
      </c>
      <c r="M42" s="561">
        <f t="shared" si="1"/>
        <v>0</v>
      </c>
      <c r="N42" s="561">
        <f t="shared" si="2"/>
        <v>17500</v>
      </c>
      <c r="O42" s="561">
        <f t="shared" si="3"/>
        <v>0</v>
      </c>
      <c r="P42" s="561">
        <f t="shared" si="4"/>
        <v>0</v>
      </c>
    </row>
    <row r="43" spans="1:16" ht="13.9" customHeight="1" thickBot="1">
      <c r="A43" s="597">
        <v>34</v>
      </c>
      <c r="B43" s="611" t="s">
        <v>472</v>
      </c>
      <c r="C43" s="633">
        <v>177</v>
      </c>
      <c r="D43" s="631">
        <v>0.9</v>
      </c>
      <c r="E43" s="622" t="s">
        <v>150</v>
      </c>
      <c r="F43" s="624">
        <v>9830</v>
      </c>
      <c r="G43" s="604">
        <f t="shared" si="6"/>
        <v>313600</v>
      </c>
      <c r="H43" s="575">
        <f t="shared" si="0"/>
        <v>184.20814479638011</v>
      </c>
      <c r="I43" s="616">
        <v>95</v>
      </c>
      <c r="J43" s="616">
        <v>6710</v>
      </c>
      <c r="L43" s="554">
        <f t="shared" si="7"/>
        <v>0</v>
      </c>
      <c r="M43" s="561">
        <f t="shared" si="1"/>
        <v>0</v>
      </c>
      <c r="N43" s="561">
        <f t="shared" si="2"/>
        <v>9830</v>
      </c>
      <c r="O43" s="561">
        <f t="shared" si="3"/>
        <v>0</v>
      </c>
      <c r="P43" s="561">
        <f t="shared" si="4"/>
        <v>0</v>
      </c>
    </row>
    <row r="44" spans="1:16" ht="13.9" customHeight="1" thickBot="1">
      <c r="A44" s="597">
        <v>35</v>
      </c>
      <c r="B44" s="611" t="s">
        <v>472</v>
      </c>
      <c r="C44" s="633">
        <v>200</v>
      </c>
      <c r="D44" s="631">
        <v>1.5</v>
      </c>
      <c r="E44" s="622" t="s">
        <v>150</v>
      </c>
      <c r="F44" s="624">
        <v>12500</v>
      </c>
      <c r="G44" s="604">
        <f t="shared" si="6"/>
        <v>326100</v>
      </c>
      <c r="H44" s="575">
        <f t="shared" si="0"/>
        <v>213.57466063348417</v>
      </c>
      <c r="I44" s="616">
        <v>95</v>
      </c>
      <c r="J44" s="616">
        <v>6490</v>
      </c>
      <c r="L44" s="554">
        <f t="shared" si="7"/>
        <v>0</v>
      </c>
      <c r="M44" s="561">
        <f t="shared" si="1"/>
        <v>0</v>
      </c>
      <c r="N44" s="561">
        <f t="shared" si="2"/>
        <v>12500</v>
      </c>
      <c r="O44" s="561">
        <f t="shared" si="3"/>
        <v>0</v>
      </c>
      <c r="P44" s="561">
        <f t="shared" si="4"/>
        <v>0</v>
      </c>
    </row>
    <row r="45" spans="1:16" ht="13.9" customHeight="1" thickBot="1">
      <c r="A45" s="597">
        <v>36</v>
      </c>
      <c r="B45" s="611" t="s">
        <v>472</v>
      </c>
      <c r="C45" s="633">
        <v>251</v>
      </c>
      <c r="D45" s="631">
        <v>2</v>
      </c>
      <c r="E45" s="622" t="s">
        <v>150</v>
      </c>
      <c r="F45" s="624">
        <v>16900</v>
      </c>
      <c r="G45" s="604">
        <f t="shared" si="6"/>
        <v>343000</v>
      </c>
      <c r="H45" s="575">
        <f t="shared" si="0"/>
        <v>273.71493212669679</v>
      </c>
      <c r="I45" s="616">
        <v>95</v>
      </c>
      <c r="J45" s="616">
        <v>6590</v>
      </c>
      <c r="L45" s="554">
        <f t="shared" si="7"/>
        <v>0</v>
      </c>
      <c r="M45" s="561">
        <f t="shared" si="1"/>
        <v>0</v>
      </c>
      <c r="N45" s="561">
        <f t="shared" si="2"/>
        <v>16900</v>
      </c>
      <c r="O45" s="561">
        <f t="shared" si="3"/>
        <v>0</v>
      </c>
      <c r="P45" s="561">
        <f t="shared" si="4"/>
        <v>0</v>
      </c>
    </row>
    <row r="46" spans="1:16" ht="13.9" customHeight="1" thickBot="1">
      <c r="A46" s="597">
        <v>37</v>
      </c>
      <c r="B46" s="611"/>
      <c r="C46" s="612"/>
      <c r="D46" s="613"/>
      <c r="E46" s="622"/>
      <c r="F46" s="624">
        <f>(D46*42)*C46</f>
        <v>0</v>
      </c>
      <c r="G46" s="604">
        <f t="shared" si="6"/>
        <v>343000</v>
      </c>
      <c r="H46" s="575">
        <f t="shared" si="0"/>
        <v>0</v>
      </c>
      <c r="I46" s="616"/>
      <c r="J46" s="616"/>
      <c r="L46" s="554">
        <f t="shared" si="7"/>
        <v>0</v>
      </c>
      <c r="M46" s="561">
        <f t="shared" si="1"/>
        <v>0</v>
      </c>
      <c r="N46" s="561">
        <f t="shared" si="2"/>
        <v>0</v>
      </c>
      <c r="O46" s="561">
        <f t="shared" si="3"/>
        <v>0</v>
      </c>
      <c r="P46" s="561">
        <f t="shared" si="4"/>
        <v>0</v>
      </c>
    </row>
    <row r="47" spans="1:16" ht="13.9" customHeight="1" thickBot="1">
      <c r="A47" s="597">
        <v>38</v>
      </c>
      <c r="B47" s="611"/>
      <c r="C47" s="612"/>
      <c r="D47" s="613"/>
      <c r="E47" s="622"/>
      <c r="F47" s="624">
        <f t="shared" ref="F47:F48" si="8">(D47*42)*C47</f>
        <v>0</v>
      </c>
      <c r="G47" s="604">
        <f t="shared" si="6"/>
        <v>343000</v>
      </c>
      <c r="H47" s="575">
        <f t="shared" si="0"/>
        <v>0</v>
      </c>
      <c r="I47" s="616"/>
      <c r="J47" s="616"/>
      <c r="L47" s="554">
        <f t="shared" si="7"/>
        <v>0</v>
      </c>
      <c r="M47" s="561">
        <f>IF(E47=$M$54,F47,0)</f>
        <v>0</v>
      </c>
      <c r="N47" s="561">
        <f>IF(E47=$N$54,F47,0)</f>
        <v>0</v>
      </c>
      <c r="O47" s="561">
        <f>IF(E47=$O$54,F47,0)</f>
        <v>0</v>
      </c>
      <c r="P47" s="561">
        <f>IF(E47=$P$54,F47,0)</f>
        <v>0</v>
      </c>
    </row>
    <row r="48" spans="1:16" ht="13.9" customHeight="1" thickBot="1">
      <c r="A48" s="597">
        <v>39</v>
      </c>
      <c r="B48" s="611"/>
      <c r="C48" s="612"/>
      <c r="D48" s="613"/>
      <c r="E48" s="622"/>
      <c r="F48" s="624">
        <f t="shared" si="8"/>
        <v>0</v>
      </c>
      <c r="G48" s="604">
        <f t="shared" si="6"/>
        <v>343000</v>
      </c>
      <c r="H48" s="575">
        <f t="shared" si="0"/>
        <v>0</v>
      </c>
      <c r="I48" s="616"/>
      <c r="J48" s="616"/>
      <c r="L48" s="554">
        <f t="shared" si="7"/>
        <v>0</v>
      </c>
      <c r="M48" s="561">
        <f>IF(E48=$M$54,F48,0)</f>
        <v>0</v>
      </c>
      <c r="N48" s="561">
        <f>IF(E48=$N$54,F48,0)</f>
        <v>0</v>
      </c>
      <c r="O48" s="561">
        <f>IF(E48=$O$54,F48,0)</f>
        <v>0</v>
      </c>
      <c r="P48" s="561">
        <f>IF(E48=$P$54,F48,0)</f>
        <v>0</v>
      </c>
    </row>
    <row r="49" spans="1:17" ht="13.9" customHeight="1" thickBot="1">
      <c r="A49" s="597">
        <v>40</v>
      </c>
      <c r="B49" s="611" t="s">
        <v>472</v>
      </c>
      <c r="C49" s="591">
        <f>(C5*E4)</f>
        <v>357.89031</v>
      </c>
      <c r="D49" s="621"/>
      <c r="E49" s="614" t="s">
        <v>156</v>
      </c>
      <c r="F49" s="623"/>
      <c r="G49" s="605"/>
      <c r="H49" s="575">
        <f t="shared" si="0"/>
        <v>357.89031</v>
      </c>
      <c r="I49" s="612">
        <v>95</v>
      </c>
      <c r="J49" s="616">
        <v>6910</v>
      </c>
      <c r="L49" s="554">
        <f t="shared" si="7"/>
        <v>0</v>
      </c>
      <c r="M49" s="561">
        <f>IF(E49=$M$54,F49,0)</f>
        <v>0</v>
      </c>
      <c r="N49" s="561">
        <f>IF(E49=$N$54,F49,0)</f>
        <v>0</v>
      </c>
      <c r="O49" s="561">
        <f>IF(E49=$O$54,F49,0)</f>
        <v>0</v>
      </c>
      <c r="P49" s="561">
        <f>IF(E49=$P$54,F49,0)</f>
        <v>0</v>
      </c>
    </row>
    <row r="50" spans="1:17" ht="13.9" customHeight="1" thickBot="1">
      <c r="A50" s="578" t="s">
        <v>71</v>
      </c>
      <c r="B50" s="576" t="s">
        <v>235</v>
      </c>
      <c r="C50" s="591">
        <f>(SUM(C10:C49))*42</f>
        <v>380389.39302000002</v>
      </c>
      <c r="D50" s="598" t="s">
        <v>236</v>
      </c>
      <c r="E50" s="576" t="s">
        <v>237</v>
      </c>
      <c r="F50" s="591">
        <f>SUM(F10:F46)</f>
        <v>343000</v>
      </c>
      <c r="G50" s="607" t="s">
        <v>154</v>
      </c>
      <c r="H50" s="606"/>
      <c r="I50" s="600"/>
      <c r="J50" s="603" t="s">
        <v>202</v>
      </c>
      <c r="K50" s="535"/>
      <c r="L50" s="554"/>
      <c r="M50" s="555"/>
      <c r="N50" s="555"/>
      <c r="O50" s="556"/>
      <c r="P50" s="556"/>
    </row>
    <row r="51" spans="1:17" ht="13.9" customHeight="1" thickBot="1">
      <c r="A51" s="578" t="s">
        <v>204</v>
      </c>
      <c r="B51" s="617">
        <v>0.63402777777777775</v>
      </c>
      <c r="C51" s="590" t="s">
        <v>203</v>
      </c>
      <c r="D51" s="580" t="s">
        <v>205</v>
      </c>
      <c r="E51" s="617">
        <v>0.71458333333333324</v>
      </c>
      <c r="F51" s="590" t="s">
        <v>203</v>
      </c>
      <c r="G51" s="580" t="s">
        <v>207</v>
      </c>
      <c r="H51" s="620">
        <v>42282</v>
      </c>
      <c r="I51" s="600" t="s">
        <v>514</v>
      </c>
      <c r="J51" s="601">
        <f>H49+H55</f>
        <v>407.89031</v>
      </c>
      <c r="K51" s="574"/>
      <c r="L51" s="554"/>
      <c r="M51" s="555"/>
      <c r="N51" s="555"/>
      <c r="O51" s="556"/>
      <c r="P51" s="556"/>
    </row>
    <row r="52" spans="1:17" ht="13.9" customHeight="1" thickBot="1">
      <c r="A52" s="578" t="s">
        <v>178</v>
      </c>
      <c r="B52" s="612">
        <v>742</v>
      </c>
      <c r="C52" s="579" t="s">
        <v>73</v>
      </c>
      <c r="D52" s="580" t="s">
        <v>160</v>
      </c>
      <c r="E52" s="618">
        <f>MAX(D10:D48)</f>
        <v>2</v>
      </c>
      <c r="F52" s="579" t="s">
        <v>165</v>
      </c>
      <c r="G52" s="580" t="s">
        <v>166</v>
      </c>
      <c r="H52" s="618">
        <f>F50/(SUM(C15:C48)*42)</f>
        <v>1.0096015164626859</v>
      </c>
      <c r="I52" s="600" t="s">
        <v>165</v>
      </c>
      <c r="J52" s="602" t="s">
        <v>234</v>
      </c>
      <c r="L52" s="554"/>
      <c r="M52" s="555"/>
      <c r="N52" s="555"/>
      <c r="O52" s="556"/>
      <c r="P52" s="556"/>
    </row>
    <row r="53" spans="1:17" ht="13.9" customHeight="1" thickBot="1">
      <c r="A53" s="578" t="s">
        <v>179</v>
      </c>
      <c r="B53" s="612">
        <v>4717</v>
      </c>
      <c r="C53" s="579" t="s">
        <v>73</v>
      </c>
      <c r="D53" s="580" t="s">
        <v>161</v>
      </c>
      <c r="E53" s="612">
        <f>MAX(I10:I49)</f>
        <v>95</v>
      </c>
      <c r="F53" s="579" t="s">
        <v>74</v>
      </c>
      <c r="G53" s="580" t="s">
        <v>163</v>
      </c>
      <c r="H53" s="612">
        <f>AVERAGE(I14:I48)</f>
        <v>94.6875</v>
      </c>
      <c r="I53" s="600" t="s">
        <v>74</v>
      </c>
      <c r="J53" s="547">
        <f>SUM(H10:H49)+E55+H55</f>
        <v>9694.3608982352962</v>
      </c>
      <c r="L53" s="574"/>
      <c r="M53" s="574"/>
      <c r="N53" s="574"/>
      <c r="O53" s="574"/>
      <c r="P53" s="574"/>
    </row>
    <row r="54" spans="1:17" ht="13.9" customHeight="1" thickBot="1">
      <c r="A54" s="578" t="s">
        <v>75</v>
      </c>
      <c r="B54" s="615">
        <v>2044</v>
      </c>
      <c r="C54" s="579" t="s">
        <v>73</v>
      </c>
      <c r="D54" s="580" t="s">
        <v>162</v>
      </c>
      <c r="E54" s="612">
        <f>MAX(J10:J49)</f>
        <v>7200</v>
      </c>
      <c r="F54" s="579" t="s">
        <v>73</v>
      </c>
      <c r="G54" s="580" t="s">
        <v>164</v>
      </c>
      <c r="H54" s="612">
        <f>AVERAGE(J14:J48)</f>
        <v>6563.75</v>
      </c>
      <c r="I54" s="600" t="s">
        <v>73</v>
      </c>
      <c r="J54" s="602" t="s">
        <v>146</v>
      </c>
      <c r="L54" s="550" t="s">
        <v>89</v>
      </c>
      <c r="M54" s="549" t="str">
        <f>'Job Info'!D17</f>
        <v>100 Mesh</v>
      </c>
      <c r="N54" s="549" t="str">
        <f>'Job Info'!D18</f>
        <v>40/70 White</v>
      </c>
      <c r="O54" s="549">
        <f>'Job Info'!D19</f>
        <v>0</v>
      </c>
      <c r="P54" s="549">
        <f>'Job Info'!D20</f>
        <v>0</v>
      </c>
    </row>
    <row r="55" spans="1:17" ht="13.9" customHeight="1" thickBot="1">
      <c r="A55" s="576" t="s">
        <v>90</v>
      </c>
      <c r="B55" s="599">
        <f>((C7*0.433)+B54)/C7</f>
        <v>0.65643681679055532</v>
      </c>
      <c r="C55" s="579" t="s">
        <v>231</v>
      </c>
      <c r="D55" s="589" t="s">
        <v>229</v>
      </c>
      <c r="E55" s="619">
        <v>218</v>
      </c>
      <c r="F55" s="579" t="s">
        <v>230</v>
      </c>
      <c r="G55" s="578" t="s">
        <v>232</v>
      </c>
      <c r="H55" s="619">
        <v>50</v>
      </c>
      <c r="I55" s="600" t="s">
        <v>230</v>
      </c>
      <c r="J55" s="547">
        <f>(C50/42)+E55+H55</f>
        <v>9324.8903100000007</v>
      </c>
      <c r="L55" s="551">
        <f t="shared" ref="L55:P55" si="9">SUM(L10:L49)</f>
        <v>60</v>
      </c>
      <c r="M55" s="551">
        <f t="shared" si="9"/>
        <v>88100</v>
      </c>
      <c r="N55" s="551">
        <f t="shared" si="9"/>
        <v>254900</v>
      </c>
      <c r="O55" s="551">
        <f t="shared" si="9"/>
        <v>0</v>
      </c>
      <c r="P55" s="551">
        <f t="shared" si="9"/>
        <v>0</v>
      </c>
    </row>
    <row r="56" spans="1:17" ht="43.15" customHeight="1">
      <c r="A56" s="663" t="s">
        <v>473</v>
      </c>
      <c r="B56" s="664"/>
      <c r="C56" s="664"/>
      <c r="D56" s="664"/>
      <c r="E56" s="664"/>
      <c r="F56" s="664"/>
      <c r="G56" s="664"/>
      <c r="H56" s="664"/>
      <c r="I56" s="664"/>
      <c r="J56" s="665"/>
      <c r="K56" s="535"/>
      <c r="L56" s="538"/>
      <c r="M56" s="539"/>
      <c r="N56" s="535"/>
      <c r="O56" s="535"/>
    </row>
    <row r="58" spans="1:17">
      <c r="A58" s="541"/>
      <c r="B58" s="540" t="s">
        <v>191</v>
      </c>
      <c r="C58" s="542"/>
      <c r="D58" s="542"/>
      <c r="E58" s="542"/>
      <c r="F58" s="542"/>
      <c r="G58" s="542"/>
      <c r="H58" s="542"/>
      <c r="I58" s="542"/>
    </row>
    <row r="59" spans="1:17">
      <c r="A59" s="543"/>
      <c r="B59" s="540" t="s">
        <v>100</v>
      </c>
      <c r="C59" s="545"/>
      <c r="D59" s="544"/>
      <c r="E59" s="545"/>
      <c r="F59" s="546"/>
      <c r="G59" s="546"/>
      <c r="H59" s="546"/>
      <c r="I59" s="546"/>
    </row>
    <row r="60" spans="1:17">
      <c r="A60" s="558" t="s">
        <v>130</v>
      </c>
      <c r="B60" s="558" t="s">
        <v>131</v>
      </c>
      <c r="C60" s="558" t="s">
        <v>97</v>
      </c>
      <c r="D60" s="558" t="s">
        <v>91</v>
      </c>
      <c r="E60" s="558" t="s">
        <v>72</v>
      </c>
      <c r="F60" s="558" t="s">
        <v>173</v>
      </c>
      <c r="G60" s="558" t="s">
        <v>174</v>
      </c>
      <c r="H60" s="558" t="s">
        <v>171</v>
      </c>
      <c r="I60" s="558" t="s">
        <v>172</v>
      </c>
      <c r="J60" s="558" t="s">
        <v>159</v>
      </c>
      <c r="K60" s="558" t="s">
        <v>99</v>
      </c>
      <c r="L60" s="558" t="s">
        <v>92</v>
      </c>
      <c r="M60" s="558" t="s">
        <v>132</v>
      </c>
      <c r="N60" s="558" t="s">
        <v>93</v>
      </c>
      <c r="O60" s="558" t="s">
        <v>94</v>
      </c>
      <c r="P60" s="558" t="s">
        <v>96</v>
      </c>
      <c r="Q60" s="558" t="s">
        <v>95</v>
      </c>
    </row>
    <row r="61" spans="1:17">
      <c r="A61" s="559">
        <f>C5</f>
        <v>16143</v>
      </c>
      <c r="B61" s="559">
        <f>C6</f>
        <v>16294</v>
      </c>
      <c r="C61" s="559">
        <f>C50</f>
        <v>380389.39302000002</v>
      </c>
      <c r="D61" s="559">
        <f>J55</f>
        <v>9324.8903100000007</v>
      </c>
      <c r="E61" s="559">
        <f>F50</f>
        <v>343000</v>
      </c>
      <c r="F61" s="559">
        <f>M55</f>
        <v>88100</v>
      </c>
      <c r="G61" s="559">
        <f>N55</f>
        <v>254900</v>
      </c>
      <c r="H61" s="559">
        <f>O55</f>
        <v>0</v>
      </c>
      <c r="I61" s="559">
        <f>P55</f>
        <v>0</v>
      </c>
      <c r="J61" s="559">
        <f>B52</f>
        <v>742</v>
      </c>
      <c r="K61" s="559">
        <f>B53</f>
        <v>4717</v>
      </c>
      <c r="L61" s="559">
        <f>B54</f>
        <v>2044</v>
      </c>
      <c r="M61" s="560">
        <f>B55</f>
        <v>0.65643681679055532</v>
      </c>
      <c r="N61" s="559">
        <f>E53</f>
        <v>95</v>
      </c>
      <c r="O61" s="559">
        <f>H53</f>
        <v>94.6875</v>
      </c>
      <c r="P61" s="559">
        <f>E54</f>
        <v>7200</v>
      </c>
      <c r="Q61" s="559">
        <f>H54</f>
        <v>6563.75</v>
      </c>
    </row>
  </sheetData>
  <sheetProtection selectLockedCells="1"/>
  <mergeCells count="22">
    <mergeCell ref="A2:A3"/>
    <mergeCell ref="B2:E2"/>
    <mergeCell ref="F2:J3"/>
    <mergeCell ref="B3:E3"/>
    <mergeCell ref="A4:A5"/>
    <mergeCell ref="F4:G4"/>
    <mergeCell ref="H4:J4"/>
    <mergeCell ref="F5:G5"/>
    <mergeCell ref="H5:J5"/>
    <mergeCell ref="I8:I9"/>
    <mergeCell ref="J8:J9"/>
    <mergeCell ref="A56:J56"/>
    <mergeCell ref="M5:P5"/>
    <mergeCell ref="M6:P6"/>
    <mergeCell ref="A8:A9"/>
    <mergeCell ref="B8:B9"/>
    <mergeCell ref="C8:C9"/>
    <mergeCell ref="D8:D9"/>
    <mergeCell ref="E8:E9"/>
    <mergeCell ref="F8:F9"/>
    <mergeCell ref="G8:G9"/>
    <mergeCell ref="H8:H9"/>
  </mergeCells>
  <dataValidations count="1">
    <dataValidation type="list" allowBlank="1" showInputMessage="1" showErrorMessage="1" sqref="E10:E49">
      <formula1>$Q$10:$Q$25</formula1>
    </dataValidation>
  </dataValidations>
  <pageMargins left="0.7" right="0.7" top="0.75" bottom="0.75" header="0.3" footer="0.3"/>
  <pageSetup scale="77"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Q61"/>
  <sheetViews>
    <sheetView zoomScaleNormal="100" zoomScaleSheetLayoutView="80" workbookViewId="0">
      <selection activeCell="L2" sqref="L2"/>
    </sheetView>
  </sheetViews>
  <sheetFormatPr defaultColWidth="8.85546875" defaultRowHeight="15"/>
  <cols>
    <col min="1" max="16" width="11.7109375" style="534" customWidth="1"/>
    <col min="17" max="17" width="11.28515625" style="534" bestFit="1" customWidth="1"/>
    <col min="18" max="16384" width="8.85546875" style="534"/>
  </cols>
  <sheetData>
    <row r="1" spans="1:17" ht="13.9" customHeight="1" thickBot="1"/>
    <row r="2" spans="1:17" ht="13.9" customHeight="1" thickBot="1">
      <c r="A2" s="673" t="s">
        <v>433</v>
      </c>
      <c r="B2" s="674" t="s">
        <v>291</v>
      </c>
      <c r="C2" s="675"/>
      <c r="D2" s="675"/>
      <c r="E2" s="676"/>
      <c r="F2" s="677" t="s">
        <v>469</v>
      </c>
      <c r="G2" s="678"/>
      <c r="H2" s="678"/>
      <c r="I2" s="678"/>
      <c r="J2" s="678"/>
      <c r="M2" s="566" t="s">
        <v>185</v>
      </c>
      <c r="N2" s="566" t="s">
        <v>186</v>
      </c>
      <c r="O2" s="566" t="s">
        <v>187</v>
      </c>
      <c r="P2" s="566" t="s">
        <v>188</v>
      </c>
    </row>
    <row r="3" spans="1:17" ht="13.9" customHeight="1" thickBot="1">
      <c r="A3" s="673"/>
      <c r="B3" s="679" t="s">
        <v>241</v>
      </c>
      <c r="C3" s="680"/>
      <c r="D3" s="680"/>
      <c r="E3" s="681"/>
      <c r="F3" s="677"/>
      <c r="G3" s="678"/>
      <c r="H3" s="678"/>
      <c r="I3" s="678"/>
      <c r="J3" s="678"/>
      <c r="M3" s="567">
        <f>M55/F50</f>
        <v>0.25042832667047399</v>
      </c>
      <c r="N3" s="567">
        <f>N55/F50</f>
        <v>0.74957167332952601</v>
      </c>
      <c r="O3" s="567">
        <f>O55/F50</f>
        <v>0</v>
      </c>
      <c r="P3" s="567">
        <f>P55/F50</f>
        <v>0</v>
      </c>
    </row>
    <row r="4" spans="1:17" ht="13.9" customHeight="1" thickBot="1">
      <c r="A4" s="682">
        <v>17</v>
      </c>
      <c r="B4" s="581" t="s">
        <v>218</v>
      </c>
      <c r="C4" s="608">
        <v>16125</v>
      </c>
      <c r="D4" s="582" t="s">
        <v>76</v>
      </c>
      <c r="E4" s="586">
        <v>2.2169999999999999E-2</v>
      </c>
      <c r="F4" s="683" t="s">
        <v>226</v>
      </c>
      <c r="G4" s="684"/>
      <c r="H4" s="685" t="s">
        <v>453</v>
      </c>
      <c r="I4" s="685"/>
      <c r="J4" s="685"/>
      <c r="N4" s="535"/>
    </row>
    <row r="5" spans="1:17" ht="13.9" customHeight="1" thickBot="1">
      <c r="A5" s="682"/>
      <c r="B5" s="653" t="s">
        <v>78</v>
      </c>
      <c r="C5" s="609">
        <v>15956</v>
      </c>
      <c r="D5" s="583" t="s">
        <v>219</v>
      </c>
      <c r="E5" s="587">
        <f>(C6+C5)/2</f>
        <v>16031.5</v>
      </c>
      <c r="F5" s="683" t="s">
        <v>227</v>
      </c>
      <c r="G5" s="686"/>
      <c r="H5" s="685" t="s">
        <v>452</v>
      </c>
      <c r="I5" s="687"/>
      <c r="J5" s="685"/>
      <c r="M5" s="666" t="s">
        <v>140</v>
      </c>
      <c r="N5" s="667"/>
      <c r="O5" s="667"/>
      <c r="P5" s="668"/>
    </row>
    <row r="6" spans="1:17" ht="13.9" customHeight="1" thickBot="1">
      <c r="A6" s="595" t="s">
        <v>144</v>
      </c>
      <c r="B6" s="653" t="s">
        <v>79</v>
      </c>
      <c r="C6" s="609">
        <v>16107</v>
      </c>
      <c r="D6" s="584" t="s">
        <v>145</v>
      </c>
      <c r="E6" s="588">
        <v>0.63</v>
      </c>
      <c r="F6" s="592" t="s">
        <v>170</v>
      </c>
      <c r="G6" s="594">
        <f>SUM(C12:C15)/SUM(C12:C46)</f>
        <v>8.7064958621471483E-2</v>
      </c>
      <c r="H6" s="592" t="s">
        <v>168</v>
      </c>
      <c r="I6" s="575">
        <v>48.698924731182792</v>
      </c>
      <c r="J6" s="596"/>
      <c r="M6" s="669" t="s">
        <v>141</v>
      </c>
      <c r="N6" s="670"/>
      <c r="O6" s="670"/>
      <c r="P6" s="671"/>
    </row>
    <row r="7" spans="1:17" ht="13.9" customHeight="1" thickBot="1">
      <c r="A7" s="610">
        <v>22.1</v>
      </c>
      <c r="B7" s="653" t="s">
        <v>80</v>
      </c>
      <c r="C7" s="609">
        <v>9146</v>
      </c>
      <c r="D7" s="585" t="s">
        <v>77</v>
      </c>
      <c r="E7" s="587">
        <v>6</v>
      </c>
      <c r="F7" s="593" t="s">
        <v>167</v>
      </c>
      <c r="G7" s="587">
        <v>95</v>
      </c>
      <c r="H7" s="592" t="s">
        <v>169</v>
      </c>
      <c r="I7" s="575">
        <v>1853.2258064516129</v>
      </c>
      <c r="J7" s="596"/>
      <c r="K7" s="535"/>
      <c r="L7" s="557"/>
    </row>
    <row r="8" spans="1:17" ht="13.9" customHeight="1">
      <c r="A8" s="661" t="s">
        <v>81</v>
      </c>
      <c r="B8" s="661" t="s">
        <v>82</v>
      </c>
      <c r="C8" s="661" t="s">
        <v>201</v>
      </c>
      <c r="D8" s="661" t="s">
        <v>224</v>
      </c>
      <c r="E8" s="662" t="s">
        <v>225</v>
      </c>
      <c r="F8" s="661" t="s">
        <v>83</v>
      </c>
      <c r="G8" s="662" t="s">
        <v>72</v>
      </c>
      <c r="H8" s="661" t="s">
        <v>217</v>
      </c>
      <c r="I8" s="661" t="s">
        <v>239</v>
      </c>
      <c r="J8" s="662" t="s">
        <v>451</v>
      </c>
      <c r="L8" s="557"/>
    </row>
    <row r="9" spans="1:17" ht="13.9" customHeight="1" thickBot="1">
      <c r="A9" s="661"/>
      <c r="B9" s="661"/>
      <c r="C9" s="661"/>
      <c r="D9" s="661"/>
      <c r="E9" s="661"/>
      <c r="F9" s="672"/>
      <c r="G9" s="672"/>
      <c r="H9" s="672"/>
      <c r="I9" s="661"/>
      <c r="J9" s="661"/>
      <c r="L9" s="535"/>
      <c r="M9" s="535"/>
      <c r="N9" s="535"/>
      <c r="Q9" s="568" t="s">
        <v>149</v>
      </c>
    </row>
    <row r="10" spans="1:17" ht="13.9" customHeight="1" thickBot="1">
      <c r="A10" s="597">
        <v>1</v>
      </c>
      <c r="B10" s="611" t="s">
        <v>84</v>
      </c>
      <c r="C10" s="630">
        <v>24</v>
      </c>
      <c r="D10" s="631"/>
      <c r="E10" s="622" t="s">
        <v>139</v>
      </c>
      <c r="F10" s="624">
        <f>(D10*42)*C10</f>
        <v>0</v>
      </c>
      <c r="G10" s="604">
        <f>F10</f>
        <v>0</v>
      </c>
      <c r="H10" s="575">
        <f t="shared" ref="H10:H49" si="0">(1*((D10/$A$7)+1))*C10</f>
        <v>24</v>
      </c>
      <c r="I10" s="616">
        <v>15</v>
      </c>
      <c r="J10" s="616">
        <v>4877</v>
      </c>
      <c r="L10" s="554">
        <f>IF(E10="acid",(C10),0)</f>
        <v>0</v>
      </c>
      <c r="M10" s="561">
        <f t="shared" ref="M10:M46" si="1">IF(E10=$M$54,F10,0)</f>
        <v>0</v>
      </c>
      <c r="N10" s="561">
        <f t="shared" ref="N10:N46" si="2">IF(E10=$N$54,F10,0)</f>
        <v>0</v>
      </c>
      <c r="O10" s="561">
        <f t="shared" ref="O10:O46" si="3">IF(E10=$O$54,F10,0)</f>
        <v>0</v>
      </c>
      <c r="P10" s="561">
        <f t="shared" ref="P10:P46" si="4">IF(E10=$P$54,F10,0)</f>
        <v>0</v>
      </c>
      <c r="Q10" s="569"/>
    </row>
    <row r="11" spans="1:17" ht="13.9" customHeight="1" thickBot="1">
      <c r="A11" s="597">
        <v>2</v>
      </c>
      <c r="B11" s="611" t="s">
        <v>85</v>
      </c>
      <c r="C11" s="630">
        <v>24</v>
      </c>
      <c r="D11" s="631"/>
      <c r="E11" s="622" t="s">
        <v>61</v>
      </c>
      <c r="F11" s="624">
        <f t="shared" ref="F11:F14" si="5">(D11*42)*C11</f>
        <v>0</v>
      </c>
      <c r="G11" s="604">
        <f t="shared" ref="G11:G48" si="6">G10+F11</f>
        <v>0</v>
      </c>
      <c r="H11" s="575">
        <f t="shared" si="0"/>
        <v>24</v>
      </c>
      <c r="I11" s="616">
        <v>28</v>
      </c>
      <c r="J11" s="616">
        <v>5210</v>
      </c>
      <c r="L11" s="554">
        <f t="shared" ref="L11:L49" si="7">IF(E11="acid",(C11),0)</f>
        <v>24</v>
      </c>
      <c r="M11" s="561">
        <f t="shared" si="1"/>
        <v>0</v>
      </c>
      <c r="N11" s="561">
        <f t="shared" si="2"/>
        <v>0</v>
      </c>
      <c r="O11" s="561">
        <f t="shared" si="3"/>
        <v>0</v>
      </c>
      <c r="P11" s="561">
        <f t="shared" si="4"/>
        <v>0</v>
      </c>
      <c r="Q11" s="552" t="s">
        <v>136</v>
      </c>
    </row>
    <row r="12" spans="1:17" ht="13.9" customHeight="1" thickBot="1">
      <c r="A12" s="597">
        <v>3</v>
      </c>
      <c r="B12" s="611" t="s">
        <v>472</v>
      </c>
      <c r="C12" s="630">
        <v>176</v>
      </c>
      <c r="D12" s="631"/>
      <c r="E12" s="622" t="s">
        <v>86</v>
      </c>
      <c r="F12" s="624">
        <f t="shared" si="5"/>
        <v>0</v>
      </c>
      <c r="G12" s="604">
        <f t="shared" si="6"/>
        <v>0</v>
      </c>
      <c r="H12" s="575">
        <f t="shared" si="0"/>
        <v>176</v>
      </c>
      <c r="I12" s="616">
        <v>45</v>
      </c>
      <c r="J12" s="616">
        <v>6130</v>
      </c>
      <c r="L12" s="554">
        <f t="shared" si="7"/>
        <v>0</v>
      </c>
      <c r="M12" s="561">
        <f t="shared" si="1"/>
        <v>0</v>
      </c>
      <c r="N12" s="561">
        <f t="shared" si="2"/>
        <v>0</v>
      </c>
      <c r="O12" s="561">
        <f t="shared" si="3"/>
        <v>0</v>
      </c>
      <c r="P12" s="561">
        <f t="shared" si="4"/>
        <v>0</v>
      </c>
      <c r="Q12" s="552" t="s">
        <v>150</v>
      </c>
    </row>
    <row r="13" spans="1:17" ht="13.9" customHeight="1" thickBot="1">
      <c r="A13" s="597">
        <v>4</v>
      </c>
      <c r="B13" s="611" t="s">
        <v>85</v>
      </c>
      <c r="C13" s="630">
        <v>36</v>
      </c>
      <c r="D13" s="631"/>
      <c r="E13" s="622" t="s">
        <v>61</v>
      </c>
      <c r="F13" s="624">
        <f t="shared" si="5"/>
        <v>0</v>
      </c>
      <c r="G13" s="604">
        <f t="shared" si="6"/>
        <v>0</v>
      </c>
      <c r="H13" s="575">
        <f t="shared" si="0"/>
        <v>36</v>
      </c>
      <c r="I13" s="616">
        <v>90</v>
      </c>
      <c r="J13" s="616">
        <v>6820</v>
      </c>
      <c r="L13" s="554">
        <f t="shared" si="7"/>
        <v>36</v>
      </c>
      <c r="M13" s="561">
        <f t="shared" si="1"/>
        <v>0</v>
      </c>
      <c r="N13" s="561">
        <f t="shared" si="2"/>
        <v>0</v>
      </c>
      <c r="O13" s="561">
        <f t="shared" si="3"/>
        <v>0</v>
      </c>
      <c r="P13" s="561">
        <f t="shared" si="4"/>
        <v>0</v>
      </c>
      <c r="Q13" s="552" t="s">
        <v>113</v>
      </c>
    </row>
    <row r="14" spans="1:17" ht="13.9" customHeight="1" thickBot="1">
      <c r="A14" s="597">
        <v>5</v>
      </c>
      <c r="B14" s="611" t="s">
        <v>472</v>
      </c>
      <c r="C14" s="630">
        <v>350</v>
      </c>
      <c r="D14" s="632"/>
      <c r="E14" s="622" t="s">
        <v>87</v>
      </c>
      <c r="F14" s="624">
        <f t="shared" si="5"/>
        <v>0</v>
      </c>
      <c r="G14" s="604">
        <f t="shared" si="6"/>
        <v>0</v>
      </c>
      <c r="H14" s="575">
        <f t="shared" si="0"/>
        <v>350</v>
      </c>
      <c r="I14" s="616">
        <v>95</v>
      </c>
      <c r="J14" s="616">
        <v>7100</v>
      </c>
      <c r="L14" s="554">
        <f t="shared" si="7"/>
        <v>0</v>
      </c>
      <c r="M14" s="561">
        <f t="shared" si="1"/>
        <v>0</v>
      </c>
      <c r="N14" s="561">
        <f t="shared" si="2"/>
        <v>0</v>
      </c>
      <c r="O14" s="561">
        <f t="shared" si="3"/>
        <v>0</v>
      </c>
      <c r="P14" s="561">
        <f t="shared" si="4"/>
        <v>0</v>
      </c>
      <c r="Q14" s="552" t="s">
        <v>151</v>
      </c>
    </row>
    <row r="15" spans="1:17" ht="13.9" customHeight="1" thickBot="1">
      <c r="A15" s="597">
        <v>6</v>
      </c>
      <c r="B15" s="611" t="s">
        <v>472</v>
      </c>
      <c r="C15" s="630">
        <v>206</v>
      </c>
      <c r="D15" s="631">
        <v>0.3</v>
      </c>
      <c r="E15" s="622" t="s">
        <v>136</v>
      </c>
      <c r="F15" s="624">
        <v>2300</v>
      </c>
      <c r="G15" s="604">
        <f t="shared" si="6"/>
        <v>2300</v>
      </c>
      <c r="H15" s="575">
        <f t="shared" si="0"/>
        <v>208.79638009049773</v>
      </c>
      <c r="I15" s="616">
        <v>95</v>
      </c>
      <c r="J15" s="616">
        <v>7050</v>
      </c>
      <c r="L15" s="554">
        <f t="shared" si="7"/>
        <v>0</v>
      </c>
      <c r="M15" s="561">
        <f t="shared" si="1"/>
        <v>2300</v>
      </c>
      <c r="N15" s="561">
        <f t="shared" si="2"/>
        <v>0</v>
      </c>
      <c r="O15" s="561">
        <f t="shared" si="3"/>
        <v>0</v>
      </c>
      <c r="P15" s="561">
        <f t="shared" si="4"/>
        <v>0</v>
      </c>
      <c r="Q15" s="552" t="s">
        <v>114</v>
      </c>
    </row>
    <row r="16" spans="1:17" ht="13.9" customHeight="1" thickBot="1">
      <c r="A16" s="597">
        <v>7</v>
      </c>
      <c r="B16" s="611" t="s">
        <v>472</v>
      </c>
      <c r="C16" s="630">
        <v>350</v>
      </c>
      <c r="D16" s="631">
        <v>0.6</v>
      </c>
      <c r="E16" s="622" t="s">
        <v>136</v>
      </c>
      <c r="F16" s="624">
        <v>9800</v>
      </c>
      <c r="G16" s="604">
        <f t="shared" si="6"/>
        <v>12100</v>
      </c>
      <c r="H16" s="575">
        <f t="shared" si="0"/>
        <v>359.50226244343889</v>
      </c>
      <c r="I16" s="616">
        <v>95</v>
      </c>
      <c r="J16" s="616">
        <v>7150</v>
      </c>
      <c r="L16" s="554">
        <f t="shared" si="7"/>
        <v>0</v>
      </c>
      <c r="M16" s="561">
        <f t="shared" si="1"/>
        <v>9800</v>
      </c>
      <c r="N16" s="561">
        <f t="shared" si="2"/>
        <v>0</v>
      </c>
      <c r="O16" s="561">
        <f t="shared" si="3"/>
        <v>0</v>
      </c>
      <c r="P16" s="561">
        <f t="shared" si="4"/>
        <v>0</v>
      </c>
      <c r="Q16" s="552" t="s">
        <v>152</v>
      </c>
    </row>
    <row r="17" spans="1:17" ht="13.9" customHeight="1" thickBot="1">
      <c r="A17" s="597">
        <v>8</v>
      </c>
      <c r="B17" s="611" t="s">
        <v>472</v>
      </c>
      <c r="C17" s="630">
        <v>350</v>
      </c>
      <c r="D17" s="631">
        <v>0.9</v>
      </c>
      <c r="E17" s="622" t="s">
        <v>136</v>
      </c>
      <c r="F17" s="624">
        <v>12700</v>
      </c>
      <c r="G17" s="604">
        <f t="shared" si="6"/>
        <v>24800</v>
      </c>
      <c r="H17" s="575">
        <f t="shared" si="0"/>
        <v>364.2533936651584</v>
      </c>
      <c r="I17" s="616">
        <v>95</v>
      </c>
      <c r="J17" s="616">
        <v>7230</v>
      </c>
      <c r="L17" s="554">
        <f t="shared" si="7"/>
        <v>0</v>
      </c>
      <c r="M17" s="561">
        <f t="shared" si="1"/>
        <v>12700</v>
      </c>
      <c r="N17" s="561">
        <f t="shared" si="2"/>
        <v>0</v>
      </c>
      <c r="O17" s="561">
        <f t="shared" si="3"/>
        <v>0</v>
      </c>
      <c r="P17" s="561">
        <f t="shared" si="4"/>
        <v>0</v>
      </c>
      <c r="Q17" s="552" t="s">
        <v>87</v>
      </c>
    </row>
    <row r="18" spans="1:17" ht="13.9" customHeight="1" thickBot="1">
      <c r="A18" s="597">
        <v>9</v>
      </c>
      <c r="B18" s="611" t="s">
        <v>472</v>
      </c>
      <c r="C18" s="633">
        <v>125</v>
      </c>
      <c r="D18" s="631">
        <v>0.3</v>
      </c>
      <c r="E18" s="622" t="s">
        <v>136</v>
      </c>
      <c r="F18" s="624">
        <v>2000</v>
      </c>
      <c r="G18" s="604">
        <f t="shared" si="6"/>
        <v>26800</v>
      </c>
      <c r="H18" s="575">
        <f t="shared" si="0"/>
        <v>126.69683257918551</v>
      </c>
      <c r="I18" s="616">
        <v>95</v>
      </c>
      <c r="J18" s="616">
        <v>6810</v>
      </c>
      <c r="L18" s="554">
        <f t="shared" si="7"/>
        <v>0</v>
      </c>
      <c r="M18" s="561">
        <f t="shared" si="1"/>
        <v>2000</v>
      </c>
      <c r="N18" s="561">
        <f t="shared" si="2"/>
        <v>0</v>
      </c>
      <c r="O18" s="561">
        <f t="shared" si="3"/>
        <v>0</v>
      </c>
      <c r="P18" s="561">
        <f t="shared" si="4"/>
        <v>0</v>
      </c>
      <c r="Q18" s="552" t="s">
        <v>61</v>
      </c>
    </row>
    <row r="19" spans="1:17" ht="13.9" customHeight="1" thickBot="1">
      <c r="A19" s="597">
        <v>10</v>
      </c>
      <c r="B19" s="611" t="s">
        <v>472</v>
      </c>
      <c r="C19" s="633">
        <v>360</v>
      </c>
      <c r="D19" s="631">
        <v>0.6</v>
      </c>
      <c r="E19" s="622" t="s">
        <v>136</v>
      </c>
      <c r="F19" s="624">
        <v>9500</v>
      </c>
      <c r="G19" s="604">
        <f t="shared" si="6"/>
        <v>36300</v>
      </c>
      <c r="H19" s="575">
        <f t="shared" si="0"/>
        <v>369.77375565610856</v>
      </c>
      <c r="I19" s="616">
        <v>95</v>
      </c>
      <c r="J19" s="616">
        <v>6740</v>
      </c>
      <c r="L19" s="554">
        <f t="shared" si="7"/>
        <v>0</v>
      </c>
      <c r="M19" s="561">
        <f t="shared" si="1"/>
        <v>9500</v>
      </c>
      <c r="N19" s="561">
        <f t="shared" si="2"/>
        <v>0</v>
      </c>
      <c r="O19" s="561">
        <f t="shared" si="3"/>
        <v>0</v>
      </c>
      <c r="P19" s="561">
        <f t="shared" si="4"/>
        <v>0</v>
      </c>
      <c r="Q19" s="552" t="s">
        <v>86</v>
      </c>
    </row>
    <row r="20" spans="1:17" ht="13.9" customHeight="1" thickBot="1">
      <c r="A20" s="597">
        <v>11</v>
      </c>
      <c r="B20" s="611" t="s">
        <v>472</v>
      </c>
      <c r="C20" s="633">
        <v>300</v>
      </c>
      <c r="D20" s="631">
        <v>0.9</v>
      </c>
      <c r="E20" s="622" t="s">
        <v>136</v>
      </c>
      <c r="F20" s="624">
        <v>11200</v>
      </c>
      <c r="G20" s="604">
        <f t="shared" si="6"/>
        <v>47500</v>
      </c>
      <c r="H20" s="575">
        <f t="shared" si="0"/>
        <v>312.21719457013575</v>
      </c>
      <c r="I20" s="616">
        <v>95</v>
      </c>
      <c r="J20" s="616">
        <v>6720</v>
      </c>
      <c r="L20" s="554">
        <f t="shared" si="7"/>
        <v>0</v>
      </c>
      <c r="M20" s="561">
        <f t="shared" si="1"/>
        <v>11200</v>
      </c>
      <c r="N20" s="561">
        <f t="shared" si="2"/>
        <v>0</v>
      </c>
      <c r="O20" s="561">
        <f t="shared" si="3"/>
        <v>0</v>
      </c>
      <c r="P20" s="561">
        <f t="shared" si="4"/>
        <v>0</v>
      </c>
      <c r="Q20" s="552" t="s">
        <v>128</v>
      </c>
    </row>
    <row r="21" spans="1:17" ht="13.9" customHeight="1" thickBot="1">
      <c r="A21" s="597">
        <v>12</v>
      </c>
      <c r="B21" s="611" t="s">
        <v>472</v>
      </c>
      <c r="C21" s="633">
        <v>141</v>
      </c>
      <c r="D21" s="631">
        <v>0.3</v>
      </c>
      <c r="E21" s="622" t="s">
        <v>136</v>
      </c>
      <c r="F21" s="624">
        <v>2500</v>
      </c>
      <c r="G21" s="604">
        <f t="shared" si="6"/>
        <v>50000</v>
      </c>
      <c r="H21" s="575">
        <f t="shared" si="0"/>
        <v>142.91402714932127</v>
      </c>
      <c r="I21" s="616">
        <v>95</v>
      </c>
      <c r="J21" s="616">
        <v>6640</v>
      </c>
      <c r="L21" s="554">
        <f t="shared" si="7"/>
        <v>0</v>
      </c>
      <c r="M21" s="561">
        <f t="shared" si="1"/>
        <v>2500</v>
      </c>
      <c r="N21" s="561">
        <f t="shared" si="2"/>
        <v>0</v>
      </c>
      <c r="O21" s="561">
        <f t="shared" si="3"/>
        <v>0</v>
      </c>
      <c r="P21" s="561">
        <f t="shared" si="4"/>
        <v>0</v>
      </c>
      <c r="Q21" s="552" t="s">
        <v>129</v>
      </c>
    </row>
    <row r="22" spans="1:17" ht="13.9" customHeight="1" thickBot="1">
      <c r="A22" s="597">
        <v>13</v>
      </c>
      <c r="B22" s="611" t="s">
        <v>472</v>
      </c>
      <c r="C22" s="633">
        <v>303</v>
      </c>
      <c r="D22" s="631">
        <v>0.9</v>
      </c>
      <c r="E22" s="622" t="s">
        <v>136</v>
      </c>
      <c r="F22" s="624">
        <v>11800</v>
      </c>
      <c r="G22" s="604">
        <f t="shared" si="6"/>
        <v>61800</v>
      </c>
      <c r="H22" s="575">
        <f t="shared" si="0"/>
        <v>315.33936651583713</v>
      </c>
      <c r="I22" s="616">
        <v>95</v>
      </c>
      <c r="J22" s="616">
        <v>6540</v>
      </c>
      <c r="L22" s="554">
        <f t="shared" si="7"/>
        <v>0</v>
      </c>
      <c r="M22" s="561">
        <f t="shared" si="1"/>
        <v>11800</v>
      </c>
      <c r="N22" s="561">
        <f t="shared" si="2"/>
        <v>0</v>
      </c>
      <c r="O22" s="561">
        <f t="shared" si="3"/>
        <v>0</v>
      </c>
      <c r="P22" s="561">
        <f t="shared" si="4"/>
        <v>0</v>
      </c>
      <c r="Q22" s="552" t="s">
        <v>139</v>
      </c>
    </row>
    <row r="23" spans="1:17" ht="13.9" customHeight="1" thickBot="1">
      <c r="A23" s="597">
        <v>14</v>
      </c>
      <c r="B23" s="611" t="s">
        <v>472</v>
      </c>
      <c r="C23" s="633">
        <v>305</v>
      </c>
      <c r="D23" s="631">
        <v>1.2</v>
      </c>
      <c r="E23" s="622" t="s">
        <v>136</v>
      </c>
      <c r="F23" s="624">
        <v>15100</v>
      </c>
      <c r="G23" s="604">
        <f t="shared" si="6"/>
        <v>76900</v>
      </c>
      <c r="H23" s="575">
        <f t="shared" si="0"/>
        <v>321.56108597285066</v>
      </c>
      <c r="I23" s="616">
        <v>95</v>
      </c>
      <c r="J23" s="616">
        <v>6580</v>
      </c>
      <c r="L23" s="554">
        <f t="shared" si="7"/>
        <v>0</v>
      </c>
      <c r="M23" s="561">
        <f t="shared" si="1"/>
        <v>15100</v>
      </c>
      <c r="N23" s="561">
        <f t="shared" si="2"/>
        <v>0</v>
      </c>
      <c r="O23" s="561">
        <f t="shared" si="3"/>
        <v>0</v>
      </c>
      <c r="P23" s="561">
        <f t="shared" si="4"/>
        <v>0</v>
      </c>
      <c r="Q23" s="552" t="s">
        <v>192</v>
      </c>
    </row>
    <row r="24" spans="1:17" ht="13.9" customHeight="1" thickBot="1">
      <c r="A24" s="597">
        <v>15</v>
      </c>
      <c r="B24" s="611" t="s">
        <v>472</v>
      </c>
      <c r="C24" s="633">
        <v>130</v>
      </c>
      <c r="D24" s="631">
        <v>0.3</v>
      </c>
      <c r="E24" s="622" t="s">
        <v>136</v>
      </c>
      <c r="F24" s="624">
        <v>2000</v>
      </c>
      <c r="G24" s="604">
        <f t="shared" si="6"/>
        <v>78900</v>
      </c>
      <c r="H24" s="575">
        <f t="shared" si="0"/>
        <v>131.76470588235293</v>
      </c>
      <c r="I24" s="616">
        <v>95</v>
      </c>
      <c r="J24" s="616">
        <v>6560</v>
      </c>
      <c r="L24" s="554">
        <f t="shared" si="7"/>
        <v>0</v>
      </c>
      <c r="M24" s="561">
        <f t="shared" si="1"/>
        <v>2000</v>
      </c>
      <c r="N24" s="561">
        <f t="shared" si="2"/>
        <v>0</v>
      </c>
      <c r="O24" s="561">
        <f t="shared" si="3"/>
        <v>0</v>
      </c>
      <c r="P24" s="561">
        <f t="shared" si="4"/>
        <v>0</v>
      </c>
      <c r="Q24" s="552" t="s">
        <v>233</v>
      </c>
    </row>
    <row r="25" spans="1:17" ht="13.9" customHeight="1" thickBot="1">
      <c r="A25" s="597">
        <v>16</v>
      </c>
      <c r="B25" s="611" t="s">
        <v>472</v>
      </c>
      <c r="C25" s="633">
        <v>201</v>
      </c>
      <c r="D25" s="631">
        <v>1.2</v>
      </c>
      <c r="E25" s="622" t="s">
        <v>136</v>
      </c>
      <c r="F25" s="624">
        <v>8800</v>
      </c>
      <c r="G25" s="604">
        <f t="shared" si="6"/>
        <v>87700</v>
      </c>
      <c r="H25" s="575">
        <f t="shared" si="0"/>
        <v>211.91402714932127</v>
      </c>
      <c r="I25" s="616">
        <v>95</v>
      </c>
      <c r="J25" s="616">
        <v>6430</v>
      </c>
      <c r="L25" s="554">
        <f t="shared" si="7"/>
        <v>0</v>
      </c>
      <c r="M25" s="561">
        <f t="shared" si="1"/>
        <v>8800</v>
      </c>
      <c r="N25" s="561">
        <f t="shared" si="2"/>
        <v>0</v>
      </c>
      <c r="O25" s="561">
        <f t="shared" si="3"/>
        <v>0</v>
      </c>
      <c r="P25" s="561">
        <f t="shared" si="4"/>
        <v>0</v>
      </c>
      <c r="Q25" s="553" t="s">
        <v>156</v>
      </c>
    </row>
    <row r="26" spans="1:17" ht="13.9" customHeight="1" thickBot="1">
      <c r="A26" s="597">
        <v>17</v>
      </c>
      <c r="B26" s="611" t="s">
        <v>472</v>
      </c>
      <c r="C26" s="633">
        <v>126</v>
      </c>
      <c r="D26" s="631">
        <v>0.3</v>
      </c>
      <c r="E26" s="622" t="s">
        <v>150</v>
      </c>
      <c r="F26" s="624">
        <v>3200</v>
      </c>
      <c r="G26" s="604">
        <f t="shared" si="6"/>
        <v>90900</v>
      </c>
      <c r="H26" s="575">
        <f t="shared" si="0"/>
        <v>127.71040723981901</v>
      </c>
      <c r="I26" s="616">
        <v>95</v>
      </c>
      <c r="J26" s="616">
        <v>6390</v>
      </c>
      <c r="L26" s="554">
        <f t="shared" si="7"/>
        <v>0</v>
      </c>
      <c r="M26" s="561">
        <f t="shared" si="1"/>
        <v>0</v>
      </c>
      <c r="N26" s="561">
        <f t="shared" si="2"/>
        <v>3200</v>
      </c>
      <c r="O26" s="561">
        <f t="shared" si="3"/>
        <v>0</v>
      </c>
      <c r="P26" s="561">
        <f t="shared" si="4"/>
        <v>0</v>
      </c>
    </row>
    <row r="27" spans="1:17" ht="13.9" customHeight="1" thickBot="1">
      <c r="A27" s="597">
        <v>18</v>
      </c>
      <c r="B27" s="611" t="s">
        <v>472</v>
      </c>
      <c r="C27" s="633">
        <v>405</v>
      </c>
      <c r="D27" s="631">
        <v>0.6</v>
      </c>
      <c r="E27" s="622" t="s">
        <v>150</v>
      </c>
      <c r="F27" s="624">
        <v>10200</v>
      </c>
      <c r="G27" s="604">
        <f t="shared" si="6"/>
        <v>101100</v>
      </c>
      <c r="H27" s="575">
        <f t="shared" si="0"/>
        <v>415.99547511312215</v>
      </c>
      <c r="I27" s="616">
        <v>95</v>
      </c>
      <c r="J27" s="616">
        <v>6320</v>
      </c>
      <c r="L27" s="554">
        <f t="shared" si="7"/>
        <v>0</v>
      </c>
      <c r="M27" s="561">
        <f t="shared" si="1"/>
        <v>0</v>
      </c>
      <c r="N27" s="561">
        <f t="shared" si="2"/>
        <v>10200</v>
      </c>
      <c r="O27" s="561">
        <f t="shared" si="3"/>
        <v>0</v>
      </c>
      <c r="P27" s="561">
        <f t="shared" si="4"/>
        <v>0</v>
      </c>
    </row>
    <row r="28" spans="1:17" ht="13.9" customHeight="1" thickBot="1">
      <c r="A28" s="597">
        <v>19</v>
      </c>
      <c r="B28" s="611" t="s">
        <v>472</v>
      </c>
      <c r="C28" s="633">
        <v>408</v>
      </c>
      <c r="D28" s="631">
        <v>0.9</v>
      </c>
      <c r="E28" s="622" t="s">
        <v>150</v>
      </c>
      <c r="F28" s="624">
        <v>15100</v>
      </c>
      <c r="G28" s="604">
        <f t="shared" si="6"/>
        <v>116200</v>
      </c>
      <c r="H28" s="575">
        <f t="shared" si="0"/>
        <v>424.61538461538464</v>
      </c>
      <c r="I28" s="616">
        <v>95</v>
      </c>
      <c r="J28" s="616">
        <v>6320</v>
      </c>
      <c r="L28" s="554">
        <f t="shared" si="7"/>
        <v>0</v>
      </c>
      <c r="M28" s="561">
        <f t="shared" si="1"/>
        <v>0</v>
      </c>
      <c r="N28" s="561">
        <f t="shared" si="2"/>
        <v>15100</v>
      </c>
      <c r="O28" s="561">
        <f t="shared" si="3"/>
        <v>0</v>
      </c>
      <c r="P28" s="561">
        <f t="shared" si="4"/>
        <v>0</v>
      </c>
    </row>
    <row r="29" spans="1:17" ht="13.9" customHeight="1" thickBot="1">
      <c r="A29" s="597">
        <v>20</v>
      </c>
      <c r="B29" s="611" t="s">
        <v>472</v>
      </c>
      <c r="C29" s="633">
        <v>163</v>
      </c>
      <c r="D29" s="631">
        <v>0.3</v>
      </c>
      <c r="E29" s="622" t="s">
        <v>150</v>
      </c>
      <c r="F29" s="624">
        <v>2500</v>
      </c>
      <c r="G29" s="604">
        <f t="shared" si="6"/>
        <v>118700</v>
      </c>
      <c r="H29" s="575">
        <f t="shared" si="0"/>
        <v>165.2126696832579</v>
      </c>
      <c r="I29" s="616">
        <v>95</v>
      </c>
      <c r="J29" s="616">
        <v>6370</v>
      </c>
      <c r="L29" s="554">
        <f t="shared" si="7"/>
        <v>0</v>
      </c>
      <c r="M29" s="561">
        <f t="shared" si="1"/>
        <v>0</v>
      </c>
      <c r="N29" s="561">
        <f t="shared" si="2"/>
        <v>2500</v>
      </c>
      <c r="O29" s="561">
        <f t="shared" si="3"/>
        <v>0</v>
      </c>
      <c r="P29" s="561">
        <f t="shared" si="4"/>
        <v>0</v>
      </c>
    </row>
    <row r="30" spans="1:17" ht="13.9" customHeight="1" thickBot="1">
      <c r="A30" s="597">
        <v>21</v>
      </c>
      <c r="B30" s="611" t="s">
        <v>472</v>
      </c>
      <c r="C30" s="633">
        <v>406</v>
      </c>
      <c r="D30" s="631">
        <v>0.9</v>
      </c>
      <c r="E30" s="622" t="s">
        <v>150</v>
      </c>
      <c r="F30" s="624">
        <v>15000</v>
      </c>
      <c r="G30" s="604">
        <f t="shared" si="6"/>
        <v>133700</v>
      </c>
      <c r="H30" s="575">
        <f t="shared" si="0"/>
        <v>422.53393665158376</v>
      </c>
      <c r="I30" s="616">
        <v>95</v>
      </c>
      <c r="J30" s="616">
        <v>6290</v>
      </c>
      <c r="L30" s="554">
        <f t="shared" si="7"/>
        <v>0</v>
      </c>
      <c r="M30" s="561">
        <f t="shared" si="1"/>
        <v>0</v>
      </c>
      <c r="N30" s="561">
        <f t="shared" si="2"/>
        <v>15000</v>
      </c>
      <c r="O30" s="561">
        <f t="shared" si="3"/>
        <v>0</v>
      </c>
      <c r="P30" s="561">
        <f t="shared" si="4"/>
        <v>0</v>
      </c>
    </row>
    <row r="31" spans="1:17" ht="13.9" customHeight="1" thickBot="1">
      <c r="A31" s="597">
        <v>22</v>
      </c>
      <c r="B31" s="611" t="s">
        <v>472</v>
      </c>
      <c r="C31" s="633">
        <v>398</v>
      </c>
      <c r="D31" s="631">
        <v>1.5</v>
      </c>
      <c r="E31" s="622" t="s">
        <v>150</v>
      </c>
      <c r="F31" s="624">
        <v>25100</v>
      </c>
      <c r="G31" s="604">
        <f t="shared" si="6"/>
        <v>158800</v>
      </c>
      <c r="H31" s="575">
        <f t="shared" si="0"/>
        <v>425.01357466063348</v>
      </c>
      <c r="I31" s="616">
        <v>95</v>
      </c>
      <c r="J31" s="616">
        <v>6320</v>
      </c>
      <c r="L31" s="554">
        <f t="shared" si="7"/>
        <v>0</v>
      </c>
      <c r="M31" s="561">
        <f t="shared" si="1"/>
        <v>0</v>
      </c>
      <c r="N31" s="561">
        <f t="shared" si="2"/>
        <v>25100</v>
      </c>
      <c r="O31" s="561">
        <f t="shared" si="3"/>
        <v>0</v>
      </c>
      <c r="P31" s="561">
        <f t="shared" si="4"/>
        <v>0</v>
      </c>
    </row>
    <row r="32" spans="1:17" ht="13.9" customHeight="1" thickBot="1">
      <c r="A32" s="597">
        <v>23</v>
      </c>
      <c r="B32" s="611" t="s">
        <v>472</v>
      </c>
      <c r="C32" s="633">
        <v>184</v>
      </c>
      <c r="D32" s="631">
        <v>0.6</v>
      </c>
      <c r="E32" s="622" t="s">
        <v>150</v>
      </c>
      <c r="F32" s="624">
        <v>5000</v>
      </c>
      <c r="G32" s="604">
        <f t="shared" si="6"/>
        <v>163800</v>
      </c>
      <c r="H32" s="575">
        <f t="shared" si="0"/>
        <v>188.99547511312215</v>
      </c>
      <c r="I32" s="616">
        <v>95</v>
      </c>
      <c r="J32" s="616">
        <v>6320</v>
      </c>
      <c r="L32" s="554">
        <f t="shared" si="7"/>
        <v>0</v>
      </c>
      <c r="M32" s="561">
        <f t="shared" si="1"/>
        <v>0</v>
      </c>
      <c r="N32" s="561">
        <f t="shared" si="2"/>
        <v>5000</v>
      </c>
      <c r="O32" s="561">
        <f t="shared" si="3"/>
        <v>0</v>
      </c>
      <c r="P32" s="561">
        <f t="shared" si="4"/>
        <v>0</v>
      </c>
    </row>
    <row r="33" spans="1:16" ht="13.9" customHeight="1" thickBot="1">
      <c r="A33" s="597">
        <v>24</v>
      </c>
      <c r="B33" s="611" t="s">
        <v>472</v>
      </c>
      <c r="C33" s="633">
        <v>416</v>
      </c>
      <c r="D33" s="631">
        <v>1.2</v>
      </c>
      <c r="E33" s="622" t="s">
        <v>150</v>
      </c>
      <c r="F33" s="624">
        <v>20000</v>
      </c>
      <c r="G33" s="604">
        <f t="shared" si="6"/>
        <v>183800</v>
      </c>
      <c r="H33" s="575">
        <f t="shared" si="0"/>
        <v>438.58823529411768</v>
      </c>
      <c r="I33" s="616">
        <v>95</v>
      </c>
      <c r="J33" s="616">
        <v>6400</v>
      </c>
      <c r="L33" s="554">
        <f t="shared" si="7"/>
        <v>0</v>
      </c>
      <c r="M33" s="561">
        <f t="shared" si="1"/>
        <v>0</v>
      </c>
      <c r="N33" s="561">
        <f t="shared" si="2"/>
        <v>20000</v>
      </c>
      <c r="O33" s="561">
        <f t="shared" si="3"/>
        <v>0</v>
      </c>
      <c r="P33" s="561">
        <f t="shared" si="4"/>
        <v>0</v>
      </c>
    </row>
    <row r="34" spans="1:16" ht="13.9" customHeight="1" thickBot="1">
      <c r="A34" s="597">
        <v>25</v>
      </c>
      <c r="B34" s="611" t="s">
        <v>472</v>
      </c>
      <c r="C34" s="633">
        <v>420</v>
      </c>
      <c r="D34" s="631">
        <v>1.8</v>
      </c>
      <c r="E34" s="622" t="s">
        <v>150</v>
      </c>
      <c r="F34" s="624">
        <v>30000</v>
      </c>
      <c r="G34" s="604">
        <f t="shared" si="6"/>
        <v>213800</v>
      </c>
      <c r="H34" s="575">
        <f t="shared" si="0"/>
        <v>454.20814479638005</v>
      </c>
      <c r="I34" s="616">
        <v>95</v>
      </c>
      <c r="J34" s="616">
        <v>6300</v>
      </c>
      <c r="L34" s="554">
        <f t="shared" si="7"/>
        <v>0</v>
      </c>
      <c r="M34" s="561">
        <f t="shared" si="1"/>
        <v>0</v>
      </c>
      <c r="N34" s="561">
        <f t="shared" si="2"/>
        <v>30000</v>
      </c>
      <c r="O34" s="561">
        <f t="shared" si="3"/>
        <v>0</v>
      </c>
      <c r="P34" s="561">
        <f t="shared" si="4"/>
        <v>0</v>
      </c>
    </row>
    <row r="35" spans="1:16" ht="13.9" customHeight="1" thickBot="1">
      <c r="A35" s="597">
        <v>26</v>
      </c>
      <c r="B35" s="611" t="s">
        <v>472</v>
      </c>
      <c r="C35" s="633">
        <v>180</v>
      </c>
      <c r="D35" s="631">
        <v>0.6</v>
      </c>
      <c r="E35" s="622" t="s">
        <v>150</v>
      </c>
      <c r="F35" s="624">
        <v>5100</v>
      </c>
      <c r="G35" s="604">
        <f t="shared" si="6"/>
        <v>218900</v>
      </c>
      <c r="H35" s="575">
        <f t="shared" si="0"/>
        <v>184.88687782805428</v>
      </c>
      <c r="I35" s="616">
        <v>95</v>
      </c>
      <c r="J35" s="616">
        <v>6440</v>
      </c>
      <c r="L35" s="554">
        <f t="shared" si="7"/>
        <v>0</v>
      </c>
      <c r="M35" s="561">
        <f t="shared" si="1"/>
        <v>0</v>
      </c>
      <c r="N35" s="561">
        <f t="shared" si="2"/>
        <v>5100</v>
      </c>
      <c r="O35" s="561">
        <f t="shared" si="3"/>
        <v>0</v>
      </c>
      <c r="P35" s="561">
        <f t="shared" si="4"/>
        <v>0</v>
      </c>
    </row>
    <row r="36" spans="1:16" ht="13.9" customHeight="1" thickBot="1">
      <c r="A36" s="597">
        <v>27</v>
      </c>
      <c r="B36" s="611" t="s">
        <v>472</v>
      </c>
      <c r="C36" s="633">
        <v>410</v>
      </c>
      <c r="D36" s="631">
        <v>1.2</v>
      </c>
      <c r="E36" s="622" t="s">
        <v>150</v>
      </c>
      <c r="F36" s="624">
        <v>20000</v>
      </c>
      <c r="G36" s="604">
        <f t="shared" si="6"/>
        <v>238900</v>
      </c>
      <c r="H36" s="575">
        <f t="shared" si="0"/>
        <v>432.26244343891403</v>
      </c>
      <c r="I36" s="616">
        <v>95</v>
      </c>
      <c r="J36" s="616">
        <v>6450</v>
      </c>
      <c r="L36" s="554">
        <f t="shared" si="7"/>
        <v>0</v>
      </c>
      <c r="M36" s="561">
        <f t="shared" si="1"/>
        <v>0</v>
      </c>
      <c r="N36" s="561">
        <f t="shared" si="2"/>
        <v>20000</v>
      </c>
      <c r="O36" s="561">
        <f t="shared" si="3"/>
        <v>0</v>
      </c>
      <c r="P36" s="561">
        <f t="shared" si="4"/>
        <v>0</v>
      </c>
    </row>
    <row r="37" spans="1:16" ht="13.9" customHeight="1" thickBot="1">
      <c r="A37" s="597">
        <v>28</v>
      </c>
      <c r="B37" s="611" t="s">
        <v>472</v>
      </c>
      <c r="C37" s="633">
        <v>297</v>
      </c>
      <c r="D37" s="631">
        <v>1.8</v>
      </c>
      <c r="E37" s="622" t="s">
        <v>150</v>
      </c>
      <c r="F37" s="624">
        <v>22100</v>
      </c>
      <c r="G37" s="604">
        <f t="shared" si="6"/>
        <v>261000</v>
      </c>
      <c r="H37" s="575">
        <f t="shared" si="0"/>
        <v>321.19004524886878</v>
      </c>
      <c r="I37" s="616">
        <v>95</v>
      </c>
      <c r="J37" s="616">
        <v>6430</v>
      </c>
      <c r="L37" s="554">
        <f t="shared" si="7"/>
        <v>0</v>
      </c>
      <c r="M37" s="561">
        <f t="shared" si="1"/>
        <v>0</v>
      </c>
      <c r="N37" s="561">
        <f t="shared" si="2"/>
        <v>22100</v>
      </c>
      <c r="O37" s="561">
        <f t="shared" si="3"/>
        <v>0</v>
      </c>
      <c r="P37" s="561">
        <f t="shared" si="4"/>
        <v>0</v>
      </c>
    </row>
    <row r="38" spans="1:16" ht="13.9" customHeight="1" thickBot="1">
      <c r="A38" s="597">
        <v>29</v>
      </c>
      <c r="B38" s="611" t="s">
        <v>472</v>
      </c>
      <c r="C38" s="633">
        <v>191</v>
      </c>
      <c r="D38" s="631">
        <v>0.9</v>
      </c>
      <c r="E38" s="622" t="s">
        <v>150</v>
      </c>
      <c r="F38" s="624">
        <v>7870</v>
      </c>
      <c r="G38" s="604">
        <f t="shared" si="6"/>
        <v>268870</v>
      </c>
      <c r="H38" s="575">
        <f t="shared" si="0"/>
        <v>198.77828054298644</v>
      </c>
      <c r="I38" s="616">
        <v>95</v>
      </c>
      <c r="J38" s="616">
        <v>6480</v>
      </c>
      <c r="L38" s="554">
        <f t="shared" si="7"/>
        <v>0</v>
      </c>
      <c r="M38" s="561">
        <f t="shared" si="1"/>
        <v>0</v>
      </c>
      <c r="N38" s="561">
        <f t="shared" si="2"/>
        <v>7870</v>
      </c>
      <c r="O38" s="561">
        <f t="shared" si="3"/>
        <v>0</v>
      </c>
      <c r="P38" s="561">
        <f t="shared" si="4"/>
        <v>0</v>
      </c>
    </row>
    <row r="39" spans="1:16" ht="13.9" customHeight="1" thickBot="1">
      <c r="A39" s="597">
        <v>30</v>
      </c>
      <c r="B39" s="611" t="s">
        <v>472</v>
      </c>
      <c r="C39" s="633">
        <v>346</v>
      </c>
      <c r="D39" s="631">
        <v>1.5</v>
      </c>
      <c r="E39" s="622" t="s">
        <v>150</v>
      </c>
      <c r="F39" s="624">
        <v>17300</v>
      </c>
      <c r="G39" s="604">
        <f t="shared" si="6"/>
        <v>286170</v>
      </c>
      <c r="H39" s="575">
        <f t="shared" si="0"/>
        <v>369.48416289592757</v>
      </c>
      <c r="I39" s="616">
        <v>95</v>
      </c>
      <c r="J39" s="616">
        <v>6430</v>
      </c>
      <c r="L39" s="554">
        <f t="shared" si="7"/>
        <v>0</v>
      </c>
      <c r="M39" s="561">
        <f t="shared" si="1"/>
        <v>0</v>
      </c>
      <c r="N39" s="561">
        <f t="shared" si="2"/>
        <v>17300</v>
      </c>
      <c r="O39" s="561">
        <f t="shared" si="3"/>
        <v>0</v>
      </c>
      <c r="P39" s="561">
        <f t="shared" si="4"/>
        <v>0</v>
      </c>
    </row>
    <row r="40" spans="1:16" ht="13.9" customHeight="1" thickBot="1">
      <c r="A40" s="597">
        <v>31</v>
      </c>
      <c r="B40" s="611" t="s">
        <v>472</v>
      </c>
      <c r="C40" s="633">
        <v>268</v>
      </c>
      <c r="D40" s="631">
        <v>2</v>
      </c>
      <c r="E40" s="622" t="s">
        <v>150</v>
      </c>
      <c r="F40" s="624">
        <v>17030</v>
      </c>
      <c r="G40" s="604">
        <f t="shared" si="6"/>
        <v>303200</v>
      </c>
      <c r="H40" s="575">
        <f t="shared" si="0"/>
        <v>292.25339366515834</v>
      </c>
      <c r="I40" s="616">
        <v>95</v>
      </c>
      <c r="J40" s="616">
        <v>6290</v>
      </c>
      <c r="L40" s="554">
        <f t="shared" si="7"/>
        <v>0</v>
      </c>
      <c r="M40" s="561">
        <f t="shared" si="1"/>
        <v>0</v>
      </c>
      <c r="N40" s="561">
        <f t="shared" si="2"/>
        <v>17030</v>
      </c>
      <c r="O40" s="561">
        <f t="shared" si="3"/>
        <v>0</v>
      </c>
      <c r="P40" s="561">
        <f t="shared" si="4"/>
        <v>0</v>
      </c>
    </row>
    <row r="41" spans="1:16" ht="13.9" customHeight="1" thickBot="1">
      <c r="A41" s="597">
        <v>32</v>
      </c>
      <c r="B41" s="611" t="s">
        <v>472</v>
      </c>
      <c r="C41" s="633">
        <v>200</v>
      </c>
      <c r="D41" s="631">
        <v>0.9</v>
      </c>
      <c r="E41" s="622" t="s">
        <v>150</v>
      </c>
      <c r="F41" s="624">
        <v>9100</v>
      </c>
      <c r="G41" s="604">
        <f t="shared" si="6"/>
        <v>312300</v>
      </c>
      <c r="H41" s="575">
        <f t="shared" si="0"/>
        <v>208.14479638009053</v>
      </c>
      <c r="I41" s="616">
        <v>95</v>
      </c>
      <c r="J41" s="616">
        <v>6300</v>
      </c>
      <c r="L41" s="554">
        <f t="shared" si="7"/>
        <v>0</v>
      </c>
      <c r="M41" s="561">
        <f t="shared" si="1"/>
        <v>0</v>
      </c>
      <c r="N41" s="561">
        <f t="shared" si="2"/>
        <v>9100</v>
      </c>
      <c r="O41" s="561">
        <f t="shared" si="3"/>
        <v>0</v>
      </c>
      <c r="P41" s="561">
        <f t="shared" si="4"/>
        <v>0</v>
      </c>
    </row>
    <row r="42" spans="1:16" ht="13.9" customHeight="1" thickBot="1">
      <c r="A42" s="597">
        <v>33</v>
      </c>
      <c r="B42" s="611" t="s">
        <v>472</v>
      </c>
      <c r="C42" s="633">
        <v>300</v>
      </c>
      <c r="D42" s="631">
        <v>1.5</v>
      </c>
      <c r="E42" s="622" t="s">
        <v>150</v>
      </c>
      <c r="F42" s="624">
        <v>18700</v>
      </c>
      <c r="G42" s="604">
        <f t="shared" si="6"/>
        <v>331000</v>
      </c>
      <c r="H42" s="575">
        <f t="shared" si="0"/>
        <v>320.36199095022624</v>
      </c>
      <c r="I42" s="616">
        <v>95</v>
      </c>
      <c r="J42" s="616">
        <v>6210</v>
      </c>
      <c r="L42" s="554">
        <f t="shared" si="7"/>
        <v>0</v>
      </c>
      <c r="M42" s="561">
        <f t="shared" si="1"/>
        <v>0</v>
      </c>
      <c r="N42" s="561">
        <f t="shared" si="2"/>
        <v>18700</v>
      </c>
      <c r="O42" s="561">
        <f t="shared" si="3"/>
        <v>0</v>
      </c>
      <c r="P42" s="561">
        <f t="shared" si="4"/>
        <v>0</v>
      </c>
    </row>
    <row r="43" spans="1:16" ht="13.9" customHeight="1" thickBot="1">
      <c r="A43" s="597">
        <v>34</v>
      </c>
      <c r="B43" s="611" t="s">
        <v>472</v>
      </c>
      <c r="C43" s="633">
        <v>370</v>
      </c>
      <c r="D43" s="631">
        <v>2</v>
      </c>
      <c r="E43" s="622" t="s">
        <v>150</v>
      </c>
      <c r="F43" s="624">
        <v>19200</v>
      </c>
      <c r="G43" s="604">
        <f t="shared" si="6"/>
        <v>350200</v>
      </c>
      <c r="H43" s="575">
        <f t="shared" si="0"/>
        <v>403.48416289592757</v>
      </c>
      <c r="I43" s="616">
        <v>95</v>
      </c>
      <c r="J43" s="616">
        <v>6180</v>
      </c>
      <c r="L43" s="554">
        <f t="shared" si="7"/>
        <v>0</v>
      </c>
      <c r="M43" s="561">
        <f t="shared" si="1"/>
        <v>0</v>
      </c>
      <c r="N43" s="561">
        <f t="shared" si="2"/>
        <v>19200</v>
      </c>
      <c r="O43" s="561">
        <f t="shared" si="3"/>
        <v>0</v>
      </c>
      <c r="P43" s="561">
        <f t="shared" si="4"/>
        <v>0</v>
      </c>
    </row>
    <row r="44" spans="1:16" ht="13.9" customHeight="1" thickBot="1">
      <c r="A44" s="597">
        <v>35</v>
      </c>
      <c r="B44" s="611"/>
      <c r="C44" s="612"/>
      <c r="D44" s="613"/>
      <c r="E44" s="622"/>
      <c r="F44" s="624">
        <f>(D44*42)*C44</f>
        <v>0</v>
      </c>
      <c r="G44" s="604">
        <f t="shared" si="6"/>
        <v>350200</v>
      </c>
      <c r="H44" s="575">
        <f t="shared" si="0"/>
        <v>0</v>
      </c>
      <c r="I44" s="616"/>
      <c r="J44" s="616"/>
      <c r="L44" s="554">
        <f t="shared" si="7"/>
        <v>0</v>
      </c>
      <c r="M44" s="561">
        <f t="shared" si="1"/>
        <v>0</v>
      </c>
      <c r="N44" s="561">
        <f t="shared" si="2"/>
        <v>0</v>
      </c>
      <c r="O44" s="561">
        <f t="shared" si="3"/>
        <v>0</v>
      </c>
      <c r="P44" s="561">
        <f t="shared" si="4"/>
        <v>0</v>
      </c>
    </row>
    <row r="45" spans="1:16" ht="13.9" customHeight="1" thickBot="1">
      <c r="A45" s="597">
        <v>36</v>
      </c>
      <c r="B45" s="611"/>
      <c r="C45" s="612"/>
      <c r="D45" s="613"/>
      <c r="E45" s="622"/>
      <c r="F45" s="624">
        <f t="shared" ref="F45" si="8">(D45*42)*C45</f>
        <v>0</v>
      </c>
      <c r="G45" s="604">
        <f t="shared" si="6"/>
        <v>350200</v>
      </c>
      <c r="H45" s="575">
        <f t="shared" si="0"/>
        <v>0</v>
      </c>
      <c r="I45" s="616"/>
      <c r="J45" s="616"/>
      <c r="L45" s="554">
        <f t="shared" si="7"/>
        <v>0</v>
      </c>
      <c r="M45" s="561">
        <f t="shared" si="1"/>
        <v>0</v>
      </c>
      <c r="N45" s="561">
        <f t="shared" si="2"/>
        <v>0</v>
      </c>
      <c r="O45" s="561">
        <f t="shared" si="3"/>
        <v>0</v>
      </c>
      <c r="P45" s="561">
        <f t="shared" si="4"/>
        <v>0</v>
      </c>
    </row>
    <row r="46" spans="1:16" ht="13.9" customHeight="1" thickBot="1">
      <c r="A46" s="597">
        <v>37</v>
      </c>
      <c r="B46" s="611"/>
      <c r="C46" s="612"/>
      <c r="D46" s="613"/>
      <c r="E46" s="622"/>
      <c r="F46" s="624">
        <f>(D46*42)*C46</f>
        <v>0</v>
      </c>
      <c r="G46" s="604">
        <f t="shared" si="6"/>
        <v>350200</v>
      </c>
      <c r="H46" s="575">
        <f t="shared" si="0"/>
        <v>0</v>
      </c>
      <c r="I46" s="616"/>
      <c r="J46" s="616"/>
      <c r="L46" s="554">
        <f t="shared" si="7"/>
        <v>0</v>
      </c>
      <c r="M46" s="561">
        <f t="shared" si="1"/>
        <v>0</v>
      </c>
      <c r="N46" s="561">
        <f t="shared" si="2"/>
        <v>0</v>
      </c>
      <c r="O46" s="561">
        <f t="shared" si="3"/>
        <v>0</v>
      </c>
      <c r="P46" s="561">
        <f t="shared" si="4"/>
        <v>0</v>
      </c>
    </row>
    <row r="47" spans="1:16" ht="13.9" customHeight="1" thickBot="1">
      <c r="A47" s="597">
        <v>38</v>
      </c>
      <c r="B47" s="611"/>
      <c r="C47" s="612"/>
      <c r="D47" s="613"/>
      <c r="E47" s="622"/>
      <c r="F47" s="624">
        <f t="shared" ref="F47:F48" si="9">(D47*42)*C47</f>
        <v>0</v>
      </c>
      <c r="G47" s="604">
        <f t="shared" si="6"/>
        <v>350200</v>
      </c>
      <c r="H47" s="575">
        <f t="shared" si="0"/>
        <v>0</v>
      </c>
      <c r="I47" s="616"/>
      <c r="J47" s="616"/>
      <c r="L47" s="554">
        <f t="shared" si="7"/>
        <v>0</v>
      </c>
      <c r="M47" s="561">
        <f>IF(E47=$M$54,F47,0)</f>
        <v>0</v>
      </c>
      <c r="N47" s="561">
        <f>IF(E47=$N$54,F47,0)</f>
        <v>0</v>
      </c>
      <c r="O47" s="561">
        <f>IF(E47=$O$54,F47,0)</f>
        <v>0</v>
      </c>
      <c r="P47" s="561">
        <f>IF(E47=$P$54,F47,0)</f>
        <v>0</v>
      </c>
    </row>
    <row r="48" spans="1:16" ht="13.9" customHeight="1" thickBot="1">
      <c r="A48" s="597">
        <v>39</v>
      </c>
      <c r="B48" s="611"/>
      <c r="C48" s="612"/>
      <c r="D48" s="613"/>
      <c r="E48" s="622"/>
      <c r="F48" s="624">
        <f t="shared" si="9"/>
        <v>0</v>
      </c>
      <c r="G48" s="604">
        <f t="shared" si="6"/>
        <v>350200</v>
      </c>
      <c r="H48" s="575">
        <f t="shared" si="0"/>
        <v>0</v>
      </c>
      <c r="I48" s="616"/>
      <c r="J48" s="616"/>
      <c r="L48" s="554">
        <f t="shared" si="7"/>
        <v>0</v>
      </c>
      <c r="M48" s="561">
        <f>IF(E48=$M$54,F48,0)</f>
        <v>0</v>
      </c>
      <c r="N48" s="561">
        <f>IF(E48=$N$54,F48,0)</f>
        <v>0</v>
      </c>
      <c r="O48" s="561">
        <f>IF(E48=$O$54,F48,0)</f>
        <v>0</v>
      </c>
      <c r="P48" s="561">
        <f>IF(E48=$P$54,F48,0)</f>
        <v>0</v>
      </c>
    </row>
    <row r="49" spans="1:17" ht="13.9" customHeight="1" thickBot="1">
      <c r="A49" s="597">
        <v>40</v>
      </c>
      <c r="B49" s="611" t="s">
        <v>472</v>
      </c>
      <c r="C49" s="591">
        <v>597</v>
      </c>
      <c r="D49" s="621"/>
      <c r="E49" s="614" t="s">
        <v>156</v>
      </c>
      <c r="F49" s="623"/>
      <c r="G49" s="605"/>
      <c r="H49" s="575">
        <f t="shared" si="0"/>
        <v>597</v>
      </c>
      <c r="I49" s="612">
        <v>64</v>
      </c>
      <c r="J49" s="616">
        <v>4405</v>
      </c>
      <c r="L49" s="554">
        <f t="shared" si="7"/>
        <v>0</v>
      </c>
      <c r="M49" s="561">
        <f>IF(E49=$M$54,F49,0)</f>
        <v>0</v>
      </c>
      <c r="N49" s="561">
        <f>IF(E49=$N$54,F49,0)</f>
        <v>0</v>
      </c>
      <c r="O49" s="561">
        <f>IF(E49=$O$54,F49,0)</f>
        <v>0</v>
      </c>
      <c r="P49" s="561">
        <f>IF(E49=$P$54,F49,0)</f>
        <v>0</v>
      </c>
    </row>
    <row r="50" spans="1:17" ht="13.9" customHeight="1" thickBot="1">
      <c r="A50" s="578" t="s">
        <v>71</v>
      </c>
      <c r="B50" s="576" t="s">
        <v>235</v>
      </c>
      <c r="C50" s="591">
        <f>(SUM(C10:C49))*42</f>
        <v>397572</v>
      </c>
      <c r="D50" s="598" t="s">
        <v>236</v>
      </c>
      <c r="E50" s="576" t="s">
        <v>237</v>
      </c>
      <c r="F50" s="591">
        <f>SUM(F10:F46)</f>
        <v>350200</v>
      </c>
      <c r="G50" s="607" t="s">
        <v>154</v>
      </c>
      <c r="H50" s="606"/>
      <c r="I50" s="600"/>
      <c r="J50" s="603" t="s">
        <v>202</v>
      </c>
      <c r="K50" s="535"/>
      <c r="L50" s="554"/>
      <c r="M50" s="555"/>
      <c r="N50" s="555"/>
      <c r="O50" s="556"/>
      <c r="P50" s="556"/>
    </row>
    <row r="51" spans="1:17" ht="13.9" customHeight="1" thickBot="1">
      <c r="A51" s="578" t="s">
        <v>204</v>
      </c>
      <c r="B51" s="617">
        <v>0.8534722222222223</v>
      </c>
      <c r="C51" s="590" t="s">
        <v>203</v>
      </c>
      <c r="D51" s="580" t="s">
        <v>205</v>
      </c>
      <c r="E51" s="617">
        <v>0.9375</v>
      </c>
      <c r="F51" s="590" t="s">
        <v>203</v>
      </c>
      <c r="G51" s="580" t="s">
        <v>207</v>
      </c>
      <c r="H51" s="620">
        <v>43013</v>
      </c>
      <c r="I51" s="600" t="s">
        <v>514</v>
      </c>
      <c r="J51" s="601">
        <f>H49+H55</f>
        <v>647</v>
      </c>
      <c r="K51" s="574"/>
      <c r="L51" s="554"/>
      <c r="M51" s="555"/>
      <c r="N51" s="555"/>
      <c r="O51" s="556"/>
      <c r="P51" s="556"/>
    </row>
    <row r="52" spans="1:17" ht="13.9" customHeight="1" thickBot="1">
      <c r="A52" s="578" t="s">
        <v>178</v>
      </c>
      <c r="B52" s="612">
        <v>813</v>
      </c>
      <c r="C52" s="579" t="s">
        <v>73</v>
      </c>
      <c r="D52" s="580" t="s">
        <v>160</v>
      </c>
      <c r="E52" s="618">
        <f>MAX(D10:D48)</f>
        <v>2</v>
      </c>
      <c r="F52" s="579" t="s">
        <v>165</v>
      </c>
      <c r="G52" s="580" t="s">
        <v>166</v>
      </c>
      <c r="H52" s="618">
        <f>F50/(SUM(C15:C48)*42)</f>
        <v>1.0095768541100907</v>
      </c>
      <c r="I52" s="600" t="s">
        <v>165</v>
      </c>
      <c r="J52" s="602" t="s">
        <v>234</v>
      </c>
      <c r="L52" s="554"/>
      <c r="M52" s="555"/>
      <c r="N52" s="555"/>
      <c r="O52" s="556"/>
      <c r="P52" s="556"/>
    </row>
    <row r="53" spans="1:17" ht="13.9" customHeight="1" thickBot="1">
      <c r="A53" s="578" t="s">
        <v>179</v>
      </c>
      <c r="B53" s="612">
        <v>4877</v>
      </c>
      <c r="C53" s="579" t="s">
        <v>73</v>
      </c>
      <c r="D53" s="580" t="s">
        <v>161</v>
      </c>
      <c r="E53" s="612">
        <f>MAX(I10:I49)</f>
        <v>95</v>
      </c>
      <c r="F53" s="579" t="s">
        <v>74</v>
      </c>
      <c r="G53" s="580" t="s">
        <v>163</v>
      </c>
      <c r="H53" s="612">
        <f>AVERAGE(I14:I48)</f>
        <v>95</v>
      </c>
      <c r="I53" s="600" t="s">
        <v>74</v>
      </c>
      <c r="J53" s="547">
        <f>SUM(H10:H49)+E55+H55</f>
        <v>10140.452488687783</v>
      </c>
      <c r="L53" s="574"/>
      <c r="M53" s="574"/>
      <c r="N53" s="574"/>
      <c r="O53" s="574"/>
      <c r="P53" s="574"/>
    </row>
    <row r="54" spans="1:17" ht="13.9" customHeight="1" thickBot="1">
      <c r="A54" s="578" t="s">
        <v>75</v>
      </c>
      <c r="B54" s="615">
        <v>2018</v>
      </c>
      <c r="C54" s="579" t="s">
        <v>73</v>
      </c>
      <c r="D54" s="580" t="s">
        <v>162</v>
      </c>
      <c r="E54" s="612">
        <f>MAX(J10:J49)</f>
        <v>7230</v>
      </c>
      <c r="F54" s="579" t="s">
        <v>73</v>
      </c>
      <c r="G54" s="580" t="s">
        <v>164</v>
      </c>
      <c r="H54" s="612">
        <f>AVERAGE(J14:J48)</f>
        <v>6526.333333333333</v>
      </c>
      <c r="I54" s="600" t="s">
        <v>73</v>
      </c>
      <c r="J54" s="602" t="s">
        <v>146</v>
      </c>
      <c r="L54" s="550" t="s">
        <v>89</v>
      </c>
      <c r="M54" s="549" t="str">
        <f>'Job Info'!D17</f>
        <v>100 Mesh</v>
      </c>
      <c r="N54" s="549" t="str">
        <f>'Job Info'!D18</f>
        <v>40/70 White</v>
      </c>
      <c r="O54" s="549">
        <f>'Job Info'!D19</f>
        <v>0</v>
      </c>
      <c r="P54" s="549">
        <f>'Job Info'!D20</f>
        <v>0</v>
      </c>
    </row>
    <row r="55" spans="1:17" ht="13.9" customHeight="1" thickBot="1">
      <c r="A55" s="576" t="s">
        <v>90</v>
      </c>
      <c r="B55" s="599">
        <f>((C7*0.433)+B54)/C7</f>
        <v>0.6536429040017494</v>
      </c>
      <c r="C55" s="579" t="s">
        <v>231</v>
      </c>
      <c r="D55" s="589" t="s">
        <v>229</v>
      </c>
      <c r="E55" s="619">
        <v>225</v>
      </c>
      <c r="F55" s="579" t="s">
        <v>230</v>
      </c>
      <c r="G55" s="578" t="s">
        <v>232</v>
      </c>
      <c r="H55" s="619">
        <v>50</v>
      </c>
      <c r="I55" s="600" t="s">
        <v>230</v>
      </c>
      <c r="J55" s="547">
        <f>(C50/42)+E55+H55</f>
        <v>9741</v>
      </c>
      <c r="L55" s="551">
        <f t="shared" ref="L55:P55" si="10">SUM(L10:L49)</f>
        <v>60</v>
      </c>
      <c r="M55" s="551">
        <f t="shared" si="10"/>
        <v>87700</v>
      </c>
      <c r="N55" s="551">
        <f t="shared" si="10"/>
        <v>262500</v>
      </c>
      <c r="O55" s="551">
        <f t="shared" si="10"/>
        <v>0</v>
      </c>
      <c r="P55" s="551">
        <f t="shared" si="10"/>
        <v>0</v>
      </c>
    </row>
    <row r="56" spans="1:17" ht="43.15" customHeight="1">
      <c r="A56" s="663" t="s">
        <v>474</v>
      </c>
      <c r="B56" s="664"/>
      <c r="C56" s="664"/>
      <c r="D56" s="664"/>
      <c r="E56" s="664"/>
      <c r="F56" s="664"/>
      <c r="G56" s="664"/>
      <c r="H56" s="664"/>
      <c r="I56" s="664"/>
      <c r="J56" s="665"/>
      <c r="K56" s="535"/>
      <c r="L56" s="538"/>
      <c r="M56" s="539"/>
      <c r="N56" s="535"/>
      <c r="O56" s="535"/>
    </row>
    <row r="58" spans="1:17">
      <c r="A58" s="541"/>
      <c r="B58" s="540" t="s">
        <v>191</v>
      </c>
      <c r="C58" s="542"/>
      <c r="D58" s="542"/>
      <c r="E58" s="542"/>
      <c r="F58" s="542"/>
      <c r="G58" s="542"/>
      <c r="H58" s="542"/>
      <c r="I58" s="542"/>
    </row>
    <row r="59" spans="1:17">
      <c r="A59" s="543"/>
      <c r="B59" s="540" t="s">
        <v>100</v>
      </c>
      <c r="C59" s="545"/>
      <c r="D59" s="544"/>
      <c r="E59" s="545"/>
      <c r="F59" s="546"/>
      <c r="G59" s="546"/>
      <c r="H59" s="546"/>
      <c r="I59" s="546"/>
    </row>
    <row r="60" spans="1:17">
      <c r="A60" s="558" t="s">
        <v>130</v>
      </c>
      <c r="B60" s="558" t="s">
        <v>131</v>
      </c>
      <c r="C60" s="558" t="s">
        <v>97</v>
      </c>
      <c r="D60" s="558" t="s">
        <v>91</v>
      </c>
      <c r="E60" s="558" t="s">
        <v>72</v>
      </c>
      <c r="F60" s="558" t="s">
        <v>173</v>
      </c>
      <c r="G60" s="558" t="s">
        <v>174</v>
      </c>
      <c r="H60" s="558" t="s">
        <v>171</v>
      </c>
      <c r="I60" s="558" t="s">
        <v>172</v>
      </c>
      <c r="J60" s="558" t="s">
        <v>159</v>
      </c>
      <c r="K60" s="558" t="s">
        <v>99</v>
      </c>
      <c r="L60" s="558" t="s">
        <v>92</v>
      </c>
      <c r="M60" s="558" t="s">
        <v>132</v>
      </c>
      <c r="N60" s="558" t="s">
        <v>93</v>
      </c>
      <c r="O60" s="558" t="s">
        <v>94</v>
      </c>
      <c r="P60" s="558" t="s">
        <v>96</v>
      </c>
      <c r="Q60" s="558" t="s">
        <v>95</v>
      </c>
    </row>
    <row r="61" spans="1:17">
      <c r="A61" s="559">
        <f>C5</f>
        <v>15956</v>
      </c>
      <c r="B61" s="559">
        <f>C6</f>
        <v>16107</v>
      </c>
      <c r="C61" s="559">
        <f>C50</f>
        <v>397572</v>
      </c>
      <c r="D61" s="559">
        <f>J55</f>
        <v>9741</v>
      </c>
      <c r="E61" s="559">
        <f>F50</f>
        <v>350200</v>
      </c>
      <c r="F61" s="559">
        <f>M55</f>
        <v>87700</v>
      </c>
      <c r="G61" s="559">
        <f>N55</f>
        <v>262500</v>
      </c>
      <c r="H61" s="559">
        <f>O55</f>
        <v>0</v>
      </c>
      <c r="I61" s="559">
        <f>P55</f>
        <v>0</v>
      </c>
      <c r="J61" s="559">
        <f>B52</f>
        <v>813</v>
      </c>
      <c r="K61" s="559">
        <f>B53</f>
        <v>4877</v>
      </c>
      <c r="L61" s="559">
        <f>B54</f>
        <v>2018</v>
      </c>
      <c r="M61" s="560">
        <f>B55</f>
        <v>0.6536429040017494</v>
      </c>
      <c r="N61" s="559">
        <f>E53</f>
        <v>95</v>
      </c>
      <c r="O61" s="559">
        <f>H53</f>
        <v>95</v>
      </c>
      <c r="P61" s="559">
        <f>E54</f>
        <v>7230</v>
      </c>
      <c r="Q61" s="559">
        <f>H54</f>
        <v>6526.333333333333</v>
      </c>
    </row>
  </sheetData>
  <sheetProtection selectLockedCells="1"/>
  <mergeCells count="22">
    <mergeCell ref="A2:A3"/>
    <mergeCell ref="B2:E2"/>
    <mergeCell ref="F2:J3"/>
    <mergeCell ref="B3:E3"/>
    <mergeCell ref="A4:A5"/>
    <mergeCell ref="F4:G4"/>
    <mergeCell ref="H4:J4"/>
    <mergeCell ref="F5:G5"/>
    <mergeCell ref="H5:J5"/>
    <mergeCell ref="I8:I9"/>
    <mergeCell ref="J8:J9"/>
    <mergeCell ref="A56:J56"/>
    <mergeCell ref="M5:P5"/>
    <mergeCell ref="M6:P6"/>
    <mergeCell ref="A8:A9"/>
    <mergeCell ref="B8:B9"/>
    <mergeCell ref="C8:C9"/>
    <mergeCell ref="D8:D9"/>
    <mergeCell ref="E8:E9"/>
    <mergeCell ref="F8:F9"/>
    <mergeCell ref="G8:G9"/>
    <mergeCell ref="H8:H9"/>
  </mergeCells>
  <dataValidations count="1">
    <dataValidation type="list" allowBlank="1" showInputMessage="1" showErrorMessage="1" sqref="E10:E49">
      <formula1>$Q$10:$Q$25</formula1>
    </dataValidation>
  </dataValidations>
  <pageMargins left="0.7" right="0.7" top="0.75" bottom="0.75" header="0.3" footer="0.3"/>
  <pageSetup scale="77"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Q61"/>
  <sheetViews>
    <sheetView zoomScaleNormal="100" zoomScaleSheetLayoutView="80" workbookViewId="0">
      <selection activeCell="L2" sqref="L2"/>
    </sheetView>
  </sheetViews>
  <sheetFormatPr defaultColWidth="8.85546875" defaultRowHeight="15"/>
  <cols>
    <col min="1" max="16" width="11.7109375" style="534" customWidth="1"/>
    <col min="17" max="17" width="11.28515625" style="534" bestFit="1" customWidth="1"/>
    <col min="18" max="16384" width="8.85546875" style="534"/>
  </cols>
  <sheetData>
    <row r="1" spans="1:17" ht="13.9" customHeight="1" thickBot="1"/>
    <row r="2" spans="1:17" ht="13.9" customHeight="1" thickBot="1">
      <c r="A2" s="673" t="s">
        <v>433</v>
      </c>
      <c r="B2" s="674" t="s">
        <v>291</v>
      </c>
      <c r="C2" s="675"/>
      <c r="D2" s="675"/>
      <c r="E2" s="676"/>
      <c r="F2" s="677" t="s">
        <v>434</v>
      </c>
      <c r="G2" s="678"/>
      <c r="H2" s="678"/>
      <c r="I2" s="678"/>
      <c r="J2" s="678"/>
      <c r="M2" s="566" t="s">
        <v>185</v>
      </c>
      <c r="N2" s="566" t="s">
        <v>186</v>
      </c>
      <c r="O2" s="566" t="s">
        <v>187</v>
      </c>
      <c r="P2" s="566" t="s">
        <v>188</v>
      </c>
    </row>
    <row r="3" spans="1:17" ht="13.9" customHeight="1" thickBot="1">
      <c r="A3" s="673"/>
      <c r="B3" s="679" t="s">
        <v>241</v>
      </c>
      <c r="C3" s="680"/>
      <c r="D3" s="680"/>
      <c r="E3" s="681"/>
      <c r="F3" s="677"/>
      <c r="G3" s="678"/>
      <c r="H3" s="678"/>
      <c r="I3" s="678"/>
      <c r="J3" s="678"/>
      <c r="M3" s="567">
        <f>M55/F50</f>
        <v>0.25511111111111112</v>
      </c>
      <c r="N3" s="567">
        <f>N55/F50</f>
        <v>0.74488888888888893</v>
      </c>
      <c r="O3" s="567">
        <f>O55/F50</f>
        <v>0</v>
      </c>
      <c r="P3" s="567">
        <f>P55/F50</f>
        <v>0</v>
      </c>
    </row>
    <row r="4" spans="1:17" ht="13.9" customHeight="1" thickBot="1">
      <c r="A4" s="682">
        <v>18</v>
      </c>
      <c r="B4" s="581" t="s">
        <v>218</v>
      </c>
      <c r="C4" s="608">
        <v>15938</v>
      </c>
      <c r="D4" s="582" t="s">
        <v>76</v>
      </c>
      <c r="E4" s="586">
        <v>2.2169999999999999E-2</v>
      </c>
      <c r="F4" s="683" t="s">
        <v>226</v>
      </c>
      <c r="G4" s="684"/>
      <c r="H4" s="685" t="s">
        <v>447</v>
      </c>
      <c r="I4" s="685"/>
      <c r="J4" s="685"/>
      <c r="N4" s="535"/>
    </row>
    <row r="5" spans="1:17" ht="13.9" customHeight="1" thickBot="1">
      <c r="A5" s="682"/>
      <c r="B5" s="654" t="s">
        <v>78</v>
      </c>
      <c r="C5" s="609">
        <v>15769</v>
      </c>
      <c r="D5" s="583" t="s">
        <v>219</v>
      </c>
      <c r="E5" s="587">
        <f>(C6+C5)/2</f>
        <v>15844.5</v>
      </c>
      <c r="F5" s="683" t="s">
        <v>227</v>
      </c>
      <c r="G5" s="686"/>
      <c r="H5" s="685" t="s">
        <v>452</v>
      </c>
      <c r="I5" s="687"/>
      <c r="J5" s="685"/>
      <c r="M5" s="666" t="s">
        <v>140</v>
      </c>
      <c r="N5" s="667"/>
      <c r="O5" s="667"/>
      <c r="P5" s="668"/>
    </row>
    <row r="6" spans="1:17" ht="13.9" customHeight="1" thickBot="1">
      <c r="A6" s="595" t="s">
        <v>144</v>
      </c>
      <c r="B6" s="654" t="s">
        <v>79</v>
      </c>
      <c r="C6" s="609">
        <v>15920</v>
      </c>
      <c r="D6" s="584" t="s">
        <v>145</v>
      </c>
      <c r="E6" s="588">
        <v>0.63</v>
      </c>
      <c r="F6" s="592" t="s">
        <v>170</v>
      </c>
      <c r="G6" s="594">
        <f>SUM(C12:C15)/SUM(C12:C46)</f>
        <v>9.2321967061006732E-2</v>
      </c>
      <c r="H6" s="592" t="s">
        <v>168</v>
      </c>
      <c r="I6" s="575">
        <v>48.698924731182792</v>
      </c>
      <c r="J6" s="596"/>
      <c r="M6" s="669" t="s">
        <v>141</v>
      </c>
      <c r="N6" s="670"/>
      <c r="O6" s="670"/>
      <c r="P6" s="671"/>
    </row>
    <row r="7" spans="1:17" ht="13.9" customHeight="1" thickBot="1">
      <c r="A7" s="610">
        <v>22.1</v>
      </c>
      <c r="B7" s="654" t="s">
        <v>80</v>
      </c>
      <c r="C7" s="609">
        <v>9138</v>
      </c>
      <c r="D7" s="585" t="s">
        <v>77</v>
      </c>
      <c r="E7" s="587">
        <v>6</v>
      </c>
      <c r="F7" s="593" t="s">
        <v>167</v>
      </c>
      <c r="G7" s="587">
        <v>95</v>
      </c>
      <c r="H7" s="592" t="s">
        <v>169</v>
      </c>
      <c r="I7" s="575">
        <v>1853.2258064516129</v>
      </c>
      <c r="J7" s="596"/>
      <c r="K7" s="535"/>
      <c r="L7" s="557"/>
    </row>
    <row r="8" spans="1:17" ht="13.9" customHeight="1">
      <c r="A8" s="661" t="s">
        <v>81</v>
      </c>
      <c r="B8" s="661" t="s">
        <v>82</v>
      </c>
      <c r="C8" s="661" t="s">
        <v>201</v>
      </c>
      <c r="D8" s="661" t="s">
        <v>224</v>
      </c>
      <c r="E8" s="662" t="s">
        <v>225</v>
      </c>
      <c r="F8" s="661" t="s">
        <v>83</v>
      </c>
      <c r="G8" s="662" t="s">
        <v>72</v>
      </c>
      <c r="H8" s="661" t="s">
        <v>217</v>
      </c>
      <c r="I8" s="661" t="s">
        <v>239</v>
      </c>
      <c r="J8" s="662" t="s">
        <v>451</v>
      </c>
      <c r="L8" s="557"/>
    </row>
    <row r="9" spans="1:17" ht="13.9" customHeight="1" thickBot="1">
      <c r="A9" s="661"/>
      <c r="B9" s="661"/>
      <c r="C9" s="661"/>
      <c r="D9" s="661"/>
      <c r="E9" s="661"/>
      <c r="F9" s="672"/>
      <c r="G9" s="672"/>
      <c r="H9" s="672"/>
      <c r="I9" s="661"/>
      <c r="J9" s="661"/>
      <c r="L9" s="535"/>
      <c r="M9" s="535"/>
      <c r="N9" s="535"/>
      <c r="Q9" s="568" t="s">
        <v>149</v>
      </c>
    </row>
    <row r="10" spans="1:17" ht="13.9" customHeight="1" thickBot="1">
      <c r="A10" s="597">
        <v>1</v>
      </c>
      <c r="B10" s="611" t="s">
        <v>84</v>
      </c>
      <c r="C10" s="630">
        <v>24</v>
      </c>
      <c r="D10" s="631"/>
      <c r="E10" s="622" t="s">
        <v>139</v>
      </c>
      <c r="F10" s="624">
        <f>(D10*42)*C10</f>
        <v>0</v>
      </c>
      <c r="G10" s="604">
        <f>F10</f>
        <v>0</v>
      </c>
      <c r="H10" s="575">
        <f t="shared" ref="H10:H49" si="0">(1*((D10/$A$7)+1))*C10</f>
        <v>24</v>
      </c>
      <c r="I10" s="616">
        <v>15</v>
      </c>
      <c r="J10" s="616">
        <v>5085</v>
      </c>
      <c r="L10" s="554">
        <f>IF(E10="acid",(C10),0)</f>
        <v>0</v>
      </c>
      <c r="M10" s="561">
        <f t="shared" ref="M10:M46" si="1">IF(E10=$M$54,F10,0)</f>
        <v>0</v>
      </c>
      <c r="N10" s="561">
        <f t="shared" ref="N10:N46" si="2">IF(E10=$N$54,F10,0)</f>
        <v>0</v>
      </c>
      <c r="O10" s="561">
        <f t="shared" ref="O10:O46" si="3">IF(E10=$O$54,F10,0)</f>
        <v>0</v>
      </c>
      <c r="P10" s="561">
        <f t="shared" ref="P10:P46" si="4">IF(E10=$P$54,F10,0)</f>
        <v>0</v>
      </c>
      <c r="Q10" s="569"/>
    </row>
    <row r="11" spans="1:17" ht="13.9" customHeight="1" thickBot="1">
      <c r="A11" s="597">
        <v>2</v>
      </c>
      <c r="B11" s="611" t="s">
        <v>85</v>
      </c>
      <c r="C11" s="630">
        <v>24</v>
      </c>
      <c r="D11" s="631"/>
      <c r="E11" s="622" t="s">
        <v>61</v>
      </c>
      <c r="F11" s="624">
        <f t="shared" ref="F11:F14" si="5">(D11*42)*C11</f>
        <v>0</v>
      </c>
      <c r="G11" s="604">
        <f t="shared" ref="G11:G48" si="6">G10+F11</f>
        <v>0</v>
      </c>
      <c r="H11" s="575">
        <f t="shared" si="0"/>
        <v>24</v>
      </c>
      <c r="I11" s="616">
        <v>20</v>
      </c>
      <c r="J11" s="616">
        <v>5337</v>
      </c>
      <c r="L11" s="554">
        <f t="shared" ref="L11:L49" si="7">IF(E11="acid",(C11),0)</f>
        <v>24</v>
      </c>
      <c r="M11" s="561">
        <f t="shared" si="1"/>
        <v>0</v>
      </c>
      <c r="N11" s="561">
        <f t="shared" si="2"/>
        <v>0</v>
      </c>
      <c r="O11" s="561">
        <f t="shared" si="3"/>
        <v>0</v>
      </c>
      <c r="P11" s="561">
        <f t="shared" si="4"/>
        <v>0</v>
      </c>
      <c r="Q11" s="552" t="s">
        <v>136</v>
      </c>
    </row>
    <row r="12" spans="1:17" ht="13.9" customHeight="1" thickBot="1">
      <c r="A12" s="597">
        <v>3</v>
      </c>
      <c r="B12" s="611" t="s">
        <v>475</v>
      </c>
      <c r="C12" s="630">
        <v>202</v>
      </c>
      <c r="D12" s="631"/>
      <c r="E12" s="622" t="s">
        <v>86</v>
      </c>
      <c r="F12" s="624">
        <f t="shared" si="5"/>
        <v>0</v>
      </c>
      <c r="G12" s="604">
        <f t="shared" si="6"/>
        <v>0</v>
      </c>
      <c r="H12" s="575">
        <f t="shared" si="0"/>
        <v>202</v>
      </c>
      <c r="I12" s="616">
        <v>80</v>
      </c>
      <c r="J12" s="616">
        <v>5900</v>
      </c>
      <c r="L12" s="554">
        <f t="shared" si="7"/>
        <v>0</v>
      </c>
      <c r="M12" s="561">
        <f t="shared" si="1"/>
        <v>0</v>
      </c>
      <c r="N12" s="561">
        <f t="shared" si="2"/>
        <v>0</v>
      </c>
      <c r="O12" s="561">
        <f t="shared" si="3"/>
        <v>0</v>
      </c>
      <c r="P12" s="561">
        <f t="shared" si="4"/>
        <v>0</v>
      </c>
      <c r="Q12" s="552" t="s">
        <v>150</v>
      </c>
    </row>
    <row r="13" spans="1:17" ht="13.9" customHeight="1" thickBot="1">
      <c r="A13" s="597">
        <v>4</v>
      </c>
      <c r="B13" s="611" t="s">
        <v>85</v>
      </c>
      <c r="C13" s="630">
        <v>36</v>
      </c>
      <c r="D13" s="631"/>
      <c r="E13" s="622" t="s">
        <v>61</v>
      </c>
      <c r="F13" s="624">
        <f t="shared" si="5"/>
        <v>0</v>
      </c>
      <c r="G13" s="604">
        <f t="shared" si="6"/>
        <v>0</v>
      </c>
      <c r="H13" s="575">
        <f t="shared" si="0"/>
        <v>36</v>
      </c>
      <c r="I13" s="616">
        <v>86</v>
      </c>
      <c r="J13" s="616">
        <v>5700</v>
      </c>
      <c r="L13" s="554">
        <f t="shared" si="7"/>
        <v>36</v>
      </c>
      <c r="M13" s="561">
        <f t="shared" si="1"/>
        <v>0</v>
      </c>
      <c r="N13" s="561">
        <f t="shared" si="2"/>
        <v>0</v>
      </c>
      <c r="O13" s="561">
        <f t="shared" si="3"/>
        <v>0</v>
      </c>
      <c r="P13" s="561">
        <f t="shared" si="4"/>
        <v>0</v>
      </c>
      <c r="Q13" s="552" t="s">
        <v>113</v>
      </c>
    </row>
    <row r="14" spans="1:17" ht="13.9" customHeight="1" thickBot="1">
      <c r="A14" s="597">
        <v>5</v>
      </c>
      <c r="B14" s="611" t="s">
        <v>449</v>
      </c>
      <c r="C14" s="630">
        <v>356</v>
      </c>
      <c r="D14" s="632"/>
      <c r="E14" s="622" t="s">
        <v>87</v>
      </c>
      <c r="F14" s="624">
        <f t="shared" si="5"/>
        <v>0</v>
      </c>
      <c r="G14" s="604">
        <f t="shared" si="6"/>
        <v>0</v>
      </c>
      <c r="H14" s="575">
        <f t="shared" si="0"/>
        <v>356</v>
      </c>
      <c r="I14" s="616">
        <v>85</v>
      </c>
      <c r="J14" s="616">
        <v>5860</v>
      </c>
      <c r="L14" s="554">
        <f t="shared" si="7"/>
        <v>0</v>
      </c>
      <c r="M14" s="561">
        <f t="shared" si="1"/>
        <v>0</v>
      </c>
      <c r="N14" s="561">
        <f t="shared" si="2"/>
        <v>0</v>
      </c>
      <c r="O14" s="561">
        <f t="shared" si="3"/>
        <v>0</v>
      </c>
      <c r="P14" s="561">
        <f t="shared" si="4"/>
        <v>0</v>
      </c>
      <c r="Q14" s="552" t="s">
        <v>151</v>
      </c>
    </row>
    <row r="15" spans="1:17" ht="13.9" customHeight="1" thickBot="1">
      <c r="A15" s="597">
        <v>6</v>
      </c>
      <c r="B15" s="611" t="s">
        <v>180</v>
      </c>
      <c r="C15" s="630">
        <v>202</v>
      </c>
      <c r="D15" s="631">
        <v>0.3</v>
      </c>
      <c r="E15" s="622" t="s">
        <v>136</v>
      </c>
      <c r="F15" s="624">
        <v>2906</v>
      </c>
      <c r="G15" s="604">
        <f t="shared" si="6"/>
        <v>2906</v>
      </c>
      <c r="H15" s="575">
        <f t="shared" si="0"/>
        <v>204.74208144796378</v>
      </c>
      <c r="I15" s="616">
        <v>90</v>
      </c>
      <c r="J15" s="616">
        <v>6300</v>
      </c>
      <c r="L15" s="554">
        <f t="shared" si="7"/>
        <v>0</v>
      </c>
      <c r="M15" s="561">
        <f t="shared" si="1"/>
        <v>2906</v>
      </c>
      <c r="N15" s="561">
        <f t="shared" si="2"/>
        <v>0</v>
      </c>
      <c r="O15" s="561">
        <f t="shared" si="3"/>
        <v>0</v>
      </c>
      <c r="P15" s="561">
        <f t="shared" si="4"/>
        <v>0</v>
      </c>
      <c r="Q15" s="552" t="s">
        <v>114</v>
      </c>
    </row>
    <row r="16" spans="1:17" ht="13.9" customHeight="1" thickBot="1">
      <c r="A16" s="597">
        <v>7</v>
      </c>
      <c r="B16" s="611" t="s">
        <v>471</v>
      </c>
      <c r="C16" s="630">
        <v>356</v>
      </c>
      <c r="D16" s="631">
        <v>0.6</v>
      </c>
      <c r="E16" s="622" t="s">
        <v>136</v>
      </c>
      <c r="F16" s="624">
        <v>9400</v>
      </c>
      <c r="G16" s="604">
        <f t="shared" si="6"/>
        <v>12306</v>
      </c>
      <c r="H16" s="575">
        <f t="shared" si="0"/>
        <v>365.66515837104066</v>
      </c>
      <c r="I16" s="616">
        <v>95</v>
      </c>
      <c r="J16" s="616">
        <v>6820</v>
      </c>
      <c r="L16" s="554">
        <f t="shared" si="7"/>
        <v>0</v>
      </c>
      <c r="M16" s="561">
        <f t="shared" si="1"/>
        <v>9400</v>
      </c>
      <c r="N16" s="561">
        <f t="shared" si="2"/>
        <v>0</v>
      </c>
      <c r="O16" s="561">
        <f t="shared" si="3"/>
        <v>0</v>
      </c>
      <c r="P16" s="561">
        <f t="shared" si="4"/>
        <v>0</v>
      </c>
      <c r="Q16" s="552" t="s">
        <v>152</v>
      </c>
    </row>
    <row r="17" spans="1:17" ht="13.9" customHeight="1" thickBot="1">
      <c r="A17" s="597">
        <v>8</v>
      </c>
      <c r="B17" s="611" t="s">
        <v>471</v>
      </c>
      <c r="C17" s="630">
        <v>350</v>
      </c>
      <c r="D17" s="631">
        <v>0.9</v>
      </c>
      <c r="E17" s="622" t="s">
        <v>136</v>
      </c>
      <c r="F17" s="624">
        <v>13100</v>
      </c>
      <c r="G17" s="604">
        <f t="shared" si="6"/>
        <v>25406</v>
      </c>
      <c r="H17" s="575">
        <f t="shared" si="0"/>
        <v>364.2533936651584</v>
      </c>
      <c r="I17" s="616">
        <v>95</v>
      </c>
      <c r="J17" s="616">
        <v>6875</v>
      </c>
      <c r="L17" s="554">
        <f t="shared" si="7"/>
        <v>0</v>
      </c>
      <c r="M17" s="561">
        <f t="shared" si="1"/>
        <v>13100</v>
      </c>
      <c r="N17" s="561">
        <f t="shared" si="2"/>
        <v>0</v>
      </c>
      <c r="O17" s="561">
        <f t="shared" si="3"/>
        <v>0</v>
      </c>
      <c r="P17" s="561">
        <f t="shared" si="4"/>
        <v>0</v>
      </c>
      <c r="Q17" s="552" t="s">
        <v>87</v>
      </c>
    </row>
    <row r="18" spans="1:17" ht="13.9" customHeight="1" thickBot="1">
      <c r="A18" s="597">
        <v>9</v>
      </c>
      <c r="B18" s="611" t="s">
        <v>472</v>
      </c>
      <c r="C18" s="633">
        <v>151</v>
      </c>
      <c r="D18" s="631">
        <v>0.3</v>
      </c>
      <c r="E18" s="622" t="s">
        <v>136</v>
      </c>
      <c r="F18" s="624">
        <v>2400</v>
      </c>
      <c r="G18" s="604">
        <f t="shared" si="6"/>
        <v>27806</v>
      </c>
      <c r="H18" s="575">
        <f t="shared" si="0"/>
        <v>153.0497737556561</v>
      </c>
      <c r="I18" s="616">
        <v>95</v>
      </c>
      <c r="J18" s="616">
        <v>6700</v>
      </c>
      <c r="L18" s="554">
        <f t="shared" si="7"/>
        <v>0</v>
      </c>
      <c r="M18" s="561">
        <f t="shared" si="1"/>
        <v>2400</v>
      </c>
      <c r="N18" s="561">
        <f t="shared" si="2"/>
        <v>0</v>
      </c>
      <c r="O18" s="561">
        <f t="shared" si="3"/>
        <v>0</v>
      </c>
      <c r="P18" s="561">
        <f t="shared" si="4"/>
        <v>0</v>
      </c>
      <c r="Q18" s="552" t="s">
        <v>61</v>
      </c>
    </row>
    <row r="19" spans="1:17" ht="13.9" customHeight="1" thickBot="1">
      <c r="A19" s="597">
        <v>10</v>
      </c>
      <c r="B19" s="611" t="s">
        <v>472</v>
      </c>
      <c r="C19" s="633">
        <v>350</v>
      </c>
      <c r="D19" s="631">
        <v>0.6</v>
      </c>
      <c r="E19" s="622" t="s">
        <v>136</v>
      </c>
      <c r="F19" s="624">
        <v>8337</v>
      </c>
      <c r="G19" s="604">
        <f t="shared" si="6"/>
        <v>36143</v>
      </c>
      <c r="H19" s="575">
        <f t="shared" si="0"/>
        <v>359.50226244343889</v>
      </c>
      <c r="I19" s="616">
        <v>92</v>
      </c>
      <c r="J19" s="616">
        <v>6575</v>
      </c>
      <c r="L19" s="554">
        <f t="shared" si="7"/>
        <v>0</v>
      </c>
      <c r="M19" s="561">
        <f t="shared" si="1"/>
        <v>8337</v>
      </c>
      <c r="N19" s="561">
        <f t="shared" si="2"/>
        <v>0</v>
      </c>
      <c r="O19" s="561">
        <f t="shared" si="3"/>
        <v>0</v>
      </c>
      <c r="P19" s="561">
        <f t="shared" si="4"/>
        <v>0</v>
      </c>
      <c r="Q19" s="552" t="s">
        <v>86</v>
      </c>
    </row>
    <row r="20" spans="1:17" ht="13.9" customHeight="1" thickBot="1">
      <c r="A20" s="597">
        <v>11</v>
      </c>
      <c r="B20" s="611" t="s">
        <v>472</v>
      </c>
      <c r="C20" s="633">
        <v>300</v>
      </c>
      <c r="D20" s="631">
        <v>0.9</v>
      </c>
      <c r="E20" s="622" t="s">
        <v>136</v>
      </c>
      <c r="F20" s="624">
        <v>10930</v>
      </c>
      <c r="G20" s="604">
        <f t="shared" si="6"/>
        <v>47073</v>
      </c>
      <c r="H20" s="575">
        <f t="shared" si="0"/>
        <v>312.21719457013575</v>
      </c>
      <c r="I20" s="616">
        <v>95</v>
      </c>
      <c r="J20" s="616">
        <v>6550</v>
      </c>
      <c r="L20" s="554">
        <f t="shared" si="7"/>
        <v>0</v>
      </c>
      <c r="M20" s="561">
        <f t="shared" si="1"/>
        <v>10930</v>
      </c>
      <c r="N20" s="561">
        <f t="shared" si="2"/>
        <v>0</v>
      </c>
      <c r="O20" s="561">
        <f t="shared" si="3"/>
        <v>0</v>
      </c>
      <c r="P20" s="561">
        <f t="shared" si="4"/>
        <v>0</v>
      </c>
      <c r="Q20" s="552" t="s">
        <v>128</v>
      </c>
    </row>
    <row r="21" spans="1:17" ht="13.9" customHeight="1" thickBot="1">
      <c r="A21" s="597">
        <v>12</v>
      </c>
      <c r="B21" s="611" t="s">
        <v>472</v>
      </c>
      <c r="C21" s="633">
        <v>151</v>
      </c>
      <c r="D21" s="631">
        <v>0.3</v>
      </c>
      <c r="E21" s="622" t="s">
        <v>136</v>
      </c>
      <c r="F21" s="624">
        <v>2260</v>
      </c>
      <c r="G21" s="604">
        <f t="shared" si="6"/>
        <v>49333</v>
      </c>
      <c r="H21" s="575">
        <f t="shared" si="0"/>
        <v>153.0497737556561</v>
      </c>
      <c r="I21" s="616">
        <v>95</v>
      </c>
      <c r="J21" s="616">
        <v>6300</v>
      </c>
      <c r="L21" s="554">
        <f t="shared" si="7"/>
        <v>0</v>
      </c>
      <c r="M21" s="561">
        <f t="shared" si="1"/>
        <v>2260</v>
      </c>
      <c r="N21" s="561">
        <f t="shared" si="2"/>
        <v>0</v>
      </c>
      <c r="O21" s="561">
        <f t="shared" si="3"/>
        <v>0</v>
      </c>
      <c r="P21" s="561">
        <f t="shared" si="4"/>
        <v>0</v>
      </c>
      <c r="Q21" s="552" t="s">
        <v>129</v>
      </c>
    </row>
    <row r="22" spans="1:17" ht="13.9" customHeight="1" thickBot="1">
      <c r="A22" s="597">
        <v>13</v>
      </c>
      <c r="B22" s="611" t="s">
        <v>472</v>
      </c>
      <c r="C22" s="633">
        <v>310</v>
      </c>
      <c r="D22" s="631">
        <v>0.9</v>
      </c>
      <c r="E22" s="622" t="s">
        <v>136</v>
      </c>
      <c r="F22" s="624">
        <v>11736</v>
      </c>
      <c r="G22" s="604">
        <f t="shared" si="6"/>
        <v>61069</v>
      </c>
      <c r="H22" s="575">
        <f t="shared" si="0"/>
        <v>322.62443438914028</v>
      </c>
      <c r="I22" s="616">
        <v>93</v>
      </c>
      <c r="J22" s="616">
        <v>6350</v>
      </c>
      <c r="L22" s="554">
        <f t="shared" si="7"/>
        <v>0</v>
      </c>
      <c r="M22" s="561">
        <f t="shared" si="1"/>
        <v>11736</v>
      </c>
      <c r="N22" s="561">
        <f t="shared" si="2"/>
        <v>0</v>
      </c>
      <c r="O22" s="561">
        <f t="shared" si="3"/>
        <v>0</v>
      </c>
      <c r="P22" s="561">
        <f t="shared" si="4"/>
        <v>0</v>
      </c>
      <c r="Q22" s="552" t="s">
        <v>139</v>
      </c>
    </row>
    <row r="23" spans="1:17" ht="13.9" customHeight="1" thickBot="1">
      <c r="A23" s="597">
        <v>14</v>
      </c>
      <c r="B23" s="611" t="s">
        <v>472</v>
      </c>
      <c r="C23" s="633">
        <v>300</v>
      </c>
      <c r="D23" s="631">
        <v>1.2</v>
      </c>
      <c r="E23" s="622" t="s">
        <v>136</v>
      </c>
      <c r="F23" s="624">
        <v>14803</v>
      </c>
      <c r="G23" s="604">
        <f t="shared" si="6"/>
        <v>75872</v>
      </c>
      <c r="H23" s="575">
        <f t="shared" si="0"/>
        <v>316.28959276018099</v>
      </c>
      <c r="I23" s="616">
        <v>91</v>
      </c>
      <c r="J23" s="616">
        <v>6500</v>
      </c>
      <c r="L23" s="554">
        <f t="shared" si="7"/>
        <v>0</v>
      </c>
      <c r="M23" s="561">
        <f t="shared" si="1"/>
        <v>14803</v>
      </c>
      <c r="N23" s="561">
        <f t="shared" si="2"/>
        <v>0</v>
      </c>
      <c r="O23" s="561">
        <f t="shared" si="3"/>
        <v>0</v>
      </c>
      <c r="P23" s="561">
        <f t="shared" si="4"/>
        <v>0</v>
      </c>
      <c r="Q23" s="552" t="s">
        <v>192</v>
      </c>
    </row>
    <row r="24" spans="1:17" ht="13.9" customHeight="1" thickBot="1">
      <c r="A24" s="597">
        <v>15</v>
      </c>
      <c r="B24" s="611" t="s">
        <v>472</v>
      </c>
      <c r="C24" s="633">
        <v>156</v>
      </c>
      <c r="D24" s="631">
        <v>0.3</v>
      </c>
      <c r="E24" s="622" t="s">
        <v>136</v>
      </c>
      <c r="F24" s="624">
        <v>3928</v>
      </c>
      <c r="G24" s="604">
        <f t="shared" si="6"/>
        <v>79800</v>
      </c>
      <c r="H24" s="575">
        <f t="shared" si="0"/>
        <v>158.11764705882354</v>
      </c>
      <c r="I24" s="616">
        <v>91</v>
      </c>
      <c r="J24" s="616">
        <v>6090</v>
      </c>
      <c r="L24" s="554">
        <f t="shared" si="7"/>
        <v>0</v>
      </c>
      <c r="M24" s="561">
        <f t="shared" si="1"/>
        <v>3928</v>
      </c>
      <c r="N24" s="561">
        <f t="shared" si="2"/>
        <v>0</v>
      </c>
      <c r="O24" s="561">
        <f t="shared" si="3"/>
        <v>0</v>
      </c>
      <c r="P24" s="561">
        <f t="shared" si="4"/>
        <v>0</v>
      </c>
      <c r="Q24" s="552" t="s">
        <v>233</v>
      </c>
    </row>
    <row r="25" spans="1:17" ht="13.9" customHeight="1" thickBot="1">
      <c r="A25" s="597">
        <v>16</v>
      </c>
      <c r="B25" s="611" t="s">
        <v>472</v>
      </c>
      <c r="C25" s="633">
        <v>133</v>
      </c>
      <c r="D25" s="631">
        <v>1.2</v>
      </c>
      <c r="E25" s="622" t="s">
        <v>136</v>
      </c>
      <c r="F25" s="624">
        <v>6300</v>
      </c>
      <c r="G25" s="604">
        <f t="shared" si="6"/>
        <v>86100</v>
      </c>
      <c r="H25" s="575">
        <f t="shared" si="0"/>
        <v>140.22171945701359</v>
      </c>
      <c r="I25" s="616">
        <v>95</v>
      </c>
      <c r="J25" s="616">
        <v>6320</v>
      </c>
      <c r="L25" s="554">
        <f t="shared" si="7"/>
        <v>0</v>
      </c>
      <c r="M25" s="561">
        <f t="shared" si="1"/>
        <v>6300</v>
      </c>
      <c r="N25" s="561">
        <f t="shared" si="2"/>
        <v>0</v>
      </c>
      <c r="O25" s="561">
        <f t="shared" si="3"/>
        <v>0</v>
      </c>
      <c r="P25" s="561">
        <f t="shared" si="4"/>
        <v>0</v>
      </c>
      <c r="Q25" s="553" t="s">
        <v>156</v>
      </c>
    </row>
    <row r="26" spans="1:17" ht="13.9" customHeight="1" thickBot="1">
      <c r="A26" s="597">
        <v>17</v>
      </c>
      <c r="B26" s="611" t="s">
        <v>472</v>
      </c>
      <c r="C26" s="633">
        <v>300</v>
      </c>
      <c r="D26" s="631">
        <v>0.3</v>
      </c>
      <c r="E26" s="622" t="s">
        <v>150</v>
      </c>
      <c r="F26" s="624">
        <v>4025</v>
      </c>
      <c r="G26" s="604">
        <f t="shared" si="6"/>
        <v>90125</v>
      </c>
      <c r="H26" s="575">
        <f t="shared" si="0"/>
        <v>304.07239819004525</v>
      </c>
      <c r="I26" s="616">
        <v>93</v>
      </c>
      <c r="J26" s="616">
        <v>6150</v>
      </c>
      <c r="L26" s="554">
        <f t="shared" si="7"/>
        <v>0</v>
      </c>
      <c r="M26" s="561">
        <f t="shared" si="1"/>
        <v>0</v>
      </c>
      <c r="N26" s="561">
        <f t="shared" si="2"/>
        <v>4025</v>
      </c>
      <c r="O26" s="561">
        <f t="shared" si="3"/>
        <v>0</v>
      </c>
      <c r="P26" s="561">
        <f t="shared" si="4"/>
        <v>0</v>
      </c>
    </row>
    <row r="27" spans="1:17" ht="13.9" customHeight="1" thickBot="1">
      <c r="A27" s="597">
        <v>18</v>
      </c>
      <c r="B27" s="611" t="s">
        <v>472</v>
      </c>
      <c r="C27" s="633">
        <v>396</v>
      </c>
      <c r="D27" s="631">
        <v>0.6</v>
      </c>
      <c r="E27" s="622" t="s">
        <v>150</v>
      </c>
      <c r="F27" s="624">
        <v>10532</v>
      </c>
      <c r="G27" s="604">
        <f t="shared" si="6"/>
        <v>100657</v>
      </c>
      <c r="H27" s="575">
        <f t="shared" si="0"/>
        <v>406.75113122171945</v>
      </c>
      <c r="I27" s="616">
        <v>95</v>
      </c>
      <c r="J27" s="616">
        <v>6100</v>
      </c>
      <c r="L27" s="554">
        <f t="shared" si="7"/>
        <v>0</v>
      </c>
      <c r="M27" s="561">
        <f t="shared" si="1"/>
        <v>0</v>
      </c>
      <c r="N27" s="561">
        <f t="shared" si="2"/>
        <v>10532</v>
      </c>
      <c r="O27" s="561">
        <f t="shared" si="3"/>
        <v>0</v>
      </c>
      <c r="P27" s="561">
        <f t="shared" si="4"/>
        <v>0</v>
      </c>
    </row>
    <row r="28" spans="1:17" ht="13.9" customHeight="1" thickBot="1">
      <c r="A28" s="597">
        <v>19</v>
      </c>
      <c r="B28" s="611" t="s">
        <v>472</v>
      </c>
      <c r="C28" s="633">
        <v>400</v>
      </c>
      <c r="D28" s="631">
        <v>0.9</v>
      </c>
      <c r="E28" s="622" t="s">
        <v>150</v>
      </c>
      <c r="F28" s="624">
        <v>14455</v>
      </c>
      <c r="G28" s="604">
        <f t="shared" si="6"/>
        <v>115112</v>
      </c>
      <c r="H28" s="575">
        <f t="shared" si="0"/>
        <v>416.28959276018105</v>
      </c>
      <c r="I28" s="616">
        <v>95</v>
      </c>
      <c r="J28" s="616">
        <v>6200</v>
      </c>
      <c r="L28" s="554">
        <f t="shared" si="7"/>
        <v>0</v>
      </c>
      <c r="M28" s="561">
        <f t="shared" si="1"/>
        <v>0</v>
      </c>
      <c r="N28" s="561">
        <f t="shared" si="2"/>
        <v>14455</v>
      </c>
      <c r="O28" s="561">
        <f t="shared" si="3"/>
        <v>0</v>
      </c>
      <c r="P28" s="561">
        <f t="shared" si="4"/>
        <v>0</v>
      </c>
    </row>
    <row r="29" spans="1:17" ht="13.9" customHeight="1" thickBot="1">
      <c r="A29" s="597">
        <v>20</v>
      </c>
      <c r="B29" s="611" t="s">
        <v>472</v>
      </c>
      <c r="C29" s="633">
        <v>200</v>
      </c>
      <c r="D29" s="631">
        <v>0.3</v>
      </c>
      <c r="E29" s="622" t="s">
        <v>150</v>
      </c>
      <c r="F29" s="624">
        <v>2757</v>
      </c>
      <c r="G29" s="604">
        <f t="shared" si="6"/>
        <v>117869</v>
      </c>
      <c r="H29" s="575">
        <f t="shared" si="0"/>
        <v>202.71493212669682</v>
      </c>
      <c r="I29" s="616">
        <v>95</v>
      </c>
      <c r="J29" s="616">
        <v>5900</v>
      </c>
      <c r="L29" s="554">
        <f t="shared" si="7"/>
        <v>0</v>
      </c>
      <c r="M29" s="561">
        <f t="shared" si="1"/>
        <v>0</v>
      </c>
      <c r="N29" s="561">
        <f t="shared" si="2"/>
        <v>2757</v>
      </c>
      <c r="O29" s="561">
        <f t="shared" si="3"/>
        <v>0</v>
      </c>
      <c r="P29" s="561">
        <f t="shared" si="4"/>
        <v>0</v>
      </c>
    </row>
    <row r="30" spans="1:17" ht="13.9" customHeight="1" thickBot="1">
      <c r="A30" s="597">
        <v>21</v>
      </c>
      <c r="B30" s="611" t="s">
        <v>472</v>
      </c>
      <c r="C30" s="633">
        <v>401</v>
      </c>
      <c r="D30" s="631">
        <v>0.9</v>
      </c>
      <c r="E30" s="622" t="s">
        <v>150</v>
      </c>
      <c r="F30" s="624">
        <v>15678</v>
      </c>
      <c r="G30" s="604">
        <f t="shared" si="6"/>
        <v>133547</v>
      </c>
      <c r="H30" s="575">
        <f t="shared" si="0"/>
        <v>417.33031674208149</v>
      </c>
      <c r="I30" s="616">
        <v>95</v>
      </c>
      <c r="J30" s="616">
        <v>5900</v>
      </c>
      <c r="L30" s="554">
        <f t="shared" si="7"/>
        <v>0</v>
      </c>
      <c r="M30" s="561">
        <f t="shared" si="1"/>
        <v>0</v>
      </c>
      <c r="N30" s="561">
        <f t="shared" si="2"/>
        <v>15678</v>
      </c>
      <c r="O30" s="561">
        <f t="shared" si="3"/>
        <v>0</v>
      </c>
      <c r="P30" s="561">
        <f t="shared" si="4"/>
        <v>0</v>
      </c>
    </row>
    <row r="31" spans="1:17" ht="13.9" customHeight="1" thickBot="1">
      <c r="A31" s="597">
        <v>22</v>
      </c>
      <c r="B31" s="611" t="s">
        <v>472</v>
      </c>
      <c r="C31" s="633">
        <v>406</v>
      </c>
      <c r="D31" s="631">
        <v>1.5</v>
      </c>
      <c r="E31" s="622" t="s">
        <v>150</v>
      </c>
      <c r="F31" s="624">
        <v>24848</v>
      </c>
      <c r="G31" s="604">
        <f t="shared" si="6"/>
        <v>158395</v>
      </c>
      <c r="H31" s="575">
        <f t="shared" si="0"/>
        <v>433.55656108597282</v>
      </c>
      <c r="I31" s="616">
        <v>90</v>
      </c>
      <c r="J31" s="616">
        <v>5875</v>
      </c>
      <c r="L31" s="554">
        <f t="shared" si="7"/>
        <v>0</v>
      </c>
      <c r="M31" s="561">
        <f t="shared" si="1"/>
        <v>0</v>
      </c>
      <c r="N31" s="561">
        <f t="shared" si="2"/>
        <v>24848</v>
      </c>
      <c r="O31" s="561">
        <f t="shared" si="3"/>
        <v>0</v>
      </c>
      <c r="P31" s="561">
        <f t="shared" si="4"/>
        <v>0</v>
      </c>
    </row>
    <row r="32" spans="1:17" ht="13.9" customHeight="1" thickBot="1">
      <c r="A32" s="597">
        <v>23</v>
      </c>
      <c r="B32" s="611" t="s">
        <v>472</v>
      </c>
      <c r="C32" s="633">
        <v>204</v>
      </c>
      <c r="D32" s="631">
        <v>0.6</v>
      </c>
      <c r="E32" s="622" t="s">
        <v>150</v>
      </c>
      <c r="F32" s="624">
        <v>5717</v>
      </c>
      <c r="G32" s="604">
        <f t="shared" si="6"/>
        <v>164112</v>
      </c>
      <c r="H32" s="575">
        <f t="shared" si="0"/>
        <v>209.53846153846152</v>
      </c>
      <c r="I32" s="616">
        <v>90</v>
      </c>
      <c r="J32" s="616">
        <v>5680</v>
      </c>
      <c r="L32" s="554">
        <f t="shared" si="7"/>
        <v>0</v>
      </c>
      <c r="M32" s="561">
        <f t="shared" si="1"/>
        <v>0</v>
      </c>
      <c r="N32" s="561">
        <f t="shared" si="2"/>
        <v>5717</v>
      </c>
      <c r="O32" s="561">
        <f t="shared" si="3"/>
        <v>0</v>
      </c>
      <c r="P32" s="561">
        <f t="shared" si="4"/>
        <v>0</v>
      </c>
    </row>
    <row r="33" spans="1:16" ht="13.9" customHeight="1" thickBot="1">
      <c r="A33" s="597">
        <v>24</v>
      </c>
      <c r="B33" s="611" t="s">
        <v>472</v>
      </c>
      <c r="C33" s="633">
        <v>401</v>
      </c>
      <c r="D33" s="631">
        <v>1.2</v>
      </c>
      <c r="E33" s="622" t="s">
        <v>150</v>
      </c>
      <c r="F33" s="624">
        <v>20920</v>
      </c>
      <c r="G33" s="604">
        <f t="shared" si="6"/>
        <v>185032</v>
      </c>
      <c r="H33" s="575">
        <f t="shared" si="0"/>
        <v>422.77375565610862</v>
      </c>
      <c r="I33" s="616">
        <v>90</v>
      </c>
      <c r="J33" s="616">
        <v>5691</v>
      </c>
      <c r="L33" s="554">
        <f t="shared" si="7"/>
        <v>0</v>
      </c>
      <c r="M33" s="561">
        <f t="shared" si="1"/>
        <v>0</v>
      </c>
      <c r="N33" s="561">
        <f t="shared" si="2"/>
        <v>20920</v>
      </c>
      <c r="O33" s="561">
        <f t="shared" si="3"/>
        <v>0</v>
      </c>
      <c r="P33" s="561">
        <f t="shared" si="4"/>
        <v>0</v>
      </c>
    </row>
    <row r="34" spans="1:16" ht="13.9" customHeight="1" thickBot="1">
      <c r="A34" s="597">
        <v>25</v>
      </c>
      <c r="B34" s="611" t="s">
        <v>472</v>
      </c>
      <c r="C34" s="633">
        <v>400</v>
      </c>
      <c r="D34" s="631">
        <v>1.8</v>
      </c>
      <c r="E34" s="622" t="s">
        <v>150</v>
      </c>
      <c r="F34" s="624">
        <v>29608</v>
      </c>
      <c r="G34" s="604">
        <f t="shared" si="6"/>
        <v>214640</v>
      </c>
      <c r="H34" s="575">
        <f t="shared" si="0"/>
        <v>432.57918552036199</v>
      </c>
      <c r="I34" s="616">
        <v>95</v>
      </c>
      <c r="J34" s="616">
        <v>6220</v>
      </c>
      <c r="L34" s="554">
        <f t="shared" si="7"/>
        <v>0</v>
      </c>
      <c r="M34" s="561">
        <f t="shared" si="1"/>
        <v>0</v>
      </c>
      <c r="N34" s="561">
        <f t="shared" si="2"/>
        <v>29608</v>
      </c>
      <c r="O34" s="561">
        <f t="shared" si="3"/>
        <v>0</v>
      </c>
      <c r="P34" s="561">
        <f t="shared" si="4"/>
        <v>0</v>
      </c>
    </row>
    <row r="35" spans="1:16" ht="13.9" customHeight="1" thickBot="1">
      <c r="A35" s="597">
        <v>26</v>
      </c>
      <c r="B35" s="611" t="s">
        <v>472</v>
      </c>
      <c r="C35" s="633">
        <v>201</v>
      </c>
      <c r="D35" s="631">
        <v>0.6</v>
      </c>
      <c r="E35" s="622" t="s">
        <v>150</v>
      </c>
      <c r="F35" s="624">
        <v>5721</v>
      </c>
      <c r="G35" s="604">
        <f t="shared" si="6"/>
        <v>220361</v>
      </c>
      <c r="H35" s="575">
        <f t="shared" si="0"/>
        <v>206.45701357466061</v>
      </c>
      <c r="I35" s="616">
        <v>95</v>
      </c>
      <c r="J35" s="616">
        <v>6100</v>
      </c>
      <c r="L35" s="554">
        <f t="shared" si="7"/>
        <v>0</v>
      </c>
      <c r="M35" s="561">
        <f t="shared" si="1"/>
        <v>0</v>
      </c>
      <c r="N35" s="561">
        <f t="shared" si="2"/>
        <v>5721</v>
      </c>
      <c r="O35" s="561">
        <f t="shared" si="3"/>
        <v>0</v>
      </c>
      <c r="P35" s="561">
        <f t="shared" si="4"/>
        <v>0</v>
      </c>
    </row>
    <row r="36" spans="1:16" ht="13.9" customHeight="1" thickBot="1">
      <c r="A36" s="597">
        <v>27</v>
      </c>
      <c r="B36" s="611" t="s">
        <v>472</v>
      </c>
      <c r="C36" s="633">
        <v>400</v>
      </c>
      <c r="D36" s="631">
        <v>1.2</v>
      </c>
      <c r="E36" s="622" t="s">
        <v>150</v>
      </c>
      <c r="F36" s="624">
        <v>20734</v>
      </c>
      <c r="G36" s="604">
        <f t="shared" si="6"/>
        <v>241095</v>
      </c>
      <c r="H36" s="575">
        <f t="shared" si="0"/>
        <v>421.7194570135747</v>
      </c>
      <c r="I36" s="616">
        <v>95</v>
      </c>
      <c r="J36" s="616">
        <v>6075</v>
      </c>
      <c r="L36" s="554">
        <f t="shared" si="7"/>
        <v>0</v>
      </c>
      <c r="M36" s="561">
        <f t="shared" si="1"/>
        <v>0</v>
      </c>
      <c r="N36" s="561">
        <f t="shared" si="2"/>
        <v>20734</v>
      </c>
      <c r="O36" s="561">
        <f t="shared" si="3"/>
        <v>0</v>
      </c>
      <c r="P36" s="561">
        <f t="shared" si="4"/>
        <v>0</v>
      </c>
    </row>
    <row r="37" spans="1:16" ht="13.9" customHeight="1" thickBot="1">
      <c r="A37" s="597">
        <v>28</v>
      </c>
      <c r="B37" s="611" t="s">
        <v>472</v>
      </c>
      <c r="C37" s="633">
        <v>315</v>
      </c>
      <c r="D37" s="631">
        <v>1.8</v>
      </c>
      <c r="E37" s="622" t="s">
        <v>150</v>
      </c>
      <c r="F37" s="624">
        <v>22655</v>
      </c>
      <c r="G37" s="604">
        <f t="shared" si="6"/>
        <v>263750</v>
      </c>
      <c r="H37" s="575">
        <f t="shared" si="0"/>
        <v>340.65610859728503</v>
      </c>
      <c r="I37" s="616">
        <v>95</v>
      </c>
      <c r="J37" s="616">
        <v>6200</v>
      </c>
      <c r="L37" s="554">
        <f t="shared" si="7"/>
        <v>0</v>
      </c>
      <c r="M37" s="561">
        <f t="shared" si="1"/>
        <v>0</v>
      </c>
      <c r="N37" s="561">
        <f t="shared" si="2"/>
        <v>22655</v>
      </c>
      <c r="O37" s="561">
        <f t="shared" si="3"/>
        <v>0</v>
      </c>
      <c r="P37" s="561">
        <f t="shared" si="4"/>
        <v>0</v>
      </c>
    </row>
    <row r="38" spans="1:16" ht="13.9" customHeight="1" thickBot="1">
      <c r="A38" s="597">
        <v>29</v>
      </c>
      <c r="B38" s="611" t="s">
        <v>472</v>
      </c>
      <c r="C38" s="633">
        <v>200</v>
      </c>
      <c r="D38" s="631">
        <v>0.9</v>
      </c>
      <c r="E38" s="622" t="s">
        <v>150</v>
      </c>
      <c r="F38" s="624">
        <v>8018</v>
      </c>
      <c r="G38" s="604">
        <f t="shared" si="6"/>
        <v>271768</v>
      </c>
      <c r="H38" s="575">
        <f t="shared" si="0"/>
        <v>208.14479638009053</v>
      </c>
      <c r="I38" s="616">
        <v>95</v>
      </c>
      <c r="J38" s="616">
        <v>5900</v>
      </c>
      <c r="L38" s="554">
        <f t="shared" si="7"/>
        <v>0</v>
      </c>
      <c r="M38" s="561">
        <f t="shared" si="1"/>
        <v>0</v>
      </c>
      <c r="N38" s="561">
        <f t="shared" si="2"/>
        <v>8018</v>
      </c>
      <c r="O38" s="561">
        <f t="shared" si="3"/>
        <v>0</v>
      </c>
      <c r="P38" s="561">
        <f t="shared" si="4"/>
        <v>0</v>
      </c>
    </row>
    <row r="39" spans="1:16" ht="13.9" customHeight="1" thickBot="1">
      <c r="A39" s="597">
        <v>30</v>
      </c>
      <c r="B39" s="611" t="s">
        <v>472</v>
      </c>
      <c r="C39" s="633">
        <v>301</v>
      </c>
      <c r="D39" s="631">
        <v>1.5</v>
      </c>
      <c r="E39" s="622" t="s">
        <v>150</v>
      </c>
      <c r="F39" s="624">
        <v>19629</v>
      </c>
      <c r="G39" s="604">
        <f t="shared" si="6"/>
        <v>291397</v>
      </c>
      <c r="H39" s="575">
        <f t="shared" si="0"/>
        <v>321.42986425339365</v>
      </c>
      <c r="I39" s="616">
        <v>95</v>
      </c>
      <c r="J39" s="616">
        <v>5945</v>
      </c>
      <c r="L39" s="554">
        <f t="shared" si="7"/>
        <v>0</v>
      </c>
      <c r="M39" s="561">
        <f t="shared" si="1"/>
        <v>0</v>
      </c>
      <c r="N39" s="561">
        <f t="shared" si="2"/>
        <v>19629</v>
      </c>
      <c r="O39" s="561">
        <f t="shared" si="3"/>
        <v>0</v>
      </c>
      <c r="P39" s="561">
        <f t="shared" si="4"/>
        <v>0</v>
      </c>
    </row>
    <row r="40" spans="1:16" ht="13.9" customHeight="1" thickBot="1">
      <c r="A40" s="597">
        <v>31</v>
      </c>
      <c r="B40" s="611" t="s">
        <v>472</v>
      </c>
      <c r="C40" s="633">
        <v>201</v>
      </c>
      <c r="D40" s="631">
        <v>2</v>
      </c>
      <c r="E40" s="622" t="s">
        <v>150</v>
      </c>
      <c r="F40" s="624">
        <v>17106</v>
      </c>
      <c r="G40" s="604">
        <f t="shared" si="6"/>
        <v>308503</v>
      </c>
      <c r="H40" s="575">
        <f t="shared" si="0"/>
        <v>219.19004524886876</v>
      </c>
      <c r="I40" s="616">
        <v>95</v>
      </c>
      <c r="J40" s="616">
        <v>6100</v>
      </c>
      <c r="L40" s="554">
        <f t="shared" si="7"/>
        <v>0</v>
      </c>
      <c r="M40" s="561">
        <f t="shared" si="1"/>
        <v>0</v>
      </c>
      <c r="N40" s="561">
        <f t="shared" si="2"/>
        <v>17106</v>
      </c>
      <c r="O40" s="561">
        <f t="shared" si="3"/>
        <v>0</v>
      </c>
      <c r="P40" s="561">
        <f t="shared" si="4"/>
        <v>0</v>
      </c>
    </row>
    <row r="41" spans="1:16" ht="13.9" customHeight="1" thickBot="1">
      <c r="A41" s="597">
        <v>32</v>
      </c>
      <c r="B41" s="611" t="s">
        <v>472</v>
      </c>
      <c r="C41" s="633">
        <v>200</v>
      </c>
      <c r="D41" s="631">
        <v>0.9</v>
      </c>
      <c r="E41" s="622" t="s">
        <v>150</v>
      </c>
      <c r="F41" s="624">
        <v>8755</v>
      </c>
      <c r="G41" s="604">
        <f t="shared" si="6"/>
        <v>317258</v>
      </c>
      <c r="H41" s="575">
        <f t="shared" si="0"/>
        <v>208.14479638009053</v>
      </c>
      <c r="I41" s="616">
        <v>95</v>
      </c>
      <c r="J41" s="616">
        <v>5930</v>
      </c>
      <c r="L41" s="554">
        <f t="shared" si="7"/>
        <v>0</v>
      </c>
      <c r="M41" s="561">
        <f t="shared" si="1"/>
        <v>0</v>
      </c>
      <c r="N41" s="561">
        <f t="shared" si="2"/>
        <v>8755</v>
      </c>
      <c r="O41" s="561">
        <f t="shared" si="3"/>
        <v>0</v>
      </c>
      <c r="P41" s="561">
        <f t="shared" si="4"/>
        <v>0</v>
      </c>
    </row>
    <row r="42" spans="1:16" ht="13.9" customHeight="1" thickBot="1">
      <c r="A42" s="597">
        <v>33</v>
      </c>
      <c r="B42" s="611" t="s">
        <v>472</v>
      </c>
      <c r="C42" s="633">
        <v>201</v>
      </c>
      <c r="D42" s="631">
        <v>1.5</v>
      </c>
      <c r="E42" s="622" t="s">
        <v>150</v>
      </c>
      <c r="F42" s="624">
        <v>13242</v>
      </c>
      <c r="G42" s="604">
        <f t="shared" si="6"/>
        <v>330500</v>
      </c>
      <c r="H42" s="575">
        <f t="shared" si="0"/>
        <v>214.64253393665157</v>
      </c>
      <c r="I42" s="616">
        <v>95</v>
      </c>
      <c r="J42" s="616">
        <v>6300</v>
      </c>
      <c r="L42" s="554">
        <f t="shared" si="7"/>
        <v>0</v>
      </c>
      <c r="M42" s="561">
        <f t="shared" si="1"/>
        <v>0</v>
      </c>
      <c r="N42" s="561">
        <f t="shared" si="2"/>
        <v>13242</v>
      </c>
      <c r="O42" s="561">
        <f t="shared" si="3"/>
        <v>0</v>
      </c>
      <c r="P42" s="561">
        <f t="shared" si="4"/>
        <v>0</v>
      </c>
    </row>
    <row r="43" spans="1:16" ht="13.9" customHeight="1" thickBot="1">
      <c r="A43" s="597">
        <v>34</v>
      </c>
      <c r="B43" s="611" t="s">
        <v>472</v>
      </c>
      <c r="C43" s="633">
        <v>142</v>
      </c>
      <c r="D43" s="631">
        <v>2</v>
      </c>
      <c r="E43" s="622" t="s">
        <v>150</v>
      </c>
      <c r="F43" s="624">
        <v>7000</v>
      </c>
      <c r="G43" s="604">
        <f t="shared" si="6"/>
        <v>337500</v>
      </c>
      <c r="H43" s="575">
        <f t="shared" si="0"/>
        <v>154.85067873303166</v>
      </c>
      <c r="I43" s="616">
        <v>93</v>
      </c>
      <c r="J43" s="616">
        <v>6275</v>
      </c>
      <c r="L43" s="554">
        <f t="shared" si="7"/>
        <v>0</v>
      </c>
      <c r="M43" s="561">
        <f t="shared" si="1"/>
        <v>0</v>
      </c>
      <c r="N43" s="561">
        <f t="shared" si="2"/>
        <v>7000</v>
      </c>
      <c r="O43" s="561">
        <f t="shared" si="3"/>
        <v>0</v>
      </c>
      <c r="P43" s="561">
        <f t="shared" si="4"/>
        <v>0</v>
      </c>
    </row>
    <row r="44" spans="1:16" ht="13.9" customHeight="1" thickBot="1">
      <c r="A44" s="597">
        <v>35</v>
      </c>
      <c r="B44" s="611"/>
      <c r="C44" s="612"/>
      <c r="D44" s="613"/>
      <c r="E44" s="622"/>
      <c r="F44" s="624">
        <f>(D44*42)*C44</f>
        <v>0</v>
      </c>
      <c r="G44" s="604">
        <f t="shared" si="6"/>
        <v>337500</v>
      </c>
      <c r="H44" s="575">
        <f t="shared" si="0"/>
        <v>0</v>
      </c>
      <c r="I44" s="616"/>
      <c r="J44" s="616"/>
      <c r="L44" s="554">
        <f t="shared" si="7"/>
        <v>0</v>
      </c>
      <c r="M44" s="561">
        <f t="shared" si="1"/>
        <v>0</v>
      </c>
      <c r="N44" s="561">
        <f t="shared" si="2"/>
        <v>0</v>
      </c>
      <c r="O44" s="561">
        <f t="shared" si="3"/>
        <v>0</v>
      </c>
      <c r="P44" s="561">
        <f t="shared" si="4"/>
        <v>0</v>
      </c>
    </row>
    <row r="45" spans="1:16" ht="13.9" customHeight="1" thickBot="1">
      <c r="A45" s="597">
        <v>36</v>
      </c>
      <c r="B45" s="611"/>
      <c r="C45" s="612"/>
      <c r="D45" s="613"/>
      <c r="E45" s="622"/>
      <c r="F45" s="624">
        <f t="shared" ref="F45" si="8">(D45*42)*C45</f>
        <v>0</v>
      </c>
      <c r="G45" s="604">
        <f t="shared" si="6"/>
        <v>337500</v>
      </c>
      <c r="H45" s="575">
        <f t="shared" si="0"/>
        <v>0</v>
      </c>
      <c r="I45" s="616"/>
      <c r="J45" s="616"/>
      <c r="L45" s="554">
        <f t="shared" si="7"/>
        <v>0</v>
      </c>
      <c r="M45" s="561">
        <f t="shared" si="1"/>
        <v>0</v>
      </c>
      <c r="N45" s="561">
        <f t="shared" si="2"/>
        <v>0</v>
      </c>
      <c r="O45" s="561">
        <f t="shared" si="3"/>
        <v>0</v>
      </c>
      <c r="P45" s="561">
        <f t="shared" si="4"/>
        <v>0</v>
      </c>
    </row>
    <row r="46" spans="1:16" ht="13.9" customHeight="1" thickBot="1">
      <c r="A46" s="597">
        <v>37</v>
      </c>
      <c r="B46" s="611"/>
      <c r="C46" s="612"/>
      <c r="D46" s="613"/>
      <c r="E46" s="622"/>
      <c r="F46" s="624">
        <f>(D46*42)*C46</f>
        <v>0</v>
      </c>
      <c r="G46" s="604">
        <f t="shared" si="6"/>
        <v>337500</v>
      </c>
      <c r="H46" s="575">
        <f t="shared" si="0"/>
        <v>0</v>
      </c>
      <c r="I46" s="616"/>
      <c r="J46" s="616"/>
      <c r="L46" s="554">
        <f t="shared" si="7"/>
        <v>0</v>
      </c>
      <c r="M46" s="561">
        <f t="shared" si="1"/>
        <v>0</v>
      </c>
      <c r="N46" s="561">
        <f t="shared" si="2"/>
        <v>0</v>
      </c>
      <c r="O46" s="561">
        <f t="shared" si="3"/>
        <v>0</v>
      </c>
      <c r="P46" s="561">
        <f t="shared" si="4"/>
        <v>0</v>
      </c>
    </row>
    <row r="47" spans="1:16" ht="13.9" customHeight="1" thickBot="1">
      <c r="A47" s="597">
        <v>38</v>
      </c>
      <c r="B47" s="611"/>
      <c r="C47" s="612"/>
      <c r="D47" s="613"/>
      <c r="E47" s="622"/>
      <c r="F47" s="624">
        <f t="shared" ref="F47:F48" si="9">(D47*42)*C47</f>
        <v>0</v>
      </c>
      <c r="G47" s="604">
        <f t="shared" si="6"/>
        <v>337500</v>
      </c>
      <c r="H47" s="575">
        <f t="shared" si="0"/>
        <v>0</v>
      </c>
      <c r="I47" s="616"/>
      <c r="J47" s="616"/>
      <c r="L47" s="554">
        <f t="shared" si="7"/>
        <v>0</v>
      </c>
      <c r="M47" s="561">
        <f>IF(E47=$M$54,F47,0)</f>
        <v>0</v>
      </c>
      <c r="N47" s="561">
        <f>IF(E47=$N$54,F47,0)</f>
        <v>0</v>
      </c>
      <c r="O47" s="561">
        <f>IF(E47=$O$54,F47,0)</f>
        <v>0</v>
      </c>
      <c r="P47" s="561">
        <f>IF(E47=$P$54,F47,0)</f>
        <v>0</v>
      </c>
    </row>
    <row r="48" spans="1:16" ht="13.9" customHeight="1" thickBot="1">
      <c r="A48" s="597">
        <v>39</v>
      </c>
      <c r="B48" s="611"/>
      <c r="C48" s="612"/>
      <c r="D48" s="613"/>
      <c r="E48" s="622"/>
      <c r="F48" s="624">
        <f t="shared" si="9"/>
        <v>0</v>
      </c>
      <c r="G48" s="604">
        <f t="shared" si="6"/>
        <v>337500</v>
      </c>
      <c r="H48" s="575">
        <f t="shared" si="0"/>
        <v>0</v>
      </c>
      <c r="I48" s="616"/>
      <c r="J48" s="616"/>
      <c r="L48" s="554">
        <f t="shared" si="7"/>
        <v>0</v>
      </c>
      <c r="M48" s="561">
        <f>IF(E48=$M$54,F48,0)</f>
        <v>0</v>
      </c>
      <c r="N48" s="561">
        <f>IF(E48=$N$54,F48,0)</f>
        <v>0</v>
      </c>
      <c r="O48" s="561">
        <f>IF(E48=$O$54,F48,0)</f>
        <v>0</v>
      </c>
      <c r="P48" s="561">
        <f>IF(E48=$P$54,F48,0)</f>
        <v>0</v>
      </c>
    </row>
    <row r="49" spans="1:17" ht="13.9" customHeight="1" thickBot="1">
      <c r="A49" s="597">
        <v>40</v>
      </c>
      <c r="B49" s="611" t="s">
        <v>472</v>
      </c>
      <c r="C49" s="591">
        <f>(C5*E4)</f>
        <v>349.59872999999999</v>
      </c>
      <c r="D49" s="621"/>
      <c r="E49" s="614" t="s">
        <v>156</v>
      </c>
      <c r="F49" s="623"/>
      <c r="G49" s="605"/>
      <c r="H49" s="575">
        <f t="shared" si="0"/>
        <v>349.59872999999999</v>
      </c>
      <c r="I49" s="612">
        <v>93</v>
      </c>
      <c r="J49" s="616">
        <v>6130</v>
      </c>
      <c r="L49" s="554">
        <f t="shared" si="7"/>
        <v>0</v>
      </c>
      <c r="M49" s="561">
        <f>IF(E49=$M$54,F49,0)</f>
        <v>0</v>
      </c>
      <c r="N49" s="561">
        <f>IF(E49=$N$54,F49,0)</f>
        <v>0</v>
      </c>
      <c r="O49" s="561">
        <f>IF(E49=$O$54,F49,0)</f>
        <v>0</v>
      </c>
      <c r="P49" s="561">
        <f>IF(E49=$P$54,F49,0)</f>
        <v>0</v>
      </c>
    </row>
    <row r="50" spans="1:17" ht="13.9" customHeight="1" thickBot="1">
      <c r="A50" s="578" t="s">
        <v>71</v>
      </c>
      <c r="B50" s="576" t="s">
        <v>235</v>
      </c>
      <c r="C50" s="591">
        <f>(SUM(C10:C49))*42</f>
        <v>378823.14665999997</v>
      </c>
      <c r="D50" s="598" t="s">
        <v>236</v>
      </c>
      <c r="E50" s="576" t="s">
        <v>237</v>
      </c>
      <c r="F50" s="591">
        <f>SUM(F10:F46)</f>
        <v>337500</v>
      </c>
      <c r="G50" s="607" t="s">
        <v>154</v>
      </c>
      <c r="H50" s="606"/>
      <c r="I50" s="600"/>
      <c r="J50" s="603" t="s">
        <v>202</v>
      </c>
      <c r="K50" s="535"/>
      <c r="L50" s="554"/>
      <c r="M50" s="555"/>
      <c r="N50" s="555"/>
      <c r="O50" s="556"/>
      <c r="P50" s="556"/>
    </row>
    <row r="51" spans="1:17" ht="13.9" customHeight="1" thickBot="1">
      <c r="A51" s="578" t="s">
        <v>204</v>
      </c>
      <c r="B51" s="617">
        <v>0.36249999999999999</v>
      </c>
      <c r="C51" s="590" t="s">
        <v>203</v>
      </c>
      <c r="D51" s="580" t="s">
        <v>205</v>
      </c>
      <c r="E51" s="617">
        <v>0.49444444444444446</v>
      </c>
      <c r="F51" s="590" t="s">
        <v>203</v>
      </c>
      <c r="G51" s="580" t="s">
        <v>207</v>
      </c>
      <c r="H51" s="620">
        <v>43014</v>
      </c>
      <c r="I51" s="600" t="s">
        <v>514</v>
      </c>
      <c r="J51" s="601">
        <f>H49+H55</f>
        <v>399.59872999999999</v>
      </c>
      <c r="K51" s="574"/>
      <c r="L51" s="554"/>
      <c r="M51" s="555"/>
      <c r="N51" s="555"/>
      <c r="O51" s="556"/>
      <c r="P51" s="556"/>
    </row>
    <row r="52" spans="1:17" ht="13.9" customHeight="1" thickBot="1">
      <c r="A52" s="578" t="s">
        <v>178</v>
      </c>
      <c r="B52" s="612">
        <v>505</v>
      </c>
      <c r="C52" s="579" t="s">
        <v>73</v>
      </c>
      <c r="D52" s="580" t="s">
        <v>160</v>
      </c>
      <c r="E52" s="618">
        <f>MAX(D10:D48)</f>
        <v>2</v>
      </c>
      <c r="F52" s="579" t="s">
        <v>165</v>
      </c>
      <c r="G52" s="580" t="s">
        <v>166</v>
      </c>
      <c r="H52" s="618">
        <f>F50/(SUM(C15:C48)*42)</f>
        <v>1.0009609224855862</v>
      </c>
      <c r="I52" s="600" t="s">
        <v>165</v>
      </c>
      <c r="J52" s="602" t="s">
        <v>234</v>
      </c>
      <c r="L52" s="554"/>
      <c r="M52" s="555"/>
      <c r="N52" s="555"/>
      <c r="O52" s="556"/>
      <c r="P52" s="556"/>
    </row>
    <row r="53" spans="1:17" ht="13.9" customHeight="1" thickBot="1">
      <c r="A53" s="578" t="s">
        <v>179</v>
      </c>
      <c r="B53" s="612">
        <v>5085</v>
      </c>
      <c r="C53" s="579" t="s">
        <v>73</v>
      </c>
      <c r="D53" s="580" t="s">
        <v>161</v>
      </c>
      <c r="E53" s="612">
        <f>MAX(I10:I49)</f>
        <v>95</v>
      </c>
      <c r="F53" s="579" t="s">
        <v>74</v>
      </c>
      <c r="G53" s="580" t="s">
        <v>163</v>
      </c>
      <c r="H53" s="612">
        <f>AVERAGE(I14:I48)</f>
        <v>93.433333333333337</v>
      </c>
      <c r="I53" s="600" t="s">
        <v>74</v>
      </c>
      <c r="J53" s="547">
        <f>SUM(H10:H49)+E55+H55</f>
        <v>9648.1733906334848</v>
      </c>
      <c r="L53" s="574"/>
      <c r="M53" s="574"/>
      <c r="N53" s="574"/>
      <c r="O53" s="574"/>
      <c r="P53" s="574"/>
    </row>
    <row r="54" spans="1:17" ht="13.9" customHeight="1" thickBot="1">
      <c r="A54" s="578" t="s">
        <v>75</v>
      </c>
      <c r="B54" s="615">
        <v>2157</v>
      </c>
      <c r="C54" s="579" t="s">
        <v>73</v>
      </c>
      <c r="D54" s="580" t="s">
        <v>162</v>
      </c>
      <c r="E54" s="612">
        <f>MAX(J10:J49)</f>
        <v>6875</v>
      </c>
      <c r="F54" s="579" t="s">
        <v>73</v>
      </c>
      <c r="G54" s="580" t="s">
        <v>164</v>
      </c>
      <c r="H54" s="612">
        <f>AVERAGE(J14:J48)</f>
        <v>6192.7</v>
      </c>
      <c r="I54" s="600" t="s">
        <v>73</v>
      </c>
      <c r="J54" s="602" t="s">
        <v>146</v>
      </c>
      <c r="L54" s="550" t="s">
        <v>89</v>
      </c>
      <c r="M54" s="549" t="str">
        <f>'Job Info'!D17</f>
        <v>100 Mesh</v>
      </c>
      <c r="N54" s="549" t="str">
        <f>'Job Info'!D18</f>
        <v>40/70 White</v>
      </c>
      <c r="O54" s="549">
        <f>'Job Info'!D19</f>
        <v>0</v>
      </c>
      <c r="P54" s="549">
        <f>'Job Info'!D20</f>
        <v>0</v>
      </c>
    </row>
    <row r="55" spans="1:17" ht="13.9" customHeight="1" thickBot="1">
      <c r="A55" s="576" t="s">
        <v>90</v>
      </c>
      <c r="B55" s="599">
        <f>((C7*0.433)+B54)/C7</f>
        <v>0.6690472751149048</v>
      </c>
      <c r="C55" s="579" t="s">
        <v>231</v>
      </c>
      <c r="D55" s="589" t="s">
        <v>229</v>
      </c>
      <c r="E55" s="619">
        <v>216</v>
      </c>
      <c r="F55" s="579" t="s">
        <v>230</v>
      </c>
      <c r="G55" s="578" t="s">
        <v>232</v>
      </c>
      <c r="H55" s="619">
        <v>50</v>
      </c>
      <c r="I55" s="600" t="s">
        <v>230</v>
      </c>
      <c r="J55" s="547">
        <f>(C50/42)+E55+H55</f>
        <v>9285.5987299999997</v>
      </c>
      <c r="L55" s="551">
        <f t="shared" ref="L55:P55" si="10">SUM(L10:L49)</f>
        <v>60</v>
      </c>
      <c r="M55" s="551">
        <f t="shared" si="10"/>
        <v>86100</v>
      </c>
      <c r="N55" s="551">
        <f t="shared" si="10"/>
        <v>251400</v>
      </c>
      <c r="O55" s="551">
        <f t="shared" si="10"/>
        <v>0</v>
      </c>
      <c r="P55" s="551">
        <f t="shared" si="10"/>
        <v>0</v>
      </c>
    </row>
    <row r="56" spans="1:17" ht="43.15" customHeight="1">
      <c r="A56" s="663" t="s">
        <v>476</v>
      </c>
      <c r="B56" s="664"/>
      <c r="C56" s="664"/>
      <c r="D56" s="664"/>
      <c r="E56" s="664"/>
      <c r="F56" s="664"/>
      <c r="G56" s="664"/>
      <c r="H56" s="664"/>
      <c r="I56" s="664"/>
      <c r="J56" s="665"/>
      <c r="K56" s="535"/>
      <c r="L56" s="538"/>
      <c r="M56" s="539"/>
      <c r="N56" s="535"/>
      <c r="O56" s="535"/>
    </row>
    <row r="58" spans="1:17">
      <c r="A58" s="541"/>
      <c r="B58" s="540" t="s">
        <v>191</v>
      </c>
      <c r="C58" s="542"/>
      <c r="D58" s="542"/>
      <c r="E58" s="542"/>
      <c r="F58" s="542"/>
      <c r="G58" s="542"/>
      <c r="H58" s="542"/>
      <c r="I58" s="542"/>
    </row>
    <row r="59" spans="1:17">
      <c r="A59" s="543"/>
      <c r="B59" s="540" t="s">
        <v>100</v>
      </c>
      <c r="C59" s="545"/>
      <c r="D59" s="544"/>
      <c r="E59" s="545"/>
      <c r="F59" s="546"/>
      <c r="G59" s="546"/>
      <c r="H59" s="546"/>
      <c r="I59" s="546"/>
    </row>
    <row r="60" spans="1:17">
      <c r="A60" s="558" t="s">
        <v>130</v>
      </c>
      <c r="B60" s="558" t="s">
        <v>131</v>
      </c>
      <c r="C60" s="558" t="s">
        <v>97</v>
      </c>
      <c r="D60" s="558" t="s">
        <v>91</v>
      </c>
      <c r="E60" s="558" t="s">
        <v>72</v>
      </c>
      <c r="F60" s="558" t="s">
        <v>173</v>
      </c>
      <c r="G60" s="558" t="s">
        <v>174</v>
      </c>
      <c r="H60" s="558" t="s">
        <v>171</v>
      </c>
      <c r="I60" s="558" t="s">
        <v>172</v>
      </c>
      <c r="J60" s="558" t="s">
        <v>159</v>
      </c>
      <c r="K60" s="558" t="s">
        <v>99</v>
      </c>
      <c r="L60" s="558" t="s">
        <v>92</v>
      </c>
      <c r="M60" s="558" t="s">
        <v>132</v>
      </c>
      <c r="N60" s="558" t="s">
        <v>93</v>
      </c>
      <c r="O60" s="558" t="s">
        <v>94</v>
      </c>
      <c r="P60" s="558" t="s">
        <v>96</v>
      </c>
      <c r="Q60" s="558" t="s">
        <v>95</v>
      </c>
    </row>
    <row r="61" spans="1:17">
      <c r="A61" s="559">
        <f>C5</f>
        <v>15769</v>
      </c>
      <c r="B61" s="559">
        <f>C6</f>
        <v>15920</v>
      </c>
      <c r="C61" s="559">
        <f>C50</f>
        <v>378823.14665999997</v>
      </c>
      <c r="D61" s="559">
        <f>J55</f>
        <v>9285.5987299999997</v>
      </c>
      <c r="E61" s="559">
        <f>F50</f>
        <v>337500</v>
      </c>
      <c r="F61" s="559">
        <f>M55</f>
        <v>86100</v>
      </c>
      <c r="G61" s="559">
        <f>N55</f>
        <v>251400</v>
      </c>
      <c r="H61" s="559">
        <f>O55</f>
        <v>0</v>
      </c>
      <c r="I61" s="559">
        <f>P55</f>
        <v>0</v>
      </c>
      <c r="J61" s="559">
        <f>B52</f>
        <v>505</v>
      </c>
      <c r="K61" s="559">
        <f>B53</f>
        <v>5085</v>
      </c>
      <c r="L61" s="559">
        <f>B54</f>
        <v>2157</v>
      </c>
      <c r="M61" s="560">
        <f>B55</f>
        <v>0.6690472751149048</v>
      </c>
      <c r="N61" s="559">
        <f>E53</f>
        <v>95</v>
      </c>
      <c r="O61" s="559">
        <f>H53</f>
        <v>93.433333333333337</v>
      </c>
      <c r="P61" s="559">
        <f>E54</f>
        <v>6875</v>
      </c>
      <c r="Q61" s="559">
        <f>H54</f>
        <v>6192.7</v>
      </c>
    </row>
  </sheetData>
  <sheetProtection selectLockedCells="1"/>
  <mergeCells count="22">
    <mergeCell ref="A2:A3"/>
    <mergeCell ref="B2:E2"/>
    <mergeCell ref="F2:J3"/>
    <mergeCell ref="B3:E3"/>
    <mergeCell ref="A4:A5"/>
    <mergeCell ref="F4:G4"/>
    <mergeCell ref="H4:J4"/>
    <mergeCell ref="F5:G5"/>
    <mergeCell ref="H5:J5"/>
    <mergeCell ref="I8:I9"/>
    <mergeCell ref="J8:J9"/>
    <mergeCell ref="A56:J56"/>
    <mergeCell ref="M5:P5"/>
    <mergeCell ref="M6:P6"/>
    <mergeCell ref="A8:A9"/>
    <mergeCell ref="B8:B9"/>
    <mergeCell ref="C8:C9"/>
    <mergeCell ref="D8:D9"/>
    <mergeCell ref="E8:E9"/>
    <mergeCell ref="F8:F9"/>
    <mergeCell ref="G8:G9"/>
    <mergeCell ref="H8:H9"/>
  </mergeCells>
  <dataValidations count="1">
    <dataValidation type="list" allowBlank="1" showInputMessage="1" showErrorMessage="1" sqref="E10:E49">
      <formula1>$Q$10:$Q$25</formula1>
    </dataValidation>
  </dataValidations>
  <pageMargins left="0.7" right="0.7" top="0.75" bottom="0.75" header="0.3" footer="0.3"/>
  <pageSetup scale="77"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Q61"/>
  <sheetViews>
    <sheetView zoomScaleNormal="100" zoomScaleSheetLayoutView="80" workbookViewId="0">
      <selection activeCell="L2" sqref="L2"/>
    </sheetView>
  </sheetViews>
  <sheetFormatPr defaultRowHeight="15"/>
  <cols>
    <col min="1" max="16" width="11.7109375" customWidth="1"/>
    <col min="17" max="17" width="11.28515625" bestFit="1" customWidth="1"/>
  </cols>
  <sheetData>
    <row r="1" spans="1:17" ht="13.9" customHeight="1" thickBot="1"/>
    <row r="2" spans="1:17" ht="13.9" customHeight="1" thickBot="1">
      <c r="A2" s="673" t="s">
        <v>433</v>
      </c>
      <c r="B2" s="674" t="s">
        <v>291</v>
      </c>
      <c r="C2" s="675"/>
      <c r="D2" s="675"/>
      <c r="E2" s="676"/>
      <c r="F2" s="677" t="s">
        <v>434</v>
      </c>
      <c r="G2" s="678"/>
      <c r="H2" s="678"/>
      <c r="I2" s="678"/>
      <c r="J2" s="678"/>
      <c r="M2" s="155" t="s">
        <v>185</v>
      </c>
      <c r="N2" s="155" t="s">
        <v>186</v>
      </c>
      <c r="O2" s="155" t="s">
        <v>187</v>
      </c>
      <c r="P2" s="155" t="s">
        <v>188</v>
      </c>
    </row>
    <row r="3" spans="1:17" ht="13.9" customHeight="1" thickBot="1">
      <c r="A3" s="673"/>
      <c r="B3" s="679" t="s">
        <v>241</v>
      </c>
      <c r="C3" s="680"/>
      <c r="D3" s="680"/>
      <c r="E3" s="681"/>
      <c r="F3" s="677"/>
      <c r="G3" s="678"/>
      <c r="H3" s="678"/>
      <c r="I3" s="678"/>
      <c r="J3" s="678"/>
      <c r="M3" s="156">
        <f>M55/F50</f>
        <v>0.25299795261772451</v>
      </c>
      <c r="N3" s="156">
        <f>N55/F50</f>
        <v>0.74700204738227549</v>
      </c>
      <c r="O3" s="156">
        <f>O55/F50</f>
        <v>0</v>
      </c>
      <c r="P3" s="156">
        <f>P55/F50</f>
        <v>0</v>
      </c>
    </row>
    <row r="4" spans="1:17" ht="13.9" customHeight="1" thickBot="1">
      <c r="A4" s="682">
        <v>1</v>
      </c>
      <c r="B4" s="196" t="s">
        <v>218</v>
      </c>
      <c r="C4" s="223">
        <v>19139</v>
      </c>
      <c r="D4" s="197" t="s">
        <v>76</v>
      </c>
      <c r="E4" s="201">
        <v>2.2169999999999999E-2</v>
      </c>
      <c r="F4" s="683" t="s">
        <v>226</v>
      </c>
      <c r="G4" s="684"/>
      <c r="H4" s="685" t="s">
        <v>447</v>
      </c>
      <c r="I4" s="685"/>
      <c r="J4" s="685"/>
      <c r="N4" s="31"/>
    </row>
    <row r="5" spans="1:17" ht="13.9" customHeight="1" thickBot="1">
      <c r="A5" s="682"/>
      <c r="B5" s="529" t="s">
        <v>78</v>
      </c>
      <c r="C5" s="224">
        <v>18948</v>
      </c>
      <c r="D5" s="198" t="s">
        <v>219</v>
      </c>
      <c r="E5" s="202">
        <f>(C6+C5)/2</f>
        <v>19023.5</v>
      </c>
      <c r="F5" s="683" t="s">
        <v>227</v>
      </c>
      <c r="G5" s="686"/>
      <c r="H5" s="685" t="s">
        <v>448</v>
      </c>
      <c r="I5" s="687"/>
      <c r="J5" s="685"/>
      <c r="M5" s="666" t="s">
        <v>140</v>
      </c>
      <c r="N5" s="667"/>
      <c r="O5" s="667"/>
      <c r="P5" s="668"/>
    </row>
    <row r="6" spans="1:17" ht="13.9" customHeight="1" thickBot="1">
      <c r="A6" s="210" t="s">
        <v>144</v>
      </c>
      <c r="B6" s="529" t="s">
        <v>79</v>
      </c>
      <c r="C6" s="224">
        <v>19099</v>
      </c>
      <c r="D6" s="199" t="s">
        <v>145</v>
      </c>
      <c r="E6" s="203">
        <v>0.63</v>
      </c>
      <c r="F6" s="207" t="s">
        <v>170</v>
      </c>
      <c r="G6" s="209">
        <f>SUM(C12:C15)/SUM(C12:C46)</f>
        <v>0.10644289254336563</v>
      </c>
      <c r="H6" s="207" t="s">
        <v>168</v>
      </c>
      <c r="I6" s="187">
        <v>50.516543870967745</v>
      </c>
      <c r="J6" s="211"/>
      <c r="M6" s="669" t="s">
        <v>141</v>
      </c>
      <c r="N6" s="670"/>
      <c r="O6" s="670"/>
      <c r="P6" s="671"/>
    </row>
    <row r="7" spans="1:17" ht="13.9" customHeight="1" thickBot="1">
      <c r="A7" s="225">
        <v>22.1</v>
      </c>
      <c r="B7" s="529" t="s">
        <v>80</v>
      </c>
      <c r="C7" s="224">
        <v>9207</v>
      </c>
      <c r="D7" s="200" t="s">
        <v>77</v>
      </c>
      <c r="E7" s="202">
        <v>6</v>
      </c>
      <c r="F7" s="208" t="s">
        <v>167</v>
      </c>
      <c r="G7" s="202">
        <v>95</v>
      </c>
      <c r="H7" s="207" t="s">
        <v>169</v>
      </c>
      <c r="I7" s="187">
        <v>1838.17311827957</v>
      </c>
      <c r="J7" s="211"/>
      <c r="K7" s="31"/>
      <c r="L7" s="128"/>
    </row>
    <row r="8" spans="1:17" ht="13.9" customHeight="1">
      <c r="A8" s="661" t="s">
        <v>81</v>
      </c>
      <c r="B8" s="661" t="s">
        <v>82</v>
      </c>
      <c r="C8" s="661" t="s">
        <v>201</v>
      </c>
      <c r="D8" s="661" t="s">
        <v>224</v>
      </c>
      <c r="E8" s="662" t="s">
        <v>225</v>
      </c>
      <c r="F8" s="661" t="s">
        <v>83</v>
      </c>
      <c r="G8" s="662" t="s">
        <v>72</v>
      </c>
      <c r="H8" s="661" t="s">
        <v>217</v>
      </c>
      <c r="I8" s="661" t="s">
        <v>239</v>
      </c>
      <c r="J8" s="662" t="s">
        <v>451</v>
      </c>
      <c r="L8" s="128"/>
    </row>
    <row r="9" spans="1:17" ht="13.9" customHeight="1" thickBot="1">
      <c r="A9" s="661"/>
      <c r="B9" s="661"/>
      <c r="C9" s="661"/>
      <c r="D9" s="661"/>
      <c r="E9" s="661"/>
      <c r="F9" s="672"/>
      <c r="G9" s="672"/>
      <c r="H9" s="672"/>
      <c r="I9" s="661"/>
      <c r="J9" s="661"/>
      <c r="L9" s="31"/>
      <c r="M9" s="31"/>
      <c r="N9" s="31"/>
      <c r="Q9" s="157" t="s">
        <v>149</v>
      </c>
    </row>
    <row r="10" spans="1:17" ht="13.9" customHeight="1" thickBot="1">
      <c r="A10" s="212">
        <v>1</v>
      </c>
      <c r="B10" s="226" t="s">
        <v>84</v>
      </c>
      <c r="C10" s="254">
        <v>24</v>
      </c>
      <c r="D10" s="255"/>
      <c r="E10" s="237" t="s">
        <v>139</v>
      </c>
      <c r="F10" s="239">
        <f>(D10*42)*C10</f>
        <v>0</v>
      </c>
      <c r="G10" s="219">
        <f>F10</f>
        <v>0</v>
      </c>
      <c r="H10" s="187">
        <f t="shared" ref="H10:H49" si="0">(1*((D10/$A$7)+1))*C10</f>
        <v>24</v>
      </c>
      <c r="I10" s="231">
        <v>20</v>
      </c>
      <c r="J10" s="231">
        <v>1885</v>
      </c>
      <c r="L10" s="106">
        <f>IF(E10="acid",(C10),0)</f>
        <v>0</v>
      </c>
      <c r="M10" s="145">
        <f t="shared" ref="M10:M46" si="1">IF(E10=$M$54,F10,0)</f>
        <v>0</v>
      </c>
      <c r="N10" s="145">
        <f t="shared" ref="N10:N46" si="2">IF(E10=$N$54,F10,0)</f>
        <v>0</v>
      </c>
      <c r="O10" s="145">
        <f t="shared" ref="O10:O46" si="3">IF(E10=$O$54,F10,0)</f>
        <v>0</v>
      </c>
      <c r="P10" s="145">
        <f t="shared" ref="P10:P46" si="4">IF(E10=$P$54,F10,0)</f>
        <v>0</v>
      </c>
      <c r="Q10" s="158"/>
    </row>
    <row r="11" spans="1:17" ht="13.9" customHeight="1" thickBot="1">
      <c r="A11" s="212">
        <v>2</v>
      </c>
      <c r="B11" s="226" t="s">
        <v>85</v>
      </c>
      <c r="C11" s="254">
        <v>24</v>
      </c>
      <c r="D11" s="255"/>
      <c r="E11" s="237" t="s">
        <v>61</v>
      </c>
      <c r="F11" s="239">
        <f t="shared" ref="F11:F14" si="5">(D11*42)*C11</f>
        <v>0</v>
      </c>
      <c r="G11" s="219">
        <f t="shared" ref="G11:G48" si="6">G10+F11</f>
        <v>0</v>
      </c>
      <c r="H11" s="187">
        <f t="shared" si="0"/>
        <v>24</v>
      </c>
      <c r="I11" s="231">
        <v>40</v>
      </c>
      <c r="J11" s="231">
        <v>5700</v>
      </c>
      <c r="L11" s="106">
        <f t="shared" ref="L11:L49" si="7">IF(E11="acid",(C11),0)</f>
        <v>24</v>
      </c>
      <c r="M11" s="145">
        <f t="shared" si="1"/>
        <v>0</v>
      </c>
      <c r="N11" s="145">
        <f t="shared" si="2"/>
        <v>0</v>
      </c>
      <c r="O11" s="145">
        <f t="shared" si="3"/>
        <v>0</v>
      </c>
      <c r="P11" s="145">
        <f t="shared" si="4"/>
        <v>0</v>
      </c>
      <c r="Q11" s="87" t="s">
        <v>136</v>
      </c>
    </row>
    <row r="12" spans="1:17" ht="13.9" customHeight="1" thickBot="1">
      <c r="A12" s="212">
        <v>3</v>
      </c>
      <c r="B12" s="226" t="s">
        <v>449</v>
      </c>
      <c r="C12" s="254">
        <v>176</v>
      </c>
      <c r="D12" s="255"/>
      <c r="E12" s="237" t="s">
        <v>86</v>
      </c>
      <c r="F12" s="239">
        <f t="shared" si="5"/>
        <v>0</v>
      </c>
      <c r="G12" s="219">
        <f t="shared" si="6"/>
        <v>0</v>
      </c>
      <c r="H12" s="187">
        <f t="shared" si="0"/>
        <v>176</v>
      </c>
      <c r="I12" s="231">
        <v>67</v>
      </c>
      <c r="J12" s="231">
        <v>7060</v>
      </c>
      <c r="L12" s="106">
        <f t="shared" si="7"/>
        <v>0</v>
      </c>
      <c r="M12" s="145">
        <f t="shared" si="1"/>
        <v>0</v>
      </c>
      <c r="N12" s="145">
        <f t="shared" si="2"/>
        <v>0</v>
      </c>
      <c r="O12" s="145">
        <f t="shared" si="3"/>
        <v>0</v>
      </c>
      <c r="P12" s="145">
        <f t="shared" si="4"/>
        <v>0</v>
      </c>
      <c r="Q12" s="87" t="s">
        <v>150</v>
      </c>
    </row>
    <row r="13" spans="1:17" ht="13.9" customHeight="1" thickBot="1">
      <c r="A13" s="212">
        <v>4</v>
      </c>
      <c r="B13" s="226" t="s">
        <v>85</v>
      </c>
      <c r="C13" s="254">
        <v>36</v>
      </c>
      <c r="D13" s="255"/>
      <c r="E13" s="237" t="s">
        <v>61</v>
      </c>
      <c r="F13" s="239">
        <f t="shared" si="5"/>
        <v>0</v>
      </c>
      <c r="G13" s="219">
        <f t="shared" si="6"/>
        <v>0</v>
      </c>
      <c r="H13" s="187">
        <f t="shared" si="0"/>
        <v>36</v>
      </c>
      <c r="I13" s="231">
        <v>67</v>
      </c>
      <c r="J13" s="231">
        <v>7102</v>
      </c>
      <c r="L13" s="106">
        <f t="shared" si="7"/>
        <v>36</v>
      </c>
      <c r="M13" s="145">
        <f t="shared" si="1"/>
        <v>0</v>
      </c>
      <c r="N13" s="145">
        <f t="shared" si="2"/>
        <v>0</v>
      </c>
      <c r="O13" s="145">
        <f t="shared" si="3"/>
        <v>0</v>
      </c>
      <c r="P13" s="145">
        <f t="shared" si="4"/>
        <v>0</v>
      </c>
      <c r="Q13" s="87" t="s">
        <v>113</v>
      </c>
    </row>
    <row r="14" spans="1:17" ht="13.9" customHeight="1" thickBot="1">
      <c r="A14" s="212">
        <v>5</v>
      </c>
      <c r="B14" s="226" t="s">
        <v>449</v>
      </c>
      <c r="C14" s="254">
        <v>527</v>
      </c>
      <c r="D14" s="256"/>
      <c r="E14" s="237" t="s">
        <v>87</v>
      </c>
      <c r="F14" s="239">
        <f t="shared" si="5"/>
        <v>0</v>
      </c>
      <c r="G14" s="219">
        <f t="shared" si="6"/>
        <v>0</v>
      </c>
      <c r="H14" s="187">
        <f t="shared" si="0"/>
        <v>527</v>
      </c>
      <c r="I14" s="231">
        <v>70</v>
      </c>
      <c r="J14" s="231">
        <v>7860</v>
      </c>
      <c r="L14" s="106">
        <f t="shared" si="7"/>
        <v>0</v>
      </c>
      <c r="M14" s="145">
        <f t="shared" si="1"/>
        <v>0</v>
      </c>
      <c r="N14" s="145">
        <f t="shared" si="2"/>
        <v>0</v>
      </c>
      <c r="O14" s="145">
        <f t="shared" si="3"/>
        <v>0</v>
      </c>
      <c r="P14" s="145">
        <f t="shared" si="4"/>
        <v>0</v>
      </c>
      <c r="Q14" s="87" t="s">
        <v>151</v>
      </c>
    </row>
    <row r="15" spans="1:17" ht="13.9" customHeight="1" thickBot="1">
      <c r="A15" s="212">
        <v>6</v>
      </c>
      <c r="B15" s="226" t="s">
        <v>449</v>
      </c>
      <c r="C15" s="254">
        <v>206</v>
      </c>
      <c r="D15" s="255">
        <v>0.3</v>
      </c>
      <c r="E15" s="237" t="s">
        <v>136</v>
      </c>
      <c r="F15" s="239">
        <v>2596</v>
      </c>
      <c r="G15" s="219">
        <f t="shared" si="6"/>
        <v>2596</v>
      </c>
      <c r="H15" s="187">
        <f t="shared" si="0"/>
        <v>208.79638009049773</v>
      </c>
      <c r="I15" s="231">
        <v>70</v>
      </c>
      <c r="J15" s="231">
        <v>7400</v>
      </c>
      <c r="L15" s="106">
        <f t="shared" si="7"/>
        <v>0</v>
      </c>
      <c r="M15" s="145">
        <f t="shared" si="1"/>
        <v>2596</v>
      </c>
      <c r="N15" s="145">
        <f t="shared" si="2"/>
        <v>0</v>
      </c>
      <c r="O15" s="145">
        <f t="shared" si="3"/>
        <v>0</v>
      </c>
      <c r="P15" s="145">
        <f t="shared" si="4"/>
        <v>0</v>
      </c>
      <c r="Q15" s="87" t="s">
        <v>114</v>
      </c>
    </row>
    <row r="16" spans="1:17" ht="13.9" customHeight="1" thickBot="1">
      <c r="A16" s="212">
        <v>7</v>
      </c>
      <c r="B16" s="226" t="s">
        <v>449</v>
      </c>
      <c r="C16" s="254">
        <v>347</v>
      </c>
      <c r="D16" s="255">
        <v>0.6</v>
      </c>
      <c r="E16" s="237" t="s">
        <v>136</v>
      </c>
      <c r="F16" s="239">
        <v>8745</v>
      </c>
      <c r="G16" s="219">
        <f t="shared" si="6"/>
        <v>11341</v>
      </c>
      <c r="H16" s="187">
        <f t="shared" si="0"/>
        <v>356.42081447963795</v>
      </c>
      <c r="I16" s="231">
        <v>70</v>
      </c>
      <c r="J16" s="231">
        <v>7540</v>
      </c>
      <c r="L16" s="106">
        <f t="shared" si="7"/>
        <v>0</v>
      </c>
      <c r="M16" s="145">
        <f t="shared" si="1"/>
        <v>8745</v>
      </c>
      <c r="N16" s="145">
        <f t="shared" si="2"/>
        <v>0</v>
      </c>
      <c r="O16" s="145">
        <f t="shared" si="3"/>
        <v>0</v>
      </c>
      <c r="P16" s="145">
        <f t="shared" si="4"/>
        <v>0</v>
      </c>
      <c r="Q16" s="87" t="s">
        <v>152</v>
      </c>
    </row>
    <row r="17" spans="1:17" ht="13.9" customHeight="1" thickBot="1">
      <c r="A17" s="212">
        <v>8</v>
      </c>
      <c r="B17" s="226" t="s">
        <v>449</v>
      </c>
      <c r="C17" s="254">
        <v>351</v>
      </c>
      <c r="D17" s="255">
        <v>0.9</v>
      </c>
      <c r="E17" s="237" t="s">
        <v>136</v>
      </c>
      <c r="F17" s="239">
        <v>13267</v>
      </c>
      <c r="G17" s="219">
        <f t="shared" si="6"/>
        <v>24608</v>
      </c>
      <c r="H17" s="187">
        <f t="shared" si="0"/>
        <v>365.29411764705884</v>
      </c>
      <c r="I17" s="231">
        <v>80</v>
      </c>
      <c r="J17" s="231">
        <v>7660</v>
      </c>
      <c r="L17" s="106">
        <f t="shared" si="7"/>
        <v>0</v>
      </c>
      <c r="M17" s="145">
        <f t="shared" si="1"/>
        <v>13267</v>
      </c>
      <c r="N17" s="145">
        <f t="shared" si="2"/>
        <v>0</v>
      </c>
      <c r="O17" s="145">
        <f t="shared" si="3"/>
        <v>0</v>
      </c>
      <c r="P17" s="145">
        <f t="shared" si="4"/>
        <v>0</v>
      </c>
      <c r="Q17" s="87" t="s">
        <v>87</v>
      </c>
    </row>
    <row r="18" spans="1:17" ht="13.9" customHeight="1" thickBot="1">
      <c r="A18" s="212">
        <v>9</v>
      </c>
      <c r="B18" s="226" t="s">
        <v>449</v>
      </c>
      <c r="C18" s="257">
        <v>144</v>
      </c>
      <c r="D18" s="255">
        <v>0.3</v>
      </c>
      <c r="E18" s="237" t="s">
        <v>136</v>
      </c>
      <c r="F18" s="239">
        <v>1814</v>
      </c>
      <c r="G18" s="219">
        <f t="shared" si="6"/>
        <v>26422</v>
      </c>
      <c r="H18" s="187">
        <f t="shared" si="0"/>
        <v>145.95475113122171</v>
      </c>
      <c r="I18" s="231">
        <v>82</v>
      </c>
      <c r="J18" s="231">
        <v>7550</v>
      </c>
      <c r="L18" s="106">
        <f t="shared" si="7"/>
        <v>0</v>
      </c>
      <c r="M18" s="145">
        <f t="shared" si="1"/>
        <v>1814</v>
      </c>
      <c r="N18" s="145">
        <f t="shared" si="2"/>
        <v>0</v>
      </c>
      <c r="O18" s="145">
        <f t="shared" si="3"/>
        <v>0</v>
      </c>
      <c r="P18" s="145">
        <f t="shared" si="4"/>
        <v>0</v>
      </c>
      <c r="Q18" s="87" t="s">
        <v>61</v>
      </c>
    </row>
    <row r="19" spans="1:17" ht="13.9" customHeight="1" thickBot="1">
      <c r="A19" s="212">
        <v>10</v>
      </c>
      <c r="B19" s="226" t="s">
        <v>449</v>
      </c>
      <c r="C19" s="257">
        <v>358</v>
      </c>
      <c r="D19" s="255">
        <v>0.6</v>
      </c>
      <c r="E19" s="237" t="s">
        <v>136</v>
      </c>
      <c r="F19" s="239">
        <v>9021</v>
      </c>
      <c r="G19" s="219">
        <f t="shared" si="6"/>
        <v>35443</v>
      </c>
      <c r="H19" s="187">
        <f t="shared" si="0"/>
        <v>367.71945701357464</v>
      </c>
      <c r="I19" s="231">
        <v>84</v>
      </c>
      <c r="J19" s="231">
        <v>7900</v>
      </c>
      <c r="L19" s="106">
        <f t="shared" si="7"/>
        <v>0</v>
      </c>
      <c r="M19" s="145">
        <f t="shared" si="1"/>
        <v>9021</v>
      </c>
      <c r="N19" s="145">
        <f t="shared" si="2"/>
        <v>0</v>
      </c>
      <c r="O19" s="145">
        <f t="shared" si="3"/>
        <v>0</v>
      </c>
      <c r="P19" s="145">
        <f t="shared" si="4"/>
        <v>0</v>
      </c>
      <c r="Q19" s="87" t="s">
        <v>86</v>
      </c>
    </row>
    <row r="20" spans="1:17" ht="13.9" customHeight="1" thickBot="1">
      <c r="A20" s="212">
        <v>11</v>
      </c>
      <c r="B20" s="226" t="s">
        <v>449</v>
      </c>
      <c r="C20" s="257">
        <v>305</v>
      </c>
      <c r="D20" s="255">
        <v>0.9</v>
      </c>
      <c r="E20" s="237" t="s">
        <v>136</v>
      </c>
      <c r="F20" s="239">
        <v>11529.000000000002</v>
      </c>
      <c r="G20" s="219">
        <f t="shared" si="6"/>
        <v>46972</v>
      </c>
      <c r="H20" s="187">
        <f t="shared" si="0"/>
        <v>317.42081447963801</v>
      </c>
      <c r="I20" s="231">
        <v>84</v>
      </c>
      <c r="J20" s="231">
        <v>7870</v>
      </c>
      <c r="L20" s="106">
        <f t="shared" si="7"/>
        <v>0</v>
      </c>
      <c r="M20" s="145">
        <f t="shared" si="1"/>
        <v>11529.000000000002</v>
      </c>
      <c r="N20" s="145">
        <f t="shared" si="2"/>
        <v>0</v>
      </c>
      <c r="O20" s="145">
        <f t="shared" si="3"/>
        <v>0</v>
      </c>
      <c r="P20" s="145">
        <f t="shared" si="4"/>
        <v>0</v>
      </c>
      <c r="Q20" s="87" t="s">
        <v>128</v>
      </c>
    </row>
    <row r="21" spans="1:17" ht="13.9" customHeight="1" thickBot="1">
      <c r="A21" s="212">
        <v>12</v>
      </c>
      <c r="B21" s="226" t="s">
        <v>449</v>
      </c>
      <c r="C21" s="257">
        <v>140</v>
      </c>
      <c r="D21" s="255">
        <v>0.3</v>
      </c>
      <c r="E21" s="237" t="s">
        <v>136</v>
      </c>
      <c r="F21" s="239">
        <v>1764</v>
      </c>
      <c r="G21" s="219">
        <f t="shared" si="6"/>
        <v>48736</v>
      </c>
      <c r="H21" s="187">
        <f t="shared" si="0"/>
        <v>141.90045248868779</v>
      </c>
      <c r="I21" s="231">
        <v>84</v>
      </c>
      <c r="J21" s="231">
        <v>7600</v>
      </c>
      <c r="L21" s="106">
        <f t="shared" si="7"/>
        <v>0</v>
      </c>
      <c r="M21" s="145">
        <f t="shared" si="1"/>
        <v>1764</v>
      </c>
      <c r="N21" s="145">
        <f t="shared" si="2"/>
        <v>0</v>
      </c>
      <c r="O21" s="145">
        <f t="shared" si="3"/>
        <v>0</v>
      </c>
      <c r="P21" s="145">
        <f t="shared" si="4"/>
        <v>0</v>
      </c>
      <c r="Q21" s="87" t="s">
        <v>129</v>
      </c>
    </row>
    <row r="22" spans="1:17" ht="13.9" customHeight="1" thickBot="1">
      <c r="A22" s="212">
        <v>13</v>
      </c>
      <c r="B22" s="226" t="s">
        <v>449</v>
      </c>
      <c r="C22" s="257">
        <v>305</v>
      </c>
      <c r="D22" s="255">
        <v>0.9</v>
      </c>
      <c r="E22" s="237" t="s">
        <v>136</v>
      </c>
      <c r="F22" s="239">
        <v>11529.000000000002</v>
      </c>
      <c r="G22" s="219">
        <f t="shared" si="6"/>
        <v>60265</v>
      </c>
      <c r="H22" s="187">
        <f t="shared" si="0"/>
        <v>317.42081447963801</v>
      </c>
      <c r="I22" s="231">
        <v>84</v>
      </c>
      <c r="J22" s="231">
        <v>7700</v>
      </c>
      <c r="L22" s="106">
        <f t="shared" si="7"/>
        <v>0</v>
      </c>
      <c r="M22" s="145">
        <f t="shared" si="1"/>
        <v>11529.000000000002</v>
      </c>
      <c r="N22" s="145">
        <f t="shared" si="2"/>
        <v>0</v>
      </c>
      <c r="O22" s="145">
        <f t="shared" si="3"/>
        <v>0</v>
      </c>
      <c r="P22" s="145">
        <f t="shared" si="4"/>
        <v>0</v>
      </c>
      <c r="Q22" s="87" t="s">
        <v>139</v>
      </c>
    </row>
    <row r="23" spans="1:17" ht="13.9" customHeight="1" thickBot="1">
      <c r="A23" s="212">
        <v>14</v>
      </c>
      <c r="B23" s="226" t="s">
        <v>449</v>
      </c>
      <c r="C23" s="257">
        <v>304</v>
      </c>
      <c r="D23" s="255">
        <v>1.2</v>
      </c>
      <c r="E23" s="237" t="s">
        <v>136</v>
      </c>
      <c r="F23" s="239">
        <v>15000</v>
      </c>
      <c r="G23" s="219">
        <f t="shared" si="6"/>
        <v>75265</v>
      </c>
      <c r="H23" s="187">
        <f t="shared" si="0"/>
        <v>320.50678733031674</v>
      </c>
      <c r="I23" s="231">
        <v>84</v>
      </c>
      <c r="J23" s="231">
        <v>7750</v>
      </c>
      <c r="L23" s="106">
        <f t="shared" si="7"/>
        <v>0</v>
      </c>
      <c r="M23" s="145">
        <f t="shared" si="1"/>
        <v>15000</v>
      </c>
      <c r="N23" s="145">
        <f t="shared" si="2"/>
        <v>0</v>
      </c>
      <c r="O23" s="145">
        <f t="shared" si="3"/>
        <v>0</v>
      </c>
      <c r="P23" s="145">
        <f t="shared" si="4"/>
        <v>0</v>
      </c>
      <c r="Q23" s="87" t="s">
        <v>192</v>
      </c>
    </row>
    <row r="24" spans="1:17" ht="13.9" customHeight="1" thickBot="1">
      <c r="A24" s="212">
        <v>15</v>
      </c>
      <c r="B24" s="226" t="s">
        <v>449</v>
      </c>
      <c r="C24" s="257">
        <v>156</v>
      </c>
      <c r="D24" s="255">
        <v>0.3</v>
      </c>
      <c r="E24" s="237" t="s">
        <v>136</v>
      </c>
      <c r="F24" s="239">
        <v>1965</v>
      </c>
      <c r="G24" s="219">
        <f t="shared" si="6"/>
        <v>77230</v>
      </c>
      <c r="H24" s="187">
        <f t="shared" si="0"/>
        <v>158.11764705882354</v>
      </c>
      <c r="I24" s="231">
        <v>84</v>
      </c>
      <c r="J24" s="231">
        <v>7460</v>
      </c>
      <c r="L24" s="106">
        <f t="shared" si="7"/>
        <v>0</v>
      </c>
      <c r="M24" s="145">
        <f t="shared" si="1"/>
        <v>1965</v>
      </c>
      <c r="N24" s="145">
        <f t="shared" si="2"/>
        <v>0</v>
      </c>
      <c r="O24" s="145">
        <f t="shared" si="3"/>
        <v>0</v>
      </c>
      <c r="P24" s="145">
        <f t="shared" si="4"/>
        <v>0</v>
      </c>
      <c r="Q24" s="87" t="s">
        <v>233</v>
      </c>
    </row>
    <row r="25" spans="1:17" ht="13.9" customHeight="1" thickBot="1">
      <c r="A25" s="212">
        <v>16</v>
      </c>
      <c r="B25" s="226" t="s">
        <v>449</v>
      </c>
      <c r="C25" s="257">
        <v>210</v>
      </c>
      <c r="D25" s="255">
        <v>1.2</v>
      </c>
      <c r="E25" s="237" t="s">
        <v>136</v>
      </c>
      <c r="F25" s="239">
        <v>9270</v>
      </c>
      <c r="G25" s="219">
        <f t="shared" si="6"/>
        <v>86500</v>
      </c>
      <c r="H25" s="187">
        <f t="shared" si="0"/>
        <v>221.40271493212671</v>
      </c>
      <c r="I25" s="231">
        <v>84</v>
      </c>
      <c r="J25" s="231">
        <v>7600</v>
      </c>
      <c r="L25" s="106">
        <f t="shared" si="7"/>
        <v>0</v>
      </c>
      <c r="M25" s="145">
        <f t="shared" si="1"/>
        <v>9270</v>
      </c>
      <c r="N25" s="145">
        <f t="shared" si="2"/>
        <v>0</v>
      </c>
      <c r="O25" s="145">
        <f t="shared" si="3"/>
        <v>0</v>
      </c>
      <c r="P25" s="145">
        <f t="shared" si="4"/>
        <v>0</v>
      </c>
      <c r="Q25" s="88" t="s">
        <v>156</v>
      </c>
    </row>
    <row r="26" spans="1:17" ht="13.9" customHeight="1" thickBot="1">
      <c r="A26" s="212">
        <v>17</v>
      </c>
      <c r="B26" s="226" t="s">
        <v>449</v>
      </c>
      <c r="C26" s="257">
        <v>207</v>
      </c>
      <c r="D26" s="255">
        <v>0.3</v>
      </c>
      <c r="E26" s="237" t="s">
        <v>150</v>
      </c>
      <c r="F26" s="239">
        <v>2608</v>
      </c>
      <c r="G26" s="219">
        <f t="shared" si="6"/>
        <v>89108</v>
      </c>
      <c r="H26" s="187">
        <f t="shared" si="0"/>
        <v>209.80995475113122</v>
      </c>
      <c r="I26" s="231">
        <v>84</v>
      </c>
      <c r="J26" s="231">
        <v>7200</v>
      </c>
      <c r="L26" s="106">
        <f t="shared" si="7"/>
        <v>0</v>
      </c>
      <c r="M26" s="145">
        <f t="shared" si="1"/>
        <v>0</v>
      </c>
      <c r="N26" s="145">
        <f t="shared" si="2"/>
        <v>2608</v>
      </c>
      <c r="O26" s="145">
        <f t="shared" si="3"/>
        <v>0</v>
      </c>
      <c r="P26" s="145">
        <f t="shared" si="4"/>
        <v>0</v>
      </c>
    </row>
    <row r="27" spans="1:17" ht="13.9" customHeight="1" thickBot="1">
      <c r="A27" s="212">
        <v>18</v>
      </c>
      <c r="B27" s="226" t="s">
        <v>449</v>
      </c>
      <c r="C27" s="257">
        <v>401</v>
      </c>
      <c r="D27" s="255">
        <v>0.6</v>
      </c>
      <c r="E27" s="237" t="s">
        <v>150</v>
      </c>
      <c r="F27" s="239">
        <v>10105</v>
      </c>
      <c r="G27" s="219">
        <f t="shared" si="6"/>
        <v>99213</v>
      </c>
      <c r="H27" s="187">
        <f t="shared" si="0"/>
        <v>411.88687782805425</v>
      </c>
      <c r="I27" s="231">
        <v>88</v>
      </c>
      <c r="J27" s="231">
        <v>7650</v>
      </c>
      <c r="L27" s="106">
        <f t="shared" si="7"/>
        <v>0</v>
      </c>
      <c r="M27" s="145">
        <f t="shared" si="1"/>
        <v>0</v>
      </c>
      <c r="N27" s="145">
        <f t="shared" si="2"/>
        <v>10105</v>
      </c>
      <c r="O27" s="145">
        <f t="shared" si="3"/>
        <v>0</v>
      </c>
      <c r="P27" s="145">
        <f t="shared" si="4"/>
        <v>0</v>
      </c>
    </row>
    <row r="28" spans="1:17" ht="13.9" customHeight="1" thickBot="1">
      <c r="A28" s="212">
        <v>19</v>
      </c>
      <c r="B28" s="226" t="s">
        <v>449</v>
      </c>
      <c r="C28" s="257">
        <v>401</v>
      </c>
      <c r="D28" s="255">
        <v>0.9</v>
      </c>
      <c r="E28" s="237" t="s">
        <v>150</v>
      </c>
      <c r="F28" s="239">
        <v>15157</v>
      </c>
      <c r="G28" s="219">
        <f t="shared" si="6"/>
        <v>114370</v>
      </c>
      <c r="H28" s="187">
        <f t="shared" si="0"/>
        <v>417.33031674208149</v>
      </c>
      <c r="I28" s="231">
        <v>89</v>
      </c>
      <c r="J28" s="231">
        <v>7650</v>
      </c>
      <c r="L28" s="106">
        <f t="shared" si="7"/>
        <v>0</v>
      </c>
      <c r="M28" s="145">
        <f t="shared" si="1"/>
        <v>0</v>
      </c>
      <c r="N28" s="145">
        <f t="shared" si="2"/>
        <v>15157</v>
      </c>
      <c r="O28" s="145">
        <f t="shared" si="3"/>
        <v>0</v>
      </c>
      <c r="P28" s="145">
        <f t="shared" si="4"/>
        <v>0</v>
      </c>
    </row>
    <row r="29" spans="1:17" ht="13.9" customHeight="1" thickBot="1">
      <c r="A29" s="212">
        <v>20</v>
      </c>
      <c r="B29" s="226" t="s">
        <v>449</v>
      </c>
      <c r="C29" s="257">
        <v>203</v>
      </c>
      <c r="D29" s="255">
        <v>0.3</v>
      </c>
      <c r="E29" s="237" t="s">
        <v>150</v>
      </c>
      <c r="F29" s="239">
        <v>2557</v>
      </c>
      <c r="G29" s="219">
        <f t="shared" si="6"/>
        <v>116927</v>
      </c>
      <c r="H29" s="187">
        <f t="shared" si="0"/>
        <v>205.75565610859726</v>
      </c>
      <c r="I29" s="231">
        <v>89</v>
      </c>
      <c r="J29" s="231">
        <v>7525</v>
      </c>
      <c r="L29" s="106">
        <f t="shared" si="7"/>
        <v>0</v>
      </c>
      <c r="M29" s="145">
        <f t="shared" si="1"/>
        <v>0</v>
      </c>
      <c r="N29" s="145">
        <f t="shared" si="2"/>
        <v>2557</v>
      </c>
      <c r="O29" s="145">
        <f t="shared" si="3"/>
        <v>0</v>
      </c>
      <c r="P29" s="145">
        <f t="shared" si="4"/>
        <v>0</v>
      </c>
    </row>
    <row r="30" spans="1:17" ht="13.9" customHeight="1" thickBot="1">
      <c r="A30" s="212">
        <v>21</v>
      </c>
      <c r="B30" s="226" t="s">
        <v>449</v>
      </c>
      <c r="C30" s="257">
        <v>404</v>
      </c>
      <c r="D30" s="255">
        <v>0.9</v>
      </c>
      <c r="E30" s="237" t="s">
        <v>150</v>
      </c>
      <c r="F30" s="239">
        <v>15271</v>
      </c>
      <c r="G30" s="219">
        <f t="shared" si="6"/>
        <v>132198</v>
      </c>
      <c r="H30" s="187">
        <f t="shared" si="0"/>
        <v>420.45248868778282</v>
      </c>
      <c r="I30" s="231">
        <v>89</v>
      </c>
      <c r="J30" s="231">
        <v>7500</v>
      </c>
      <c r="L30" s="106">
        <f t="shared" si="7"/>
        <v>0</v>
      </c>
      <c r="M30" s="145">
        <f t="shared" si="1"/>
        <v>0</v>
      </c>
      <c r="N30" s="145">
        <f t="shared" si="2"/>
        <v>15271</v>
      </c>
      <c r="O30" s="145">
        <f t="shared" si="3"/>
        <v>0</v>
      </c>
      <c r="P30" s="145">
        <f t="shared" si="4"/>
        <v>0</v>
      </c>
    </row>
    <row r="31" spans="1:17" ht="13.9" customHeight="1" thickBot="1">
      <c r="A31" s="212">
        <v>22</v>
      </c>
      <c r="B31" s="226" t="s">
        <v>449</v>
      </c>
      <c r="C31" s="257">
        <v>401</v>
      </c>
      <c r="D31" s="255">
        <v>1.5</v>
      </c>
      <c r="E31" s="237" t="s">
        <v>150</v>
      </c>
      <c r="F31" s="239">
        <v>25263</v>
      </c>
      <c r="G31" s="219">
        <f t="shared" si="6"/>
        <v>157461</v>
      </c>
      <c r="H31" s="187">
        <f t="shared" si="0"/>
        <v>428.21719457013575</v>
      </c>
      <c r="I31" s="231">
        <v>89</v>
      </c>
      <c r="J31" s="231">
        <v>7630</v>
      </c>
      <c r="L31" s="106">
        <f t="shared" si="7"/>
        <v>0</v>
      </c>
      <c r="M31" s="145">
        <f t="shared" si="1"/>
        <v>0</v>
      </c>
      <c r="N31" s="145">
        <f t="shared" si="2"/>
        <v>25263</v>
      </c>
      <c r="O31" s="145">
        <f t="shared" si="3"/>
        <v>0</v>
      </c>
      <c r="P31" s="145">
        <f t="shared" si="4"/>
        <v>0</v>
      </c>
    </row>
    <row r="32" spans="1:17" ht="13.9" customHeight="1" thickBot="1">
      <c r="A32" s="212">
        <v>23</v>
      </c>
      <c r="B32" s="226" t="s">
        <v>449</v>
      </c>
      <c r="C32" s="257">
        <v>201</v>
      </c>
      <c r="D32" s="255">
        <v>0.6</v>
      </c>
      <c r="E32" s="237" t="s">
        <v>150</v>
      </c>
      <c r="F32" s="239">
        <v>5066</v>
      </c>
      <c r="G32" s="219">
        <f t="shared" si="6"/>
        <v>162527</v>
      </c>
      <c r="H32" s="187">
        <f t="shared" si="0"/>
        <v>206.45701357466061</v>
      </c>
      <c r="I32" s="231">
        <v>89</v>
      </c>
      <c r="J32" s="231">
        <v>7260</v>
      </c>
      <c r="L32" s="106">
        <f t="shared" si="7"/>
        <v>0</v>
      </c>
      <c r="M32" s="145">
        <f t="shared" si="1"/>
        <v>0</v>
      </c>
      <c r="N32" s="145">
        <f t="shared" si="2"/>
        <v>5066</v>
      </c>
      <c r="O32" s="145">
        <f t="shared" si="3"/>
        <v>0</v>
      </c>
      <c r="P32" s="145">
        <f t="shared" si="4"/>
        <v>0</v>
      </c>
    </row>
    <row r="33" spans="1:16" ht="13.9" customHeight="1" thickBot="1">
      <c r="A33" s="212">
        <v>24</v>
      </c>
      <c r="B33" s="226" t="s">
        <v>449</v>
      </c>
      <c r="C33" s="257">
        <v>402</v>
      </c>
      <c r="D33" s="255">
        <v>1.2</v>
      </c>
      <c r="E33" s="237" t="s">
        <v>150</v>
      </c>
      <c r="F33" s="239">
        <v>20261</v>
      </c>
      <c r="G33" s="219">
        <f t="shared" si="6"/>
        <v>182788</v>
      </c>
      <c r="H33" s="187">
        <f t="shared" si="0"/>
        <v>423.82805429864254</v>
      </c>
      <c r="I33" s="231">
        <v>89</v>
      </c>
      <c r="J33" s="231">
        <v>7350</v>
      </c>
      <c r="L33" s="106">
        <f t="shared" si="7"/>
        <v>0</v>
      </c>
      <c r="M33" s="145">
        <f t="shared" si="1"/>
        <v>0</v>
      </c>
      <c r="N33" s="145">
        <f t="shared" si="2"/>
        <v>20261</v>
      </c>
      <c r="O33" s="145">
        <f t="shared" si="3"/>
        <v>0</v>
      </c>
      <c r="P33" s="145">
        <f t="shared" si="4"/>
        <v>0</v>
      </c>
    </row>
    <row r="34" spans="1:16" ht="13.9" customHeight="1" thickBot="1">
      <c r="A34" s="212">
        <v>25</v>
      </c>
      <c r="B34" s="226" t="s">
        <v>449</v>
      </c>
      <c r="C34" s="257">
        <v>401</v>
      </c>
      <c r="D34" s="255">
        <v>1.8</v>
      </c>
      <c r="E34" s="237" t="s">
        <v>150</v>
      </c>
      <c r="F34" s="239">
        <v>30315</v>
      </c>
      <c r="G34" s="219">
        <f t="shared" si="6"/>
        <v>213103</v>
      </c>
      <c r="H34" s="187">
        <f t="shared" si="0"/>
        <v>433.66063348416287</v>
      </c>
      <c r="I34" s="231">
        <v>89</v>
      </c>
      <c r="J34" s="231">
        <v>7640</v>
      </c>
      <c r="L34" s="106">
        <f t="shared" si="7"/>
        <v>0</v>
      </c>
      <c r="M34" s="145">
        <f t="shared" si="1"/>
        <v>0</v>
      </c>
      <c r="N34" s="145">
        <f t="shared" si="2"/>
        <v>30315</v>
      </c>
      <c r="O34" s="145">
        <f t="shared" si="3"/>
        <v>0</v>
      </c>
      <c r="P34" s="145">
        <f t="shared" si="4"/>
        <v>0</v>
      </c>
    </row>
    <row r="35" spans="1:16" ht="13.9" customHeight="1" thickBot="1">
      <c r="A35" s="212">
        <v>26</v>
      </c>
      <c r="B35" s="226" t="s">
        <v>449</v>
      </c>
      <c r="C35" s="257">
        <v>201</v>
      </c>
      <c r="D35" s="255">
        <v>0.6</v>
      </c>
      <c r="E35" s="237" t="s">
        <v>150</v>
      </c>
      <c r="F35" s="239">
        <v>5065</v>
      </c>
      <c r="G35" s="219">
        <f t="shared" si="6"/>
        <v>218168</v>
      </c>
      <c r="H35" s="187">
        <f t="shared" si="0"/>
        <v>206.45701357466061</v>
      </c>
      <c r="I35" s="231">
        <v>89</v>
      </c>
      <c r="J35" s="231">
        <v>7100</v>
      </c>
      <c r="L35" s="106">
        <f t="shared" si="7"/>
        <v>0</v>
      </c>
      <c r="M35" s="145">
        <f t="shared" si="1"/>
        <v>0</v>
      </c>
      <c r="N35" s="145">
        <f t="shared" si="2"/>
        <v>5065</v>
      </c>
      <c r="O35" s="145">
        <f t="shared" si="3"/>
        <v>0</v>
      </c>
      <c r="P35" s="145">
        <f t="shared" si="4"/>
        <v>0</v>
      </c>
    </row>
    <row r="36" spans="1:16" ht="13.9" customHeight="1" thickBot="1">
      <c r="A36" s="212">
        <v>27</v>
      </c>
      <c r="B36" s="226" t="s">
        <v>449</v>
      </c>
      <c r="C36" s="257">
        <v>401</v>
      </c>
      <c r="D36" s="255">
        <v>1.2</v>
      </c>
      <c r="E36" s="237" t="s">
        <v>150</v>
      </c>
      <c r="F36" s="239">
        <v>20199</v>
      </c>
      <c r="G36" s="219">
        <f t="shared" si="6"/>
        <v>238367</v>
      </c>
      <c r="H36" s="187">
        <f t="shared" si="0"/>
        <v>422.77375565610862</v>
      </c>
      <c r="I36" s="231">
        <v>89</v>
      </c>
      <c r="J36" s="231">
        <v>7200</v>
      </c>
      <c r="L36" s="106">
        <f t="shared" si="7"/>
        <v>0</v>
      </c>
      <c r="M36" s="145">
        <f t="shared" si="1"/>
        <v>0</v>
      </c>
      <c r="N36" s="145">
        <f t="shared" si="2"/>
        <v>20199</v>
      </c>
      <c r="O36" s="145">
        <f t="shared" si="3"/>
        <v>0</v>
      </c>
      <c r="P36" s="145">
        <f t="shared" si="4"/>
        <v>0</v>
      </c>
    </row>
    <row r="37" spans="1:16" ht="13.9" customHeight="1" thickBot="1">
      <c r="A37" s="212">
        <v>28</v>
      </c>
      <c r="B37" s="226" t="s">
        <v>449</v>
      </c>
      <c r="C37" s="257">
        <v>308</v>
      </c>
      <c r="D37" s="255">
        <v>1.8</v>
      </c>
      <c r="E37" s="237" t="s">
        <v>150</v>
      </c>
      <c r="F37" s="239">
        <v>23285</v>
      </c>
      <c r="G37" s="219">
        <f t="shared" si="6"/>
        <v>261652</v>
      </c>
      <c r="H37" s="187">
        <f t="shared" si="0"/>
        <v>333.08597285067873</v>
      </c>
      <c r="I37" s="231">
        <v>90</v>
      </c>
      <c r="J37" s="231">
        <v>7660</v>
      </c>
      <c r="L37" s="106">
        <f t="shared" si="7"/>
        <v>0</v>
      </c>
      <c r="M37" s="145">
        <f t="shared" si="1"/>
        <v>0</v>
      </c>
      <c r="N37" s="145">
        <f t="shared" si="2"/>
        <v>23285</v>
      </c>
      <c r="O37" s="145">
        <f t="shared" si="3"/>
        <v>0</v>
      </c>
      <c r="P37" s="145">
        <f t="shared" si="4"/>
        <v>0</v>
      </c>
    </row>
    <row r="38" spans="1:16" ht="13.9" customHeight="1" thickBot="1">
      <c r="A38" s="212">
        <v>29</v>
      </c>
      <c r="B38" s="226" t="s">
        <v>449</v>
      </c>
      <c r="C38" s="257">
        <v>203</v>
      </c>
      <c r="D38" s="255">
        <v>0.9</v>
      </c>
      <c r="E38" s="237" t="s">
        <v>150</v>
      </c>
      <c r="F38" s="239">
        <v>7673</v>
      </c>
      <c r="G38" s="219">
        <f t="shared" si="6"/>
        <v>269325</v>
      </c>
      <c r="H38" s="187">
        <f t="shared" si="0"/>
        <v>211.26696832579188</v>
      </c>
      <c r="I38" s="231">
        <v>91</v>
      </c>
      <c r="J38" s="231">
        <v>7300</v>
      </c>
      <c r="L38" s="106">
        <f t="shared" si="7"/>
        <v>0</v>
      </c>
      <c r="M38" s="145">
        <f t="shared" si="1"/>
        <v>0</v>
      </c>
      <c r="N38" s="145">
        <f t="shared" si="2"/>
        <v>7673</v>
      </c>
      <c r="O38" s="145">
        <f t="shared" si="3"/>
        <v>0</v>
      </c>
      <c r="P38" s="145">
        <f t="shared" si="4"/>
        <v>0</v>
      </c>
    </row>
    <row r="39" spans="1:16" ht="13.9" customHeight="1" thickBot="1">
      <c r="A39" s="212">
        <v>30</v>
      </c>
      <c r="B39" s="226" t="s">
        <v>449</v>
      </c>
      <c r="C39" s="257">
        <v>300</v>
      </c>
      <c r="D39" s="255">
        <v>1.5</v>
      </c>
      <c r="E39" s="237" t="s">
        <v>150</v>
      </c>
      <c r="F39" s="239">
        <v>18900</v>
      </c>
      <c r="G39" s="219">
        <f t="shared" si="6"/>
        <v>288225</v>
      </c>
      <c r="H39" s="187">
        <f t="shared" si="0"/>
        <v>320.36199095022624</v>
      </c>
      <c r="I39" s="231">
        <v>91</v>
      </c>
      <c r="J39" s="231">
        <v>7450</v>
      </c>
      <c r="L39" s="106">
        <f t="shared" si="7"/>
        <v>0</v>
      </c>
      <c r="M39" s="145">
        <f t="shared" si="1"/>
        <v>0</v>
      </c>
      <c r="N39" s="145">
        <f t="shared" si="2"/>
        <v>18900</v>
      </c>
      <c r="O39" s="145">
        <f t="shared" si="3"/>
        <v>0</v>
      </c>
      <c r="P39" s="145">
        <f t="shared" si="4"/>
        <v>0</v>
      </c>
    </row>
    <row r="40" spans="1:16" ht="13.9" customHeight="1" thickBot="1">
      <c r="A40" s="212">
        <v>31</v>
      </c>
      <c r="B40" s="226" t="s">
        <v>449</v>
      </c>
      <c r="C40" s="257">
        <v>211</v>
      </c>
      <c r="D40" s="255">
        <v>2</v>
      </c>
      <c r="E40" s="237" t="s">
        <v>150</v>
      </c>
      <c r="F40" s="239">
        <v>17724</v>
      </c>
      <c r="G40" s="219">
        <f t="shared" si="6"/>
        <v>305949</v>
      </c>
      <c r="H40" s="187">
        <f t="shared" si="0"/>
        <v>230.09502262443436</v>
      </c>
      <c r="I40" s="231">
        <v>91</v>
      </c>
      <c r="J40" s="231">
        <v>7800</v>
      </c>
      <c r="L40" s="106">
        <f t="shared" si="7"/>
        <v>0</v>
      </c>
      <c r="M40" s="145">
        <f t="shared" si="1"/>
        <v>0</v>
      </c>
      <c r="N40" s="145">
        <f t="shared" si="2"/>
        <v>17724</v>
      </c>
      <c r="O40" s="145">
        <f t="shared" si="3"/>
        <v>0</v>
      </c>
      <c r="P40" s="145">
        <f t="shared" si="4"/>
        <v>0</v>
      </c>
    </row>
    <row r="41" spans="1:16" ht="13.9" customHeight="1" thickBot="1">
      <c r="A41" s="212">
        <v>32</v>
      </c>
      <c r="B41" s="226" t="s">
        <v>449</v>
      </c>
      <c r="C41" s="257">
        <v>202</v>
      </c>
      <c r="D41" s="255">
        <v>0.9</v>
      </c>
      <c r="E41" s="237" t="s">
        <v>150</v>
      </c>
      <c r="F41" s="239">
        <v>7635</v>
      </c>
      <c r="G41" s="219">
        <f t="shared" si="6"/>
        <v>313584</v>
      </c>
      <c r="H41" s="187">
        <f t="shared" si="0"/>
        <v>210.22624434389141</v>
      </c>
      <c r="I41" s="231">
        <v>90</v>
      </c>
      <c r="J41" s="231">
        <v>7450</v>
      </c>
      <c r="L41" s="106">
        <f t="shared" si="7"/>
        <v>0</v>
      </c>
      <c r="M41" s="145">
        <f t="shared" si="1"/>
        <v>0</v>
      </c>
      <c r="N41" s="145">
        <f t="shared" si="2"/>
        <v>7635</v>
      </c>
      <c r="O41" s="145">
        <f t="shared" si="3"/>
        <v>0</v>
      </c>
      <c r="P41" s="145">
        <f t="shared" si="4"/>
        <v>0</v>
      </c>
    </row>
    <row r="42" spans="1:16" ht="13.9" customHeight="1" thickBot="1">
      <c r="A42" s="212">
        <v>33</v>
      </c>
      <c r="B42" s="226" t="s">
        <v>449</v>
      </c>
      <c r="C42" s="257">
        <v>201</v>
      </c>
      <c r="D42" s="255">
        <v>1.5</v>
      </c>
      <c r="E42" s="237" t="s">
        <v>150</v>
      </c>
      <c r="F42" s="239">
        <v>12663</v>
      </c>
      <c r="G42" s="219">
        <f t="shared" si="6"/>
        <v>326247</v>
      </c>
      <c r="H42" s="187">
        <f t="shared" si="0"/>
        <v>214.64253393665157</v>
      </c>
      <c r="I42" s="231">
        <v>90</v>
      </c>
      <c r="J42" s="231">
        <v>7500</v>
      </c>
      <c r="L42" s="106">
        <f t="shared" si="7"/>
        <v>0</v>
      </c>
      <c r="M42" s="145">
        <f t="shared" si="1"/>
        <v>0</v>
      </c>
      <c r="N42" s="145">
        <f t="shared" si="2"/>
        <v>12663</v>
      </c>
      <c r="O42" s="145">
        <f t="shared" si="3"/>
        <v>0</v>
      </c>
      <c r="P42" s="145">
        <f t="shared" si="4"/>
        <v>0</v>
      </c>
    </row>
    <row r="43" spans="1:16" ht="13.9" customHeight="1" thickBot="1">
      <c r="A43" s="212">
        <v>34</v>
      </c>
      <c r="B43" s="226" t="s">
        <v>449</v>
      </c>
      <c r="C43" s="257">
        <v>265</v>
      </c>
      <c r="D43" s="255">
        <v>2</v>
      </c>
      <c r="E43" s="237" t="s">
        <v>150</v>
      </c>
      <c r="F43" s="239">
        <v>15653</v>
      </c>
      <c r="G43" s="219">
        <f t="shared" si="6"/>
        <v>341900</v>
      </c>
      <c r="H43" s="187">
        <f t="shared" si="0"/>
        <v>288.98190045248867</v>
      </c>
      <c r="I43" s="231">
        <v>90</v>
      </c>
      <c r="J43" s="231">
        <v>7650</v>
      </c>
      <c r="L43" s="106">
        <f t="shared" si="7"/>
        <v>0</v>
      </c>
      <c r="M43" s="145">
        <f t="shared" si="1"/>
        <v>0</v>
      </c>
      <c r="N43" s="145">
        <f t="shared" si="2"/>
        <v>15653</v>
      </c>
      <c r="O43" s="145">
        <f t="shared" si="3"/>
        <v>0</v>
      </c>
      <c r="P43" s="145">
        <f t="shared" si="4"/>
        <v>0</v>
      </c>
    </row>
    <row r="44" spans="1:16" ht="13.9" customHeight="1" thickBot="1">
      <c r="A44" s="212">
        <v>35</v>
      </c>
      <c r="B44" s="226"/>
      <c r="C44" s="227"/>
      <c r="D44" s="228"/>
      <c r="E44" s="237"/>
      <c r="F44" s="239">
        <f>(D44*42)*C44</f>
        <v>0</v>
      </c>
      <c r="G44" s="219">
        <f t="shared" si="6"/>
        <v>341900</v>
      </c>
      <c r="H44" s="187">
        <f t="shared" si="0"/>
        <v>0</v>
      </c>
      <c r="I44" s="231"/>
      <c r="J44" s="231"/>
      <c r="L44" s="106">
        <f t="shared" si="7"/>
        <v>0</v>
      </c>
      <c r="M44" s="145">
        <f t="shared" si="1"/>
        <v>0</v>
      </c>
      <c r="N44" s="145">
        <f t="shared" si="2"/>
        <v>0</v>
      </c>
      <c r="O44" s="145">
        <f t="shared" si="3"/>
        <v>0</v>
      </c>
      <c r="P44" s="145">
        <f t="shared" si="4"/>
        <v>0</v>
      </c>
    </row>
    <row r="45" spans="1:16" ht="13.9" customHeight="1" thickBot="1">
      <c r="A45" s="212">
        <v>36</v>
      </c>
      <c r="B45" s="226"/>
      <c r="C45" s="227"/>
      <c r="D45" s="228"/>
      <c r="E45" s="237"/>
      <c r="F45" s="239">
        <f t="shared" ref="F45" si="8">(D45*42)*C45</f>
        <v>0</v>
      </c>
      <c r="G45" s="219">
        <f t="shared" si="6"/>
        <v>341900</v>
      </c>
      <c r="H45" s="187">
        <f t="shared" si="0"/>
        <v>0</v>
      </c>
      <c r="I45" s="231"/>
      <c r="J45" s="231"/>
      <c r="L45" s="106">
        <f t="shared" si="7"/>
        <v>0</v>
      </c>
      <c r="M45" s="145">
        <f t="shared" si="1"/>
        <v>0</v>
      </c>
      <c r="N45" s="145">
        <f t="shared" si="2"/>
        <v>0</v>
      </c>
      <c r="O45" s="145">
        <f t="shared" si="3"/>
        <v>0</v>
      </c>
      <c r="P45" s="145">
        <f t="shared" si="4"/>
        <v>0</v>
      </c>
    </row>
    <row r="46" spans="1:16" ht="13.9" customHeight="1" thickBot="1">
      <c r="A46" s="212">
        <v>37</v>
      </c>
      <c r="B46" s="226"/>
      <c r="C46" s="227"/>
      <c r="D46" s="228"/>
      <c r="E46" s="237"/>
      <c r="F46" s="239">
        <f>(D46*42)*C46</f>
        <v>0</v>
      </c>
      <c r="G46" s="219">
        <f t="shared" si="6"/>
        <v>341900</v>
      </c>
      <c r="H46" s="187">
        <f t="shared" si="0"/>
        <v>0</v>
      </c>
      <c r="I46" s="231"/>
      <c r="J46" s="231"/>
      <c r="L46" s="106">
        <f t="shared" si="7"/>
        <v>0</v>
      </c>
      <c r="M46" s="145">
        <f t="shared" si="1"/>
        <v>0</v>
      </c>
      <c r="N46" s="145">
        <f t="shared" si="2"/>
        <v>0</v>
      </c>
      <c r="O46" s="145">
        <f t="shared" si="3"/>
        <v>0</v>
      </c>
      <c r="P46" s="145">
        <f t="shared" si="4"/>
        <v>0</v>
      </c>
    </row>
    <row r="47" spans="1:16" ht="13.9" customHeight="1" thickBot="1">
      <c r="A47" s="212">
        <v>38</v>
      </c>
      <c r="B47" s="226"/>
      <c r="C47" s="227"/>
      <c r="D47" s="228"/>
      <c r="E47" s="237"/>
      <c r="F47" s="239">
        <f t="shared" ref="F47:F48" si="9">(D47*42)*C47</f>
        <v>0</v>
      </c>
      <c r="G47" s="219">
        <f t="shared" si="6"/>
        <v>341900</v>
      </c>
      <c r="H47" s="187">
        <f t="shared" si="0"/>
        <v>0</v>
      </c>
      <c r="I47" s="231"/>
      <c r="J47" s="231"/>
      <c r="L47" s="106">
        <f t="shared" si="7"/>
        <v>0</v>
      </c>
      <c r="M47" s="145">
        <f>IF(E47=$M$54,F47,0)</f>
        <v>0</v>
      </c>
      <c r="N47" s="145">
        <f>IF(E47=$N$54,F47,0)</f>
        <v>0</v>
      </c>
      <c r="O47" s="145">
        <f>IF(E47=$O$54,F47,0)</f>
        <v>0</v>
      </c>
      <c r="P47" s="145">
        <f>IF(E47=$P$54,F47,0)</f>
        <v>0</v>
      </c>
    </row>
    <row r="48" spans="1:16" ht="13.9" customHeight="1" thickBot="1">
      <c r="A48" s="212">
        <v>39</v>
      </c>
      <c r="B48" s="226"/>
      <c r="C48" s="227"/>
      <c r="D48" s="228"/>
      <c r="E48" s="237"/>
      <c r="F48" s="239">
        <f t="shared" si="9"/>
        <v>0</v>
      </c>
      <c r="G48" s="219">
        <f t="shared" si="6"/>
        <v>341900</v>
      </c>
      <c r="H48" s="187">
        <f t="shared" si="0"/>
        <v>0</v>
      </c>
      <c r="I48" s="231"/>
      <c r="J48" s="231"/>
      <c r="L48" s="106">
        <f t="shared" si="7"/>
        <v>0</v>
      </c>
      <c r="M48" s="145">
        <f>IF(E48=$M$54,F48,0)</f>
        <v>0</v>
      </c>
      <c r="N48" s="145">
        <f>IF(E48=$N$54,F48,0)</f>
        <v>0</v>
      </c>
      <c r="O48" s="145">
        <f>IF(E48=$O$54,F48,0)</f>
        <v>0</v>
      </c>
      <c r="P48" s="145">
        <f>IF(E48=$P$54,F48,0)</f>
        <v>0</v>
      </c>
    </row>
    <row r="49" spans="1:17" ht="13.9" customHeight="1" thickBot="1">
      <c r="A49" s="212">
        <v>40</v>
      </c>
      <c r="B49" s="226" t="s">
        <v>449</v>
      </c>
      <c r="C49" s="206">
        <f>(C5*E4)</f>
        <v>420.07715999999999</v>
      </c>
      <c r="D49" s="236"/>
      <c r="E49" s="229" t="s">
        <v>156</v>
      </c>
      <c r="F49" s="238"/>
      <c r="G49" s="220"/>
      <c r="H49" s="187">
        <f t="shared" si="0"/>
        <v>420.07715999999999</v>
      </c>
      <c r="I49" s="227">
        <v>90</v>
      </c>
      <c r="J49" s="231">
        <v>7180</v>
      </c>
      <c r="L49" s="106">
        <f t="shared" si="7"/>
        <v>0</v>
      </c>
      <c r="M49" s="145">
        <f>IF(E49=$M$54,F49,0)</f>
        <v>0</v>
      </c>
      <c r="N49" s="145">
        <f>IF(E49=$N$54,F49,0)</f>
        <v>0</v>
      </c>
      <c r="O49" s="145">
        <f>IF(E49=$O$54,F49,0)</f>
        <v>0</v>
      </c>
      <c r="P49" s="145">
        <f>IF(E49=$P$54,F49,0)</f>
        <v>0</v>
      </c>
    </row>
    <row r="50" spans="1:17" ht="13.9" customHeight="1" thickBot="1">
      <c r="A50" s="193" t="s">
        <v>71</v>
      </c>
      <c r="B50" s="191" t="s">
        <v>235</v>
      </c>
      <c r="C50" s="206">
        <f>(SUM(C10:C49))*42</f>
        <v>392535.24072</v>
      </c>
      <c r="D50" s="213" t="s">
        <v>236</v>
      </c>
      <c r="E50" s="191" t="s">
        <v>237</v>
      </c>
      <c r="F50" s="206">
        <f>SUM(F10:F46)</f>
        <v>341900</v>
      </c>
      <c r="G50" s="222" t="s">
        <v>154</v>
      </c>
      <c r="H50" s="221"/>
      <c r="I50" s="215"/>
      <c r="J50" s="218" t="s">
        <v>202</v>
      </c>
      <c r="K50" s="31"/>
      <c r="L50" s="106"/>
      <c r="M50" s="107"/>
      <c r="N50" s="107"/>
      <c r="O50" s="108"/>
      <c r="P50" s="108"/>
    </row>
    <row r="51" spans="1:17" ht="13.9" customHeight="1" thickBot="1">
      <c r="A51" s="193" t="s">
        <v>204</v>
      </c>
      <c r="B51" s="232">
        <v>0.28611111111111115</v>
      </c>
      <c r="C51" s="205" t="s">
        <v>203</v>
      </c>
      <c r="D51" s="195" t="s">
        <v>205</v>
      </c>
      <c r="E51" s="232">
        <v>0.3979166666666667</v>
      </c>
      <c r="F51" s="205" t="s">
        <v>203</v>
      </c>
      <c r="G51" s="195" t="s">
        <v>207</v>
      </c>
      <c r="H51" s="235">
        <v>43008</v>
      </c>
      <c r="I51" s="215" t="s">
        <v>514</v>
      </c>
      <c r="J51" s="216">
        <f>H49+H55</f>
        <v>470.07715999999999</v>
      </c>
      <c r="K51" s="186"/>
      <c r="L51" s="106"/>
      <c r="M51" s="107"/>
      <c r="N51" s="107"/>
      <c r="O51" s="108"/>
      <c r="P51" s="108"/>
    </row>
    <row r="52" spans="1:17" ht="13.9" customHeight="1" thickBot="1">
      <c r="A52" s="193" t="s">
        <v>178</v>
      </c>
      <c r="B52" s="227">
        <v>496</v>
      </c>
      <c r="C52" s="194" t="s">
        <v>73</v>
      </c>
      <c r="D52" s="195" t="s">
        <v>160</v>
      </c>
      <c r="E52" s="233">
        <f>MAX(D10:D48)</f>
        <v>2</v>
      </c>
      <c r="F52" s="194" t="s">
        <v>165</v>
      </c>
      <c r="G52" s="195" t="s">
        <v>166</v>
      </c>
      <c r="H52" s="233">
        <f>F50/(SUM(C15:C48)*42)</f>
        <v>1.0001813724629796</v>
      </c>
      <c r="I52" s="215" t="s">
        <v>165</v>
      </c>
      <c r="J52" s="217" t="s">
        <v>234</v>
      </c>
      <c r="L52" s="106"/>
      <c r="M52" s="107"/>
      <c r="N52" s="107"/>
      <c r="O52" s="108"/>
      <c r="P52" s="108"/>
    </row>
    <row r="53" spans="1:17" ht="13.9" customHeight="1" thickBot="1">
      <c r="A53" s="193" t="s">
        <v>179</v>
      </c>
      <c r="B53" s="227">
        <v>1885</v>
      </c>
      <c r="C53" s="194" t="s">
        <v>73</v>
      </c>
      <c r="D53" s="195" t="s">
        <v>161</v>
      </c>
      <c r="E53" s="227">
        <f>MAX(I10:I49)</f>
        <v>91</v>
      </c>
      <c r="F53" s="194" t="s">
        <v>74</v>
      </c>
      <c r="G53" s="195" t="s">
        <v>163</v>
      </c>
      <c r="H53" s="227">
        <f>AVERAGE(I14:I48)</f>
        <v>85.533333333333331</v>
      </c>
      <c r="I53" s="215" t="s">
        <v>74</v>
      </c>
      <c r="J53" s="55">
        <f>SUM(H10:H49)+E55+H55</f>
        <v>9773.3215038914059</v>
      </c>
      <c r="L53" s="186"/>
      <c r="M53" s="186"/>
      <c r="N53" s="186"/>
      <c r="O53" s="186"/>
      <c r="P53" s="186"/>
    </row>
    <row r="54" spans="1:17" ht="13.9" customHeight="1" thickBot="1">
      <c r="A54" s="193" t="s">
        <v>75</v>
      </c>
      <c r="B54" s="230">
        <v>1730</v>
      </c>
      <c r="C54" s="194" t="s">
        <v>73</v>
      </c>
      <c r="D54" s="195" t="s">
        <v>162</v>
      </c>
      <c r="E54" s="227">
        <f>MAX(J10:J49)</f>
        <v>7900</v>
      </c>
      <c r="F54" s="194" t="s">
        <v>73</v>
      </c>
      <c r="G54" s="195" t="s">
        <v>164</v>
      </c>
      <c r="H54" s="227">
        <f>AVERAGE(J14:J48)</f>
        <v>7546.833333333333</v>
      </c>
      <c r="I54" s="215" t="s">
        <v>73</v>
      </c>
      <c r="J54" s="217" t="s">
        <v>146</v>
      </c>
      <c r="L54" s="85" t="s">
        <v>89</v>
      </c>
      <c r="M54" s="84" t="str">
        <f>'Job Info'!D17</f>
        <v>100 Mesh</v>
      </c>
      <c r="N54" s="84" t="str">
        <f>'Job Info'!D18</f>
        <v>40/70 White</v>
      </c>
      <c r="O54" s="84">
        <f>'Job Info'!D19</f>
        <v>0</v>
      </c>
      <c r="P54" s="84">
        <f>'Job Info'!D20</f>
        <v>0</v>
      </c>
    </row>
    <row r="55" spans="1:17" ht="13.9" customHeight="1" thickBot="1">
      <c r="A55" s="191" t="s">
        <v>90</v>
      </c>
      <c r="B55" s="214">
        <f>((C7*0.433)+B54)/C7</f>
        <v>0.62090051048115558</v>
      </c>
      <c r="C55" s="194" t="s">
        <v>231</v>
      </c>
      <c r="D55" s="204" t="s">
        <v>229</v>
      </c>
      <c r="E55" s="234">
        <v>0</v>
      </c>
      <c r="F55" s="194" t="s">
        <v>230</v>
      </c>
      <c r="G55" s="193" t="s">
        <v>232</v>
      </c>
      <c r="H55" s="234">
        <v>50</v>
      </c>
      <c r="I55" s="215" t="s">
        <v>230</v>
      </c>
      <c r="J55" s="55">
        <f>(C50/42)+E55+H55</f>
        <v>9396.0771600000007</v>
      </c>
      <c r="L55" s="86">
        <f t="shared" ref="L55:P55" si="10">SUM(L10:L49)</f>
        <v>60</v>
      </c>
      <c r="M55" s="86">
        <f t="shared" si="10"/>
        <v>86500</v>
      </c>
      <c r="N55" s="86">
        <f t="shared" si="10"/>
        <v>255400</v>
      </c>
      <c r="O55" s="86">
        <f t="shared" si="10"/>
        <v>0</v>
      </c>
      <c r="P55" s="86">
        <f t="shared" si="10"/>
        <v>0</v>
      </c>
    </row>
    <row r="56" spans="1:17" ht="43.15" customHeight="1">
      <c r="A56" s="663" t="s">
        <v>457</v>
      </c>
      <c r="B56" s="664"/>
      <c r="C56" s="664"/>
      <c r="D56" s="664"/>
      <c r="E56" s="664"/>
      <c r="F56" s="664"/>
      <c r="G56" s="664"/>
      <c r="H56" s="664"/>
      <c r="I56" s="664"/>
      <c r="J56" s="665"/>
      <c r="K56" s="31"/>
      <c r="L56" s="38"/>
      <c r="M56" s="39"/>
      <c r="N56" s="31"/>
      <c r="O56" s="31"/>
    </row>
    <row r="58" spans="1:17">
      <c r="A58" s="49"/>
      <c r="B58" s="48" t="s">
        <v>191</v>
      </c>
      <c r="C58" s="50"/>
      <c r="D58" s="50"/>
      <c r="E58" s="50"/>
      <c r="F58" s="50"/>
      <c r="G58" s="50"/>
      <c r="H58" s="50"/>
      <c r="I58" s="50"/>
    </row>
    <row r="59" spans="1:17">
      <c r="A59" s="51"/>
      <c r="B59" s="48" t="s">
        <v>100</v>
      </c>
      <c r="C59" s="53"/>
      <c r="D59" s="52"/>
      <c r="E59" s="53"/>
      <c r="F59" s="54"/>
      <c r="G59" s="54"/>
      <c r="H59" s="54"/>
      <c r="I59" s="54"/>
    </row>
    <row r="60" spans="1:17">
      <c r="A60" s="129" t="s">
        <v>130</v>
      </c>
      <c r="B60" s="129" t="s">
        <v>131</v>
      </c>
      <c r="C60" s="129" t="s">
        <v>97</v>
      </c>
      <c r="D60" s="129" t="s">
        <v>91</v>
      </c>
      <c r="E60" s="129" t="s">
        <v>72</v>
      </c>
      <c r="F60" s="129" t="s">
        <v>173</v>
      </c>
      <c r="G60" s="129" t="s">
        <v>174</v>
      </c>
      <c r="H60" s="129" t="s">
        <v>171</v>
      </c>
      <c r="I60" s="129" t="s">
        <v>172</v>
      </c>
      <c r="J60" s="129" t="s">
        <v>159</v>
      </c>
      <c r="K60" s="129" t="s">
        <v>99</v>
      </c>
      <c r="L60" s="129" t="s">
        <v>92</v>
      </c>
      <c r="M60" s="129" t="s">
        <v>132</v>
      </c>
      <c r="N60" s="129" t="s">
        <v>93</v>
      </c>
      <c r="O60" s="129" t="s">
        <v>94</v>
      </c>
      <c r="P60" s="129" t="s">
        <v>96</v>
      </c>
      <c r="Q60" s="129" t="s">
        <v>95</v>
      </c>
    </row>
    <row r="61" spans="1:17">
      <c r="A61" s="130">
        <f>C5</f>
        <v>18948</v>
      </c>
      <c r="B61" s="130">
        <f>C6</f>
        <v>19099</v>
      </c>
      <c r="C61" s="130">
        <f>C50</f>
        <v>392535.24072</v>
      </c>
      <c r="D61" s="130">
        <f>J55</f>
        <v>9396.0771600000007</v>
      </c>
      <c r="E61" s="130">
        <f>F50</f>
        <v>341900</v>
      </c>
      <c r="F61" s="130">
        <f>M55</f>
        <v>86500</v>
      </c>
      <c r="G61" s="130">
        <f>N55</f>
        <v>255400</v>
      </c>
      <c r="H61" s="130">
        <f>O55</f>
        <v>0</v>
      </c>
      <c r="I61" s="130">
        <f>P55</f>
        <v>0</v>
      </c>
      <c r="J61" s="130">
        <f>B52</f>
        <v>496</v>
      </c>
      <c r="K61" s="130">
        <f>B53</f>
        <v>1885</v>
      </c>
      <c r="L61" s="130">
        <f>B54</f>
        <v>1730</v>
      </c>
      <c r="M61" s="131">
        <f>B55</f>
        <v>0.62090051048115558</v>
      </c>
      <c r="N61" s="130">
        <f>E53</f>
        <v>91</v>
      </c>
      <c r="O61" s="130">
        <f>H53</f>
        <v>85.533333333333331</v>
      </c>
      <c r="P61" s="130">
        <f>E54</f>
        <v>7900</v>
      </c>
      <c r="Q61" s="130">
        <f>H54</f>
        <v>7546.833333333333</v>
      </c>
    </row>
  </sheetData>
  <sheetProtection selectLockedCells="1"/>
  <mergeCells count="22">
    <mergeCell ref="A2:A3"/>
    <mergeCell ref="B2:E2"/>
    <mergeCell ref="F2:J3"/>
    <mergeCell ref="B3:E3"/>
    <mergeCell ref="A4:A5"/>
    <mergeCell ref="F4:G4"/>
    <mergeCell ref="H4:J4"/>
    <mergeCell ref="F5:G5"/>
    <mergeCell ref="H5:J5"/>
    <mergeCell ref="I8:I9"/>
    <mergeCell ref="J8:J9"/>
    <mergeCell ref="A56:J56"/>
    <mergeCell ref="M5:P5"/>
    <mergeCell ref="M6:P6"/>
    <mergeCell ref="A8:A9"/>
    <mergeCell ref="B8:B9"/>
    <mergeCell ref="C8:C9"/>
    <mergeCell ref="D8:D9"/>
    <mergeCell ref="E8:E9"/>
    <mergeCell ref="F8:F9"/>
    <mergeCell ref="G8:G9"/>
    <mergeCell ref="H8:H9"/>
  </mergeCells>
  <dataValidations count="1">
    <dataValidation type="list" allowBlank="1" showInputMessage="1" showErrorMessage="1" sqref="E10:E49">
      <formula1>$Q$10:$Q$25</formula1>
    </dataValidation>
  </dataValidations>
  <pageMargins left="0.7" right="0.7" top="0.75" bottom="0.75" header="0.3" footer="0.3"/>
  <pageSetup scale="77"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Q61"/>
  <sheetViews>
    <sheetView zoomScaleNormal="100" zoomScaleSheetLayoutView="80" workbookViewId="0">
      <selection activeCell="L2" sqref="L2"/>
    </sheetView>
  </sheetViews>
  <sheetFormatPr defaultColWidth="8.85546875" defaultRowHeight="15"/>
  <cols>
    <col min="1" max="16" width="11.7109375" style="534" customWidth="1"/>
    <col min="17" max="17" width="11.28515625" style="534" bestFit="1" customWidth="1"/>
    <col min="18" max="16384" width="8.85546875" style="534"/>
  </cols>
  <sheetData>
    <row r="1" spans="1:17" ht="13.9" customHeight="1" thickBot="1"/>
    <row r="2" spans="1:17" ht="13.9" customHeight="1" thickBot="1">
      <c r="A2" s="673" t="s">
        <v>433</v>
      </c>
      <c r="B2" s="674" t="s">
        <v>291</v>
      </c>
      <c r="C2" s="675"/>
      <c r="D2" s="675"/>
      <c r="E2" s="676"/>
      <c r="F2" s="677" t="s">
        <v>469</v>
      </c>
      <c r="G2" s="678"/>
      <c r="H2" s="678"/>
      <c r="I2" s="678"/>
      <c r="J2" s="678"/>
      <c r="M2" s="566" t="s">
        <v>185</v>
      </c>
      <c r="N2" s="566" t="s">
        <v>186</v>
      </c>
      <c r="O2" s="566" t="s">
        <v>187</v>
      </c>
      <c r="P2" s="566" t="s">
        <v>188</v>
      </c>
    </row>
    <row r="3" spans="1:17" ht="13.9" customHeight="1" thickBot="1">
      <c r="A3" s="673"/>
      <c r="B3" s="679" t="s">
        <v>241</v>
      </c>
      <c r="C3" s="680"/>
      <c r="D3" s="680"/>
      <c r="E3" s="681"/>
      <c r="F3" s="677"/>
      <c r="G3" s="678"/>
      <c r="H3" s="678"/>
      <c r="I3" s="678"/>
      <c r="J3" s="678"/>
      <c r="M3" s="567">
        <f>M55/F50</f>
        <v>0.2476905311778291</v>
      </c>
      <c r="N3" s="567">
        <f>N55/F50</f>
        <v>0.75230946882217087</v>
      </c>
      <c r="O3" s="567">
        <f>O55/F50</f>
        <v>0</v>
      </c>
      <c r="P3" s="567">
        <f>P55/F50</f>
        <v>0</v>
      </c>
    </row>
    <row r="4" spans="1:17" ht="13.9" customHeight="1" thickBot="1">
      <c r="A4" s="682">
        <v>19</v>
      </c>
      <c r="B4" s="581" t="s">
        <v>218</v>
      </c>
      <c r="C4" s="608">
        <v>15751</v>
      </c>
      <c r="D4" s="582" t="s">
        <v>76</v>
      </c>
      <c r="E4" s="586">
        <v>2.2169999999999999E-2</v>
      </c>
      <c r="F4" s="683" t="s">
        <v>226</v>
      </c>
      <c r="G4" s="684"/>
      <c r="H4" s="685" t="s">
        <v>447</v>
      </c>
      <c r="I4" s="685"/>
      <c r="J4" s="685"/>
      <c r="N4" s="535"/>
    </row>
    <row r="5" spans="1:17" ht="13.9" customHeight="1" thickBot="1">
      <c r="A5" s="682"/>
      <c r="B5" s="654" t="s">
        <v>78</v>
      </c>
      <c r="C5" s="609">
        <v>15582</v>
      </c>
      <c r="D5" s="583" t="s">
        <v>219</v>
      </c>
      <c r="E5" s="587">
        <f>(C6+C5)/2</f>
        <v>15657.5</v>
      </c>
      <c r="F5" s="683" t="s">
        <v>227</v>
      </c>
      <c r="G5" s="686"/>
      <c r="H5" s="685" t="s">
        <v>448</v>
      </c>
      <c r="I5" s="687"/>
      <c r="J5" s="685"/>
      <c r="M5" s="666" t="s">
        <v>140</v>
      </c>
      <c r="N5" s="667"/>
      <c r="O5" s="667"/>
      <c r="P5" s="668"/>
    </row>
    <row r="6" spans="1:17" ht="13.9" customHeight="1" thickBot="1">
      <c r="A6" s="595" t="s">
        <v>144</v>
      </c>
      <c r="B6" s="654" t="s">
        <v>79</v>
      </c>
      <c r="C6" s="609">
        <v>15733</v>
      </c>
      <c r="D6" s="584" t="s">
        <v>145</v>
      </c>
      <c r="E6" s="588">
        <v>0.63</v>
      </c>
      <c r="F6" s="592" t="s">
        <v>170</v>
      </c>
      <c r="G6" s="594">
        <f>SUM(C12:C15)/SUM(C12:C46)</f>
        <v>8.8248847926267276E-2</v>
      </c>
      <c r="H6" s="592" t="s">
        <v>168</v>
      </c>
      <c r="I6" s="575">
        <v>48.698924731182792</v>
      </c>
      <c r="J6" s="596"/>
      <c r="M6" s="669" t="s">
        <v>141</v>
      </c>
      <c r="N6" s="670"/>
      <c r="O6" s="670"/>
      <c r="P6" s="671"/>
    </row>
    <row r="7" spans="1:17" ht="13.9" customHeight="1" thickBot="1">
      <c r="A7" s="610">
        <v>22.1</v>
      </c>
      <c r="B7" s="654" t="s">
        <v>80</v>
      </c>
      <c r="C7" s="609">
        <v>9133</v>
      </c>
      <c r="D7" s="585" t="s">
        <v>77</v>
      </c>
      <c r="E7" s="587">
        <v>6</v>
      </c>
      <c r="F7" s="593" t="s">
        <v>167</v>
      </c>
      <c r="G7" s="587">
        <v>95</v>
      </c>
      <c r="H7" s="592" t="s">
        <v>169</v>
      </c>
      <c r="I7" s="575">
        <v>1853.2258064516129</v>
      </c>
      <c r="J7" s="596"/>
      <c r="K7" s="535"/>
      <c r="L7" s="557"/>
    </row>
    <row r="8" spans="1:17" ht="13.9" customHeight="1">
      <c r="A8" s="661" t="s">
        <v>81</v>
      </c>
      <c r="B8" s="661" t="s">
        <v>82</v>
      </c>
      <c r="C8" s="661" t="s">
        <v>201</v>
      </c>
      <c r="D8" s="661" t="s">
        <v>224</v>
      </c>
      <c r="E8" s="662" t="s">
        <v>225</v>
      </c>
      <c r="F8" s="661" t="s">
        <v>83</v>
      </c>
      <c r="G8" s="662" t="s">
        <v>72</v>
      </c>
      <c r="H8" s="661" t="s">
        <v>217</v>
      </c>
      <c r="I8" s="661" t="s">
        <v>239</v>
      </c>
      <c r="J8" s="662" t="s">
        <v>451</v>
      </c>
      <c r="L8" s="557"/>
    </row>
    <row r="9" spans="1:17" ht="13.9" customHeight="1" thickBot="1">
      <c r="A9" s="661"/>
      <c r="B9" s="661"/>
      <c r="C9" s="661"/>
      <c r="D9" s="661"/>
      <c r="E9" s="661"/>
      <c r="F9" s="672"/>
      <c r="G9" s="672"/>
      <c r="H9" s="672"/>
      <c r="I9" s="661"/>
      <c r="J9" s="661"/>
      <c r="L9" s="535"/>
      <c r="M9" s="535"/>
      <c r="N9" s="535"/>
      <c r="Q9" s="568" t="s">
        <v>149</v>
      </c>
    </row>
    <row r="10" spans="1:17" ht="13.9" customHeight="1" thickBot="1">
      <c r="A10" s="597">
        <v>1</v>
      </c>
      <c r="B10" s="611" t="s">
        <v>84</v>
      </c>
      <c r="C10" s="630">
        <v>18</v>
      </c>
      <c r="D10" s="631"/>
      <c r="E10" s="622" t="s">
        <v>139</v>
      </c>
      <c r="F10" s="624">
        <f>(D10*42)*C10</f>
        <v>0</v>
      </c>
      <c r="G10" s="604">
        <f>F10</f>
        <v>0</v>
      </c>
      <c r="H10" s="575">
        <f t="shared" ref="H10:H49" si="0">(1*((D10/$A$7)+1))*C10</f>
        <v>18</v>
      </c>
      <c r="I10" s="616">
        <v>15</v>
      </c>
      <c r="J10" s="616">
        <v>4631</v>
      </c>
      <c r="L10" s="554">
        <f>IF(E10="acid",(C10),0)</f>
        <v>0</v>
      </c>
      <c r="M10" s="561">
        <f t="shared" ref="M10:M46" si="1">IF(E10=$M$54,F10,0)</f>
        <v>0</v>
      </c>
      <c r="N10" s="561">
        <f t="shared" ref="N10:N46" si="2">IF(E10=$N$54,F10,0)</f>
        <v>0</v>
      </c>
      <c r="O10" s="561">
        <f t="shared" ref="O10:O46" si="3">IF(E10=$O$54,F10,0)</f>
        <v>0</v>
      </c>
      <c r="P10" s="561">
        <f t="shared" ref="P10:P46" si="4">IF(E10=$P$54,F10,0)</f>
        <v>0</v>
      </c>
      <c r="Q10" s="569"/>
    </row>
    <row r="11" spans="1:17" ht="13.9" customHeight="1" thickBot="1">
      <c r="A11" s="597">
        <v>2</v>
      </c>
      <c r="B11" s="611" t="s">
        <v>85</v>
      </c>
      <c r="C11" s="630">
        <v>24</v>
      </c>
      <c r="D11" s="631"/>
      <c r="E11" s="622" t="s">
        <v>61</v>
      </c>
      <c r="F11" s="624">
        <f t="shared" ref="F11:F14" si="5">(D11*42)*C11</f>
        <v>0</v>
      </c>
      <c r="G11" s="604">
        <f t="shared" ref="G11:G48" si="6">G10+F11</f>
        <v>0</v>
      </c>
      <c r="H11" s="575">
        <f t="shared" si="0"/>
        <v>24</v>
      </c>
      <c r="I11" s="616">
        <v>30</v>
      </c>
      <c r="J11" s="616">
        <v>5560</v>
      </c>
      <c r="L11" s="554">
        <f t="shared" ref="L11:L49" si="7">IF(E11="acid",(C11),0)</f>
        <v>24</v>
      </c>
      <c r="M11" s="561">
        <f t="shared" si="1"/>
        <v>0</v>
      </c>
      <c r="N11" s="561">
        <f t="shared" si="2"/>
        <v>0</v>
      </c>
      <c r="O11" s="561">
        <f t="shared" si="3"/>
        <v>0</v>
      </c>
      <c r="P11" s="561">
        <f t="shared" si="4"/>
        <v>0</v>
      </c>
      <c r="Q11" s="552" t="s">
        <v>136</v>
      </c>
    </row>
    <row r="12" spans="1:17" ht="13.9" customHeight="1" thickBot="1">
      <c r="A12" s="597">
        <v>3</v>
      </c>
      <c r="B12" s="611" t="s">
        <v>472</v>
      </c>
      <c r="C12" s="630">
        <v>180</v>
      </c>
      <c r="D12" s="631"/>
      <c r="E12" s="622" t="s">
        <v>86</v>
      </c>
      <c r="F12" s="624">
        <f t="shared" si="5"/>
        <v>0</v>
      </c>
      <c r="G12" s="604">
        <f t="shared" si="6"/>
        <v>0</v>
      </c>
      <c r="H12" s="575">
        <f t="shared" si="0"/>
        <v>180</v>
      </c>
      <c r="I12" s="616">
        <v>90</v>
      </c>
      <c r="J12" s="616">
        <v>6200</v>
      </c>
      <c r="L12" s="554">
        <f t="shared" si="7"/>
        <v>0</v>
      </c>
      <c r="M12" s="561">
        <f t="shared" si="1"/>
        <v>0</v>
      </c>
      <c r="N12" s="561">
        <f t="shared" si="2"/>
        <v>0</v>
      </c>
      <c r="O12" s="561">
        <f t="shared" si="3"/>
        <v>0</v>
      </c>
      <c r="P12" s="561">
        <f t="shared" si="4"/>
        <v>0</v>
      </c>
      <c r="Q12" s="552" t="s">
        <v>150</v>
      </c>
    </row>
    <row r="13" spans="1:17" ht="13.9" customHeight="1" thickBot="1">
      <c r="A13" s="597">
        <v>4</v>
      </c>
      <c r="B13" s="611" t="s">
        <v>85</v>
      </c>
      <c r="C13" s="630">
        <v>36</v>
      </c>
      <c r="D13" s="631"/>
      <c r="E13" s="622" t="s">
        <v>61</v>
      </c>
      <c r="F13" s="624">
        <f t="shared" si="5"/>
        <v>0</v>
      </c>
      <c r="G13" s="604">
        <f t="shared" si="6"/>
        <v>0</v>
      </c>
      <c r="H13" s="575">
        <f t="shared" si="0"/>
        <v>36</v>
      </c>
      <c r="I13" s="616">
        <v>92</v>
      </c>
      <c r="J13" s="616">
        <v>6520</v>
      </c>
      <c r="L13" s="554">
        <f t="shared" si="7"/>
        <v>36</v>
      </c>
      <c r="M13" s="561">
        <f t="shared" si="1"/>
        <v>0</v>
      </c>
      <c r="N13" s="561">
        <f t="shared" si="2"/>
        <v>0</v>
      </c>
      <c r="O13" s="561">
        <f t="shared" si="3"/>
        <v>0</v>
      </c>
      <c r="P13" s="561">
        <f t="shared" si="4"/>
        <v>0</v>
      </c>
      <c r="Q13" s="552" t="s">
        <v>113</v>
      </c>
    </row>
    <row r="14" spans="1:17" ht="13.9" customHeight="1" thickBot="1">
      <c r="A14" s="597">
        <v>5</v>
      </c>
      <c r="B14" s="611" t="s">
        <v>472</v>
      </c>
      <c r="C14" s="630">
        <v>350</v>
      </c>
      <c r="D14" s="632"/>
      <c r="E14" s="622" t="s">
        <v>87</v>
      </c>
      <c r="F14" s="624">
        <f t="shared" si="5"/>
        <v>0</v>
      </c>
      <c r="G14" s="604">
        <f t="shared" si="6"/>
        <v>0</v>
      </c>
      <c r="H14" s="575">
        <f t="shared" si="0"/>
        <v>350</v>
      </c>
      <c r="I14" s="616">
        <v>95</v>
      </c>
      <c r="J14" s="616">
        <v>6500</v>
      </c>
      <c r="L14" s="554">
        <f t="shared" si="7"/>
        <v>0</v>
      </c>
      <c r="M14" s="561">
        <f t="shared" si="1"/>
        <v>0</v>
      </c>
      <c r="N14" s="561">
        <f t="shared" si="2"/>
        <v>0</v>
      </c>
      <c r="O14" s="561">
        <f t="shared" si="3"/>
        <v>0</v>
      </c>
      <c r="P14" s="561">
        <f t="shared" si="4"/>
        <v>0</v>
      </c>
      <c r="Q14" s="552" t="s">
        <v>151</v>
      </c>
    </row>
    <row r="15" spans="1:17" ht="13.9" customHeight="1" thickBot="1">
      <c r="A15" s="597">
        <v>6</v>
      </c>
      <c r="B15" s="611" t="s">
        <v>472</v>
      </c>
      <c r="C15" s="630">
        <v>200</v>
      </c>
      <c r="D15" s="631">
        <v>0.3</v>
      </c>
      <c r="E15" s="622" t="s">
        <v>136</v>
      </c>
      <c r="F15" s="624">
        <v>2300</v>
      </c>
      <c r="G15" s="604">
        <f t="shared" si="6"/>
        <v>2300</v>
      </c>
      <c r="H15" s="575">
        <f t="shared" si="0"/>
        <v>202.71493212669682</v>
      </c>
      <c r="I15" s="616">
        <v>95</v>
      </c>
      <c r="J15" s="616">
        <v>6597</v>
      </c>
      <c r="L15" s="554">
        <f t="shared" si="7"/>
        <v>0</v>
      </c>
      <c r="M15" s="561">
        <f t="shared" si="1"/>
        <v>2300</v>
      </c>
      <c r="N15" s="561">
        <f t="shared" si="2"/>
        <v>0</v>
      </c>
      <c r="O15" s="561">
        <f t="shared" si="3"/>
        <v>0</v>
      </c>
      <c r="P15" s="561">
        <f t="shared" si="4"/>
        <v>0</v>
      </c>
      <c r="Q15" s="552" t="s">
        <v>114</v>
      </c>
    </row>
    <row r="16" spans="1:17" ht="13.9" customHeight="1" thickBot="1">
      <c r="A16" s="597">
        <v>7</v>
      </c>
      <c r="B16" s="611" t="s">
        <v>472</v>
      </c>
      <c r="C16" s="630">
        <v>350</v>
      </c>
      <c r="D16" s="631">
        <v>0.6</v>
      </c>
      <c r="E16" s="622" t="s">
        <v>136</v>
      </c>
      <c r="F16" s="624">
        <v>9141</v>
      </c>
      <c r="G16" s="604">
        <f t="shared" si="6"/>
        <v>11441</v>
      </c>
      <c r="H16" s="575">
        <f t="shared" si="0"/>
        <v>359.50226244343889</v>
      </c>
      <c r="I16" s="616">
        <v>95</v>
      </c>
      <c r="J16" s="616">
        <v>6630</v>
      </c>
      <c r="L16" s="554">
        <f t="shared" si="7"/>
        <v>0</v>
      </c>
      <c r="M16" s="561">
        <f t="shared" si="1"/>
        <v>9141</v>
      </c>
      <c r="N16" s="561">
        <f t="shared" si="2"/>
        <v>0</v>
      </c>
      <c r="O16" s="561">
        <f t="shared" si="3"/>
        <v>0</v>
      </c>
      <c r="P16" s="561">
        <f t="shared" si="4"/>
        <v>0</v>
      </c>
      <c r="Q16" s="552" t="s">
        <v>152</v>
      </c>
    </row>
    <row r="17" spans="1:17" ht="13.9" customHeight="1" thickBot="1">
      <c r="A17" s="597">
        <v>8</v>
      </c>
      <c r="B17" s="611" t="s">
        <v>472</v>
      </c>
      <c r="C17" s="630">
        <v>350</v>
      </c>
      <c r="D17" s="631">
        <v>0.9</v>
      </c>
      <c r="E17" s="622" t="s">
        <v>136</v>
      </c>
      <c r="F17" s="624">
        <v>12735</v>
      </c>
      <c r="G17" s="604">
        <f t="shared" si="6"/>
        <v>24176</v>
      </c>
      <c r="H17" s="575">
        <f t="shared" si="0"/>
        <v>364.2533936651584</v>
      </c>
      <c r="I17" s="616">
        <v>95</v>
      </c>
      <c r="J17" s="616">
        <v>6650</v>
      </c>
      <c r="L17" s="554">
        <f t="shared" si="7"/>
        <v>0</v>
      </c>
      <c r="M17" s="561">
        <f t="shared" si="1"/>
        <v>12735</v>
      </c>
      <c r="N17" s="561">
        <f t="shared" si="2"/>
        <v>0</v>
      </c>
      <c r="O17" s="561">
        <f t="shared" si="3"/>
        <v>0</v>
      </c>
      <c r="P17" s="561">
        <f t="shared" si="4"/>
        <v>0</v>
      </c>
      <c r="Q17" s="552" t="s">
        <v>87</v>
      </c>
    </row>
    <row r="18" spans="1:17" ht="13.9" customHeight="1" thickBot="1">
      <c r="A18" s="597">
        <v>9</v>
      </c>
      <c r="B18" s="611" t="s">
        <v>472</v>
      </c>
      <c r="C18" s="633">
        <v>150</v>
      </c>
      <c r="D18" s="631">
        <v>0.3</v>
      </c>
      <c r="E18" s="622" t="s">
        <v>136</v>
      </c>
      <c r="F18" s="624">
        <v>1940</v>
      </c>
      <c r="G18" s="604">
        <f t="shared" si="6"/>
        <v>26116</v>
      </c>
      <c r="H18" s="575">
        <f t="shared" si="0"/>
        <v>152.03619909502262</v>
      </c>
      <c r="I18" s="616">
        <v>95</v>
      </c>
      <c r="J18" s="616">
        <v>6500</v>
      </c>
      <c r="L18" s="554">
        <f t="shared" si="7"/>
        <v>0</v>
      </c>
      <c r="M18" s="561">
        <f t="shared" si="1"/>
        <v>1940</v>
      </c>
      <c r="N18" s="561">
        <f t="shared" si="2"/>
        <v>0</v>
      </c>
      <c r="O18" s="561">
        <f t="shared" si="3"/>
        <v>0</v>
      </c>
      <c r="P18" s="561">
        <f t="shared" si="4"/>
        <v>0</v>
      </c>
      <c r="Q18" s="552" t="s">
        <v>61</v>
      </c>
    </row>
    <row r="19" spans="1:17" ht="13.9" customHeight="1" thickBot="1">
      <c r="A19" s="597">
        <v>10</v>
      </c>
      <c r="B19" s="611" t="s">
        <v>472</v>
      </c>
      <c r="C19" s="633">
        <v>350</v>
      </c>
      <c r="D19" s="631">
        <v>0.6</v>
      </c>
      <c r="E19" s="622" t="s">
        <v>136</v>
      </c>
      <c r="F19" s="624">
        <v>8944</v>
      </c>
      <c r="G19" s="604">
        <f t="shared" si="6"/>
        <v>35060</v>
      </c>
      <c r="H19" s="575">
        <f t="shared" si="0"/>
        <v>359.50226244343889</v>
      </c>
      <c r="I19" s="616">
        <v>95</v>
      </c>
      <c r="J19" s="616">
        <v>6450</v>
      </c>
      <c r="L19" s="554">
        <f t="shared" si="7"/>
        <v>0</v>
      </c>
      <c r="M19" s="561">
        <f t="shared" si="1"/>
        <v>8944</v>
      </c>
      <c r="N19" s="561">
        <f t="shared" si="2"/>
        <v>0</v>
      </c>
      <c r="O19" s="561">
        <f t="shared" si="3"/>
        <v>0</v>
      </c>
      <c r="P19" s="561">
        <f t="shared" si="4"/>
        <v>0</v>
      </c>
      <c r="Q19" s="552" t="s">
        <v>86</v>
      </c>
    </row>
    <row r="20" spans="1:17" ht="13.9" customHeight="1" thickBot="1">
      <c r="A20" s="597">
        <v>11</v>
      </c>
      <c r="B20" s="611" t="s">
        <v>472</v>
      </c>
      <c r="C20" s="633">
        <v>300</v>
      </c>
      <c r="D20" s="631">
        <v>0.9</v>
      </c>
      <c r="E20" s="622" t="s">
        <v>136</v>
      </c>
      <c r="F20" s="624">
        <v>10619</v>
      </c>
      <c r="G20" s="604">
        <f t="shared" si="6"/>
        <v>45679</v>
      </c>
      <c r="H20" s="575">
        <f t="shared" si="0"/>
        <v>312.21719457013575</v>
      </c>
      <c r="I20" s="616">
        <v>95</v>
      </c>
      <c r="J20" s="616">
        <v>6460</v>
      </c>
      <c r="L20" s="554">
        <f t="shared" si="7"/>
        <v>0</v>
      </c>
      <c r="M20" s="561">
        <f t="shared" si="1"/>
        <v>10619</v>
      </c>
      <c r="N20" s="561">
        <f t="shared" si="2"/>
        <v>0</v>
      </c>
      <c r="O20" s="561">
        <f t="shared" si="3"/>
        <v>0</v>
      </c>
      <c r="P20" s="561">
        <f t="shared" si="4"/>
        <v>0</v>
      </c>
      <c r="Q20" s="552" t="s">
        <v>128</v>
      </c>
    </row>
    <row r="21" spans="1:17" ht="13.9" customHeight="1" thickBot="1">
      <c r="A21" s="597">
        <v>12</v>
      </c>
      <c r="B21" s="611" t="s">
        <v>472</v>
      </c>
      <c r="C21" s="633">
        <v>150</v>
      </c>
      <c r="D21" s="631">
        <v>0.3</v>
      </c>
      <c r="E21" s="622" t="s">
        <v>136</v>
      </c>
      <c r="F21" s="624">
        <v>2356</v>
      </c>
      <c r="G21" s="604">
        <f t="shared" si="6"/>
        <v>48035</v>
      </c>
      <c r="H21" s="575">
        <f t="shared" si="0"/>
        <v>152.03619909502262</v>
      </c>
      <c r="I21" s="616">
        <v>95</v>
      </c>
      <c r="J21" s="616">
        <v>6200</v>
      </c>
      <c r="L21" s="554">
        <f t="shared" si="7"/>
        <v>0</v>
      </c>
      <c r="M21" s="561">
        <f t="shared" si="1"/>
        <v>2356</v>
      </c>
      <c r="N21" s="561">
        <f t="shared" si="2"/>
        <v>0</v>
      </c>
      <c r="O21" s="561">
        <f t="shared" si="3"/>
        <v>0</v>
      </c>
      <c r="P21" s="561">
        <f t="shared" si="4"/>
        <v>0</v>
      </c>
      <c r="Q21" s="552" t="s">
        <v>129</v>
      </c>
    </row>
    <row r="22" spans="1:17" ht="13.9" customHeight="1" thickBot="1">
      <c r="A22" s="597">
        <v>13</v>
      </c>
      <c r="B22" s="611" t="s">
        <v>472</v>
      </c>
      <c r="C22" s="633">
        <v>300</v>
      </c>
      <c r="D22" s="631">
        <v>0.9</v>
      </c>
      <c r="E22" s="622" t="s">
        <v>136</v>
      </c>
      <c r="F22" s="624">
        <v>11850</v>
      </c>
      <c r="G22" s="604">
        <f t="shared" si="6"/>
        <v>59885</v>
      </c>
      <c r="H22" s="575">
        <f t="shared" si="0"/>
        <v>312.21719457013575</v>
      </c>
      <c r="I22" s="616">
        <v>95</v>
      </c>
      <c r="J22" s="616">
        <v>6270</v>
      </c>
      <c r="L22" s="554">
        <f t="shared" si="7"/>
        <v>0</v>
      </c>
      <c r="M22" s="561">
        <f t="shared" si="1"/>
        <v>11850</v>
      </c>
      <c r="N22" s="561">
        <f t="shared" si="2"/>
        <v>0</v>
      </c>
      <c r="O22" s="561">
        <f t="shared" si="3"/>
        <v>0</v>
      </c>
      <c r="P22" s="561">
        <f t="shared" si="4"/>
        <v>0</v>
      </c>
      <c r="Q22" s="552" t="s">
        <v>139</v>
      </c>
    </row>
    <row r="23" spans="1:17" ht="13.9" customHeight="1" thickBot="1">
      <c r="A23" s="597">
        <v>14</v>
      </c>
      <c r="B23" s="611" t="s">
        <v>472</v>
      </c>
      <c r="C23" s="633">
        <v>300</v>
      </c>
      <c r="D23" s="631">
        <v>1.2</v>
      </c>
      <c r="E23" s="622" t="s">
        <v>136</v>
      </c>
      <c r="F23" s="624">
        <v>14368</v>
      </c>
      <c r="G23" s="604">
        <f t="shared" si="6"/>
        <v>74253</v>
      </c>
      <c r="H23" s="575">
        <f t="shared" si="0"/>
        <v>316.28959276018099</v>
      </c>
      <c r="I23" s="616">
        <v>95</v>
      </c>
      <c r="J23" s="616">
        <v>6330</v>
      </c>
      <c r="L23" s="554">
        <f t="shared" si="7"/>
        <v>0</v>
      </c>
      <c r="M23" s="561">
        <f t="shared" si="1"/>
        <v>14368</v>
      </c>
      <c r="N23" s="561">
        <f t="shared" si="2"/>
        <v>0</v>
      </c>
      <c r="O23" s="561">
        <f t="shared" si="3"/>
        <v>0</v>
      </c>
      <c r="P23" s="561">
        <f t="shared" si="4"/>
        <v>0</v>
      </c>
      <c r="Q23" s="552" t="s">
        <v>192</v>
      </c>
    </row>
    <row r="24" spans="1:17" ht="13.9" customHeight="1" thickBot="1">
      <c r="A24" s="597">
        <v>15</v>
      </c>
      <c r="B24" s="611" t="s">
        <v>472</v>
      </c>
      <c r="C24" s="633">
        <v>151</v>
      </c>
      <c r="D24" s="631">
        <v>0.3</v>
      </c>
      <c r="E24" s="622" t="s">
        <v>136</v>
      </c>
      <c r="F24" s="624">
        <v>2596</v>
      </c>
      <c r="G24" s="604">
        <f t="shared" si="6"/>
        <v>76849</v>
      </c>
      <c r="H24" s="575">
        <f t="shared" si="0"/>
        <v>153.0497737556561</v>
      </c>
      <c r="I24" s="616">
        <v>95</v>
      </c>
      <c r="J24" s="616">
        <v>6150</v>
      </c>
      <c r="L24" s="554">
        <f t="shared" si="7"/>
        <v>0</v>
      </c>
      <c r="M24" s="561">
        <f t="shared" si="1"/>
        <v>2596</v>
      </c>
      <c r="N24" s="561">
        <f t="shared" si="2"/>
        <v>0</v>
      </c>
      <c r="O24" s="561">
        <f t="shared" si="3"/>
        <v>0</v>
      </c>
      <c r="P24" s="561">
        <f t="shared" si="4"/>
        <v>0</v>
      </c>
      <c r="Q24" s="552" t="s">
        <v>233</v>
      </c>
    </row>
    <row r="25" spans="1:17" ht="13.9" customHeight="1" thickBot="1">
      <c r="A25" s="597">
        <v>16</v>
      </c>
      <c r="B25" s="611" t="s">
        <v>472</v>
      </c>
      <c r="C25" s="633">
        <v>178</v>
      </c>
      <c r="D25" s="631">
        <v>1.2</v>
      </c>
      <c r="E25" s="622" t="s">
        <v>136</v>
      </c>
      <c r="F25" s="624">
        <v>8951</v>
      </c>
      <c r="G25" s="604">
        <f t="shared" si="6"/>
        <v>85800</v>
      </c>
      <c r="H25" s="575">
        <f t="shared" si="0"/>
        <v>187.66515837104072</v>
      </c>
      <c r="I25" s="616">
        <v>95</v>
      </c>
      <c r="J25" s="616">
        <v>6280</v>
      </c>
      <c r="L25" s="554">
        <f t="shared" si="7"/>
        <v>0</v>
      </c>
      <c r="M25" s="561">
        <f t="shared" si="1"/>
        <v>8951</v>
      </c>
      <c r="N25" s="561">
        <f t="shared" si="2"/>
        <v>0</v>
      </c>
      <c r="O25" s="561">
        <f t="shared" si="3"/>
        <v>0</v>
      </c>
      <c r="P25" s="561">
        <f t="shared" si="4"/>
        <v>0</v>
      </c>
      <c r="Q25" s="553" t="s">
        <v>156</v>
      </c>
    </row>
    <row r="26" spans="1:17" ht="13.9" customHeight="1" thickBot="1">
      <c r="A26" s="597">
        <v>17</v>
      </c>
      <c r="B26" s="611" t="s">
        <v>472</v>
      </c>
      <c r="C26" s="633">
        <v>200</v>
      </c>
      <c r="D26" s="631">
        <v>0.3</v>
      </c>
      <c r="E26" s="622" t="s">
        <v>150</v>
      </c>
      <c r="F26" s="624">
        <v>3044</v>
      </c>
      <c r="G26" s="604">
        <f t="shared" si="6"/>
        <v>88844</v>
      </c>
      <c r="H26" s="575">
        <f t="shared" si="0"/>
        <v>202.71493212669682</v>
      </c>
      <c r="I26" s="616">
        <v>95</v>
      </c>
      <c r="J26" s="616">
        <v>6000</v>
      </c>
      <c r="L26" s="554">
        <f t="shared" si="7"/>
        <v>0</v>
      </c>
      <c r="M26" s="561">
        <f t="shared" si="1"/>
        <v>0</v>
      </c>
      <c r="N26" s="561">
        <f t="shared" si="2"/>
        <v>3044</v>
      </c>
      <c r="O26" s="561">
        <f t="shared" si="3"/>
        <v>0</v>
      </c>
      <c r="P26" s="561">
        <f t="shared" si="4"/>
        <v>0</v>
      </c>
    </row>
    <row r="27" spans="1:17" ht="13.9" customHeight="1" thickBot="1">
      <c r="A27" s="597">
        <v>18</v>
      </c>
      <c r="B27" s="611" t="s">
        <v>472</v>
      </c>
      <c r="C27" s="633">
        <v>400</v>
      </c>
      <c r="D27" s="631">
        <v>0.6</v>
      </c>
      <c r="E27" s="622" t="s">
        <v>150</v>
      </c>
      <c r="F27" s="624">
        <v>10242</v>
      </c>
      <c r="G27" s="604">
        <f t="shared" si="6"/>
        <v>99086</v>
      </c>
      <c r="H27" s="575">
        <f t="shared" si="0"/>
        <v>410.85972850678729</v>
      </c>
      <c r="I27" s="616">
        <v>95</v>
      </c>
      <c r="J27" s="616">
        <v>6000</v>
      </c>
      <c r="L27" s="554">
        <f t="shared" si="7"/>
        <v>0</v>
      </c>
      <c r="M27" s="561">
        <f t="shared" si="1"/>
        <v>0</v>
      </c>
      <c r="N27" s="561">
        <f t="shared" si="2"/>
        <v>10242</v>
      </c>
      <c r="O27" s="561">
        <f t="shared" si="3"/>
        <v>0</v>
      </c>
      <c r="P27" s="561">
        <f t="shared" si="4"/>
        <v>0</v>
      </c>
    </row>
    <row r="28" spans="1:17" ht="13.9" customHeight="1" thickBot="1">
      <c r="A28" s="597">
        <v>19</v>
      </c>
      <c r="B28" s="611" t="s">
        <v>472</v>
      </c>
      <c r="C28" s="633">
        <v>400</v>
      </c>
      <c r="D28" s="631">
        <v>0.9</v>
      </c>
      <c r="E28" s="622" t="s">
        <v>150</v>
      </c>
      <c r="F28" s="624">
        <v>14724</v>
      </c>
      <c r="G28" s="604">
        <f t="shared" si="6"/>
        <v>113810</v>
      </c>
      <c r="H28" s="575">
        <f t="shared" si="0"/>
        <v>416.28959276018105</v>
      </c>
      <c r="I28" s="616">
        <v>91</v>
      </c>
      <c r="J28" s="616">
        <v>5730</v>
      </c>
      <c r="L28" s="554">
        <f t="shared" si="7"/>
        <v>0</v>
      </c>
      <c r="M28" s="561">
        <f t="shared" si="1"/>
        <v>0</v>
      </c>
      <c r="N28" s="561">
        <f t="shared" si="2"/>
        <v>14724</v>
      </c>
      <c r="O28" s="561">
        <f t="shared" si="3"/>
        <v>0</v>
      </c>
      <c r="P28" s="561">
        <f t="shared" si="4"/>
        <v>0</v>
      </c>
    </row>
    <row r="29" spans="1:17" ht="13.9" customHeight="1" thickBot="1">
      <c r="A29" s="597">
        <v>20</v>
      </c>
      <c r="B29" s="611" t="s">
        <v>472</v>
      </c>
      <c r="C29" s="633">
        <v>201</v>
      </c>
      <c r="D29" s="631">
        <v>0.3</v>
      </c>
      <c r="E29" s="622" t="s">
        <v>150</v>
      </c>
      <c r="F29" s="624">
        <v>3408</v>
      </c>
      <c r="G29" s="604">
        <f t="shared" si="6"/>
        <v>117218</v>
      </c>
      <c r="H29" s="575">
        <f t="shared" si="0"/>
        <v>203.7285067873303</v>
      </c>
      <c r="I29" s="616">
        <v>95</v>
      </c>
      <c r="J29" s="616">
        <v>5800</v>
      </c>
      <c r="L29" s="554">
        <f t="shared" si="7"/>
        <v>0</v>
      </c>
      <c r="M29" s="561">
        <f t="shared" si="1"/>
        <v>0</v>
      </c>
      <c r="N29" s="561">
        <f t="shared" si="2"/>
        <v>3408</v>
      </c>
      <c r="O29" s="561">
        <f t="shared" si="3"/>
        <v>0</v>
      </c>
      <c r="P29" s="561">
        <f t="shared" si="4"/>
        <v>0</v>
      </c>
    </row>
    <row r="30" spans="1:17" ht="13.9" customHeight="1" thickBot="1">
      <c r="A30" s="597">
        <v>21</v>
      </c>
      <c r="B30" s="611" t="s">
        <v>472</v>
      </c>
      <c r="C30" s="633">
        <v>400</v>
      </c>
      <c r="D30" s="631">
        <v>0.9</v>
      </c>
      <c r="E30" s="622" t="s">
        <v>150</v>
      </c>
      <c r="F30" s="624">
        <v>15820</v>
      </c>
      <c r="G30" s="604">
        <f t="shared" si="6"/>
        <v>133038</v>
      </c>
      <c r="H30" s="575">
        <f t="shared" si="0"/>
        <v>416.28959276018105</v>
      </c>
      <c r="I30" s="616">
        <v>95</v>
      </c>
      <c r="J30" s="616">
        <v>5800</v>
      </c>
      <c r="L30" s="554">
        <f t="shared" si="7"/>
        <v>0</v>
      </c>
      <c r="M30" s="561">
        <f t="shared" si="1"/>
        <v>0</v>
      </c>
      <c r="N30" s="561">
        <f t="shared" si="2"/>
        <v>15820</v>
      </c>
      <c r="O30" s="561">
        <f t="shared" si="3"/>
        <v>0</v>
      </c>
      <c r="P30" s="561">
        <f t="shared" si="4"/>
        <v>0</v>
      </c>
    </row>
    <row r="31" spans="1:17" ht="13.9" customHeight="1" thickBot="1">
      <c r="A31" s="597">
        <v>22</v>
      </c>
      <c r="B31" s="611" t="s">
        <v>472</v>
      </c>
      <c r="C31" s="633">
        <v>400</v>
      </c>
      <c r="D31" s="631">
        <v>1.5</v>
      </c>
      <c r="E31" s="622" t="s">
        <v>150</v>
      </c>
      <c r="F31" s="624">
        <v>24394</v>
      </c>
      <c r="G31" s="604">
        <f t="shared" si="6"/>
        <v>157432</v>
      </c>
      <c r="H31" s="575">
        <f t="shared" si="0"/>
        <v>427.14932126696834</v>
      </c>
      <c r="I31" s="616">
        <v>95</v>
      </c>
      <c r="J31" s="616">
        <v>6000</v>
      </c>
      <c r="L31" s="554">
        <f t="shared" si="7"/>
        <v>0</v>
      </c>
      <c r="M31" s="561">
        <f t="shared" si="1"/>
        <v>0</v>
      </c>
      <c r="N31" s="561">
        <f t="shared" si="2"/>
        <v>24394</v>
      </c>
      <c r="O31" s="561">
        <f t="shared" si="3"/>
        <v>0</v>
      </c>
      <c r="P31" s="561">
        <f t="shared" si="4"/>
        <v>0</v>
      </c>
    </row>
    <row r="32" spans="1:17" ht="13.9" customHeight="1" thickBot="1">
      <c r="A32" s="597">
        <v>23</v>
      </c>
      <c r="B32" s="611" t="s">
        <v>472</v>
      </c>
      <c r="C32" s="633">
        <v>200</v>
      </c>
      <c r="D32" s="631">
        <v>0.6</v>
      </c>
      <c r="E32" s="622" t="s">
        <v>150</v>
      </c>
      <c r="F32" s="624">
        <v>5281</v>
      </c>
      <c r="G32" s="604">
        <f t="shared" si="6"/>
        <v>162713</v>
      </c>
      <c r="H32" s="575">
        <f t="shared" si="0"/>
        <v>205.42986425339365</v>
      </c>
      <c r="I32" s="616">
        <v>95</v>
      </c>
      <c r="J32" s="616">
        <v>5820</v>
      </c>
      <c r="L32" s="554">
        <f t="shared" si="7"/>
        <v>0</v>
      </c>
      <c r="M32" s="561">
        <f t="shared" si="1"/>
        <v>0</v>
      </c>
      <c r="N32" s="561">
        <f t="shared" si="2"/>
        <v>5281</v>
      </c>
      <c r="O32" s="561">
        <f t="shared" si="3"/>
        <v>0</v>
      </c>
      <c r="P32" s="561">
        <f t="shared" si="4"/>
        <v>0</v>
      </c>
    </row>
    <row r="33" spans="1:16" ht="13.9" customHeight="1" thickBot="1">
      <c r="A33" s="597">
        <v>24</v>
      </c>
      <c r="B33" s="611" t="s">
        <v>472</v>
      </c>
      <c r="C33" s="633">
        <v>401</v>
      </c>
      <c r="D33" s="631">
        <v>1.2</v>
      </c>
      <c r="E33" s="622" t="s">
        <v>150</v>
      </c>
      <c r="F33" s="624">
        <v>20118</v>
      </c>
      <c r="G33" s="604">
        <f t="shared" si="6"/>
        <v>182831</v>
      </c>
      <c r="H33" s="575">
        <f t="shared" si="0"/>
        <v>422.77375565610862</v>
      </c>
      <c r="I33" s="616">
        <v>95</v>
      </c>
      <c r="J33" s="616">
        <v>5860</v>
      </c>
      <c r="L33" s="554">
        <f t="shared" si="7"/>
        <v>0</v>
      </c>
      <c r="M33" s="561">
        <f t="shared" si="1"/>
        <v>0</v>
      </c>
      <c r="N33" s="561">
        <f t="shared" si="2"/>
        <v>20118</v>
      </c>
      <c r="O33" s="561">
        <f t="shared" si="3"/>
        <v>0</v>
      </c>
      <c r="P33" s="561">
        <f t="shared" si="4"/>
        <v>0</v>
      </c>
    </row>
    <row r="34" spans="1:16" ht="13.9" customHeight="1" thickBot="1">
      <c r="A34" s="597">
        <v>25</v>
      </c>
      <c r="B34" s="611" t="s">
        <v>472</v>
      </c>
      <c r="C34" s="633">
        <v>400</v>
      </c>
      <c r="D34" s="631">
        <v>1.8</v>
      </c>
      <c r="E34" s="622" t="s">
        <v>150</v>
      </c>
      <c r="F34" s="624">
        <v>28868</v>
      </c>
      <c r="G34" s="604">
        <f t="shared" si="6"/>
        <v>211699</v>
      </c>
      <c r="H34" s="575">
        <f t="shared" si="0"/>
        <v>432.57918552036199</v>
      </c>
      <c r="I34" s="616">
        <v>95</v>
      </c>
      <c r="J34" s="616">
        <v>6170</v>
      </c>
      <c r="L34" s="554">
        <f t="shared" si="7"/>
        <v>0</v>
      </c>
      <c r="M34" s="561">
        <f t="shared" si="1"/>
        <v>0</v>
      </c>
      <c r="N34" s="561">
        <f t="shared" si="2"/>
        <v>28868</v>
      </c>
      <c r="O34" s="561">
        <f t="shared" si="3"/>
        <v>0</v>
      </c>
      <c r="P34" s="561">
        <f t="shared" si="4"/>
        <v>0</v>
      </c>
    </row>
    <row r="35" spans="1:16" ht="13.9" customHeight="1" thickBot="1">
      <c r="A35" s="597">
        <v>26</v>
      </c>
      <c r="B35" s="611" t="s">
        <v>472</v>
      </c>
      <c r="C35" s="633">
        <v>200</v>
      </c>
      <c r="D35" s="631">
        <v>0.6</v>
      </c>
      <c r="E35" s="622" t="s">
        <v>150</v>
      </c>
      <c r="F35" s="624">
        <v>5683</v>
      </c>
      <c r="G35" s="604">
        <f t="shared" si="6"/>
        <v>217382</v>
      </c>
      <c r="H35" s="575">
        <f t="shared" si="0"/>
        <v>205.42986425339365</v>
      </c>
      <c r="I35" s="616">
        <v>95</v>
      </c>
      <c r="J35" s="616">
        <v>5960</v>
      </c>
      <c r="L35" s="554">
        <f t="shared" si="7"/>
        <v>0</v>
      </c>
      <c r="M35" s="561">
        <f t="shared" si="1"/>
        <v>0</v>
      </c>
      <c r="N35" s="561">
        <f t="shared" si="2"/>
        <v>5683</v>
      </c>
      <c r="O35" s="561">
        <f t="shared" si="3"/>
        <v>0</v>
      </c>
      <c r="P35" s="561">
        <f t="shared" si="4"/>
        <v>0</v>
      </c>
    </row>
    <row r="36" spans="1:16" ht="13.9" customHeight="1" thickBot="1">
      <c r="A36" s="597">
        <v>27</v>
      </c>
      <c r="B36" s="611" t="s">
        <v>472</v>
      </c>
      <c r="C36" s="633">
        <v>400</v>
      </c>
      <c r="D36" s="631">
        <v>1.2</v>
      </c>
      <c r="E36" s="622" t="s">
        <v>150</v>
      </c>
      <c r="F36" s="624">
        <v>22840</v>
      </c>
      <c r="G36" s="604">
        <f t="shared" si="6"/>
        <v>240222</v>
      </c>
      <c r="H36" s="575">
        <f t="shared" si="0"/>
        <v>421.7194570135747</v>
      </c>
      <c r="I36" s="616">
        <v>95</v>
      </c>
      <c r="J36" s="616">
        <v>5920</v>
      </c>
      <c r="L36" s="554">
        <f t="shared" si="7"/>
        <v>0</v>
      </c>
      <c r="M36" s="561">
        <f t="shared" si="1"/>
        <v>0</v>
      </c>
      <c r="N36" s="561">
        <f t="shared" si="2"/>
        <v>22840</v>
      </c>
      <c r="O36" s="561">
        <f t="shared" si="3"/>
        <v>0</v>
      </c>
      <c r="P36" s="561">
        <f t="shared" si="4"/>
        <v>0</v>
      </c>
    </row>
    <row r="37" spans="1:16" ht="13.9" customHeight="1" thickBot="1">
      <c r="A37" s="597">
        <v>28</v>
      </c>
      <c r="B37" s="611" t="s">
        <v>472</v>
      </c>
      <c r="C37" s="633">
        <v>300</v>
      </c>
      <c r="D37" s="631">
        <v>1.8</v>
      </c>
      <c r="E37" s="622" t="s">
        <v>150</v>
      </c>
      <c r="F37" s="624">
        <v>21633</v>
      </c>
      <c r="G37" s="604">
        <f t="shared" si="6"/>
        <v>261855</v>
      </c>
      <c r="H37" s="575">
        <f t="shared" si="0"/>
        <v>324.43438914027149</v>
      </c>
      <c r="I37" s="616">
        <v>95</v>
      </c>
      <c r="J37" s="616">
        <v>6110</v>
      </c>
      <c r="L37" s="554">
        <f t="shared" si="7"/>
        <v>0</v>
      </c>
      <c r="M37" s="561">
        <f t="shared" si="1"/>
        <v>0</v>
      </c>
      <c r="N37" s="561">
        <f t="shared" si="2"/>
        <v>21633</v>
      </c>
      <c r="O37" s="561">
        <f t="shared" si="3"/>
        <v>0</v>
      </c>
      <c r="P37" s="561">
        <f t="shared" si="4"/>
        <v>0</v>
      </c>
    </row>
    <row r="38" spans="1:16" ht="13.9" customHeight="1" thickBot="1">
      <c r="A38" s="597">
        <v>29</v>
      </c>
      <c r="B38" s="611" t="s">
        <v>472</v>
      </c>
      <c r="C38" s="633">
        <v>200</v>
      </c>
      <c r="D38" s="631">
        <v>0.9</v>
      </c>
      <c r="E38" s="622" t="s">
        <v>150</v>
      </c>
      <c r="F38" s="624">
        <v>7889</v>
      </c>
      <c r="G38" s="604">
        <f t="shared" si="6"/>
        <v>269744</v>
      </c>
      <c r="H38" s="575">
        <f t="shared" si="0"/>
        <v>208.14479638009053</v>
      </c>
      <c r="I38" s="616">
        <v>95</v>
      </c>
      <c r="J38" s="616">
        <v>6055</v>
      </c>
      <c r="L38" s="554">
        <f t="shared" si="7"/>
        <v>0</v>
      </c>
      <c r="M38" s="561">
        <f t="shared" si="1"/>
        <v>0</v>
      </c>
      <c r="N38" s="561">
        <f t="shared" si="2"/>
        <v>7889</v>
      </c>
      <c r="O38" s="561">
        <f t="shared" si="3"/>
        <v>0</v>
      </c>
      <c r="P38" s="561">
        <f t="shared" si="4"/>
        <v>0</v>
      </c>
    </row>
    <row r="39" spans="1:16" ht="13.9" customHeight="1" thickBot="1">
      <c r="A39" s="597">
        <v>30</v>
      </c>
      <c r="B39" s="611" t="s">
        <v>472</v>
      </c>
      <c r="C39" s="633">
        <v>300</v>
      </c>
      <c r="D39" s="631">
        <v>1.5</v>
      </c>
      <c r="E39" s="622" t="s">
        <v>150</v>
      </c>
      <c r="F39" s="624">
        <v>19034</v>
      </c>
      <c r="G39" s="604">
        <f t="shared" si="6"/>
        <v>288778</v>
      </c>
      <c r="H39" s="575">
        <f t="shared" si="0"/>
        <v>320.36199095022624</v>
      </c>
      <c r="I39" s="616">
        <v>95</v>
      </c>
      <c r="J39" s="616">
        <v>6175</v>
      </c>
      <c r="L39" s="554">
        <f t="shared" si="7"/>
        <v>0</v>
      </c>
      <c r="M39" s="561">
        <f t="shared" si="1"/>
        <v>0</v>
      </c>
      <c r="N39" s="561">
        <f t="shared" si="2"/>
        <v>19034</v>
      </c>
      <c r="O39" s="561">
        <f t="shared" si="3"/>
        <v>0</v>
      </c>
      <c r="P39" s="561">
        <f t="shared" si="4"/>
        <v>0</v>
      </c>
    </row>
    <row r="40" spans="1:16" ht="13.9" customHeight="1" thickBot="1">
      <c r="A40" s="597">
        <v>31</v>
      </c>
      <c r="B40" s="611" t="s">
        <v>472</v>
      </c>
      <c r="C40" s="633">
        <v>210</v>
      </c>
      <c r="D40" s="631">
        <v>2</v>
      </c>
      <c r="E40" s="622" t="s">
        <v>150</v>
      </c>
      <c r="F40" s="624">
        <v>16774</v>
      </c>
      <c r="G40" s="604">
        <f t="shared" si="6"/>
        <v>305552</v>
      </c>
      <c r="H40" s="575">
        <f t="shared" si="0"/>
        <v>229.00452488687782</v>
      </c>
      <c r="I40" s="616">
        <v>95</v>
      </c>
      <c r="J40" s="616">
        <v>6340</v>
      </c>
      <c r="L40" s="554">
        <f t="shared" si="7"/>
        <v>0</v>
      </c>
      <c r="M40" s="561">
        <f t="shared" si="1"/>
        <v>0</v>
      </c>
      <c r="N40" s="561">
        <f t="shared" si="2"/>
        <v>16774</v>
      </c>
      <c r="O40" s="561">
        <f t="shared" si="3"/>
        <v>0</v>
      </c>
      <c r="P40" s="561">
        <f t="shared" si="4"/>
        <v>0</v>
      </c>
    </row>
    <row r="41" spans="1:16" ht="13.9" customHeight="1" thickBot="1">
      <c r="A41" s="597">
        <v>32</v>
      </c>
      <c r="B41" s="611" t="s">
        <v>472</v>
      </c>
      <c r="C41" s="633">
        <v>200</v>
      </c>
      <c r="D41" s="631">
        <v>0.9</v>
      </c>
      <c r="E41" s="622" t="s">
        <v>150</v>
      </c>
      <c r="F41" s="624">
        <v>8429</v>
      </c>
      <c r="G41" s="604">
        <f t="shared" si="6"/>
        <v>313981</v>
      </c>
      <c r="H41" s="575">
        <f t="shared" si="0"/>
        <v>208.14479638009053</v>
      </c>
      <c r="I41" s="616">
        <v>95</v>
      </c>
      <c r="J41" s="616">
        <v>5990</v>
      </c>
      <c r="L41" s="554">
        <f t="shared" si="7"/>
        <v>0</v>
      </c>
      <c r="M41" s="561">
        <f t="shared" si="1"/>
        <v>0</v>
      </c>
      <c r="N41" s="561">
        <f t="shared" si="2"/>
        <v>8429</v>
      </c>
      <c r="O41" s="561">
        <f t="shared" si="3"/>
        <v>0</v>
      </c>
      <c r="P41" s="561">
        <f t="shared" si="4"/>
        <v>0</v>
      </c>
    </row>
    <row r="42" spans="1:16" ht="13.9" customHeight="1" thickBot="1">
      <c r="A42" s="597">
        <v>33</v>
      </c>
      <c r="B42" s="611" t="s">
        <v>472</v>
      </c>
      <c r="C42" s="633">
        <v>200</v>
      </c>
      <c r="D42" s="631">
        <v>1.5</v>
      </c>
      <c r="E42" s="622" t="s">
        <v>150</v>
      </c>
      <c r="F42" s="624">
        <v>13074</v>
      </c>
      <c r="G42" s="604">
        <f t="shared" si="6"/>
        <v>327055</v>
      </c>
      <c r="H42" s="575">
        <f t="shared" si="0"/>
        <v>213.57466063348417</v>
      </c>
      <c r="I42" s="616">
        <v>95</v>
      </c>
      <c r="J42" s="616">
        <v>5910</v>
      </c>
      <c r="L42" s="554">
        <f t="shared" si="7"/>
        <v>0</v>
      </c>
      <c r="M42" s="561">
        <f t="shared" si="1"/>
        <v>0</v>
      </c>
      <c r="N42" s="561">
        <f t="shared" si="2"/>
        <v>13074</v>
      </c>
      <c r="O42" s="561">
        <f t="shared" si="3"/>
        <v>0</v>
      </c>
      <c r="P42" s="561">
        <f t="shared" si="4"/>
        <v>0</v>
      </c>
    </row>
    <row r="43" spans="1:16" ht="13.9" customHeight="1" thickBot="1">
      <c r="A43" s="597">
        <v>34</v>
      </c>
      <c r="B43" s="611" t="s">
        <v>472</v>
      </c>
      <c r="C43" s="633">
        <v>323</v>
      </c>
      <c r="D43" s="631">
        <v>2</v>
      </c>
      <c r="E43" s="622" t="s">
        <v>150</v>
      </c>
      <c r="F43" s="624">
        <v>19345</v>
      </c>
      <c r="G43" s="604">
        <f t="shared" si="6"/>
        <v>346400</v>
      </c>
      <c r="H43" s="575">
        <f t="shared" si="0"/>
        <v>352.23076923076923</v>
      </c>
      <c r="I43" s="616">
        <v>95</v>
      </c>
      <c r="J43" s="616">
        <v>6300</v>
      </c>
      <c r="L43" s="554">
        <f t="shared" si="7"/>
        <v>0</v>
      </c>
      <c r="M43" s="561">
        <f t="shared" si="1"/>
        <v>0</v>
      </c>
      <c r="N43" s="561">
        <f t="shared" si="2"/>
        <v>19345</v>
      </c>
      <c r="O43" s="561">
        <f t="shared" si="3"/>
        <v>0</v>
      </c>
      <c r="P43" s="561">
        <f t="shared" si="4"/>
        <v>0</v>
      </c>
    </row>
    <row r="44" spans="1:16" ht="13.9" customHeight="1" thickBot="1">
      <c r="A44" s="597">
        <v>35</v>
      </c>
      <c r="B44" s="611"/>
      <c r="C44" s="612"/>
      <c r="D44" s="613"/>
      <c r="E44" s="622"/>
      <c r="F44" s="624">
        <f>(D44*42)*C44</f>
        <v>0</v>
      </c>
      <c r="G44" s="604">
        <f t="shared" si="6"/>
        <v>346400</v>
      </c>
      <c r="H44" s="575">
        <f t="shared" si="0"/>
        <v>0</v>
      </c>
      <c r="I44" s="616"/>
      <c r="J44" s="616"/>
      <c r="L44" s="554">
        <f t="shared" si="7"/>
        <v>0</v>
      </c>
      <c r="M44" s="561">
        <f t="shared" si="1"/>
        <v>0</v>
      </c>
      <c r="N44" s="561">
        <f t="shared" si="2"/>
        <v>0</v>
      </c>
      <c r="O44" s="561">
        <f t="shared" si="3"/>
        <v>0</v>
      </c>
      <c r="P44" s="561">
        <f t="shared" si="4"/>
        <v>0</v>
      </c>
    </row>
    <row r="45" spans="1:16" ht="13.9" customHeight="1" thickBot="1">
      <c r="A45" s="597">
        <v>36</v>
      </c>
      <c r="B45" s="611"/>
      <c r="C45" s="612"/>
      <c r="D45" s="613"/>
      <c r="E45" s="622"/>
      <c r="F45" s="624">
        <f t="shared" ref="F45" si="8">(D45*42)*C45</f>
        <v>0</v>
      </c>
      <c r="G45" s="604">
        <f t="shared" si="6"/>
        <v>346400</v>
      </c>
      <c r="H45" s="575">
        <f t="shared" si="0"/>
        <v>0</v>
      </c>
      <c r="I45" s="616"/>
      <c r="J45" s="616"/>
      <c r="L45" s="554">
        <f t="shared" si="7"/>
        <v>0</v>
      </c>
      <c r="M45" s="561">
        <f t="shared" si="1"/>
        <v>0</v>
      </c>
      <c r="N45" s="561">
        <f t="shared" si="2"/>
        <v>0</v>
      </c>
      <c r="O45" s="561">
        <f t="shared" si="3"/>
        <v>0</v>
      </c>
      <c r="P45" s="561">
        <f t="shared" si="4"/>
        <v>0</v>
      </c>
    </row>
    <row r="46" spans="1:16" ht="13.9" customHeight="1" thickBot="1">
      <c r="A46" s="597">
        <v>37</v>
      </c>
      <c r="B46" s="611"/>
      <c r="C46" s="612"/>
      <c r="D46" s="613"/>
      <c r="E46" s="622"/>
      <c r="F46" s="624">
        <f>(D46*42)*C46</f>
        <v>0</v>
      </c>
      <c r="G46" s="604">
        <f t="shared" si="6"/>
        <v>346400</v>
      </c>
      <c r="H46" s="575">
        <f t="shared" si="0"/>
        <v>0</v>
      </c>
      <c r="I46" s="616"/>
      <c r="J46" s="616"/>
      <c r="L46" s="554">
        <f t="shared" si="7"/>
        <v>0</v>
      </c>
      <c r="M46" s="561">
        <f t="shared" si="1"/>
        <v>0</v>
      </c>
      <c r="N46" s="561">
        <f t="shared" si="2"/>
        <v>0</v>
      </c>
      <c r="O46" s="561">
        <f t="shared" si="3"/>
        <v>0</v>
      </c>
      <c r="P46" s="561">
        <f t="shared" si="4"/>
        <v>0</v>
      </c>
    </row>
    <row r="47" spans="1:16" ht="13.9" customHeight="1" thickBot="1">
      <c r="A47" s="597">
        <v>38</v>
      </c>
      <c r="B47" s="611"/>
      <c r="C47" s="612"/>
      <c r="D47" s="613"/>
      <c r="E47" s="622"/>
      <c r="F47" s="624">
        <f t="shared" ref="F47:F48" si="9">(D47*42)*C47</f>
        <v>0</v>
      </c>
      <c r="G47" s="604">
        <f t="shared" si="6"/>
        <v>346400</v>
      </c>
      <c r="H47" s="575">
        <f t="shared" si="0"/>
        <v>0</v>
      </c>
      <c r="I47" s="616"/>
      <c r="J47" s="616"/>
      <c r="L47" s="554">
        <f t="shared" si="7"/>
        <v>0</v>
      </c>
      <c r="M47" s="561">
        <f>IF(E47=$M$54,F47,0)</f>
        <v>0</v>
      </c>
      <c r="N47" s="561">
        <f>IF(E47=$N$54,F47,0)</f>
        <v>0</v>
      </c>
      <c r="O47" s="561">
        <f>IF(E47=$O$54,F47,0)</f>
        <v>0</v>
      </c>
      <c r="P47" s="561">
        <f>IF(E47=$P$54,F47,0)</f>
        <v>0</v>
      </c>
    </row>
    <row r="48" spans="1:16" ht="13.9" customHeight="1" thickBot="1">
      <c r="A48" s="597">
        <v>39</v>
      </c>
      <c r="B48" s="611"/>
      <c r="C48" s="612"/>
      <c r="D48" s="613"/>
      <c r="E48" s="622"/>
      <c r="F48" s="624">
        <f t="shared" si="9"/>
        <v>0</v>
      </c>
      <c r="G48" s="604">
        <f t="shared" si="6"/>
        <v>346400</v>
      </c>
      <c r="H48" s="575">
        <f t="shared" si="0"/>
        <v>0</v>
      </c>
      <c r="I48" s="616"/>
      <c r="J48" s="616"/>
      <c r="L48" s="554">
        <f t="shared" si="7"/>
        <v>0</v>
      </c>
      <c r="M48" s="561">
        <f>IF(E48=$M$54,F48,0)</f>
        <v>0</v>
      </c>
      <c r="N48" s="561">
        <f>IF(E48=$N$54,F48,0)</f>
        <v>0</v>
      </c>
      <c r="O48" s="561">
        <f>IF(E48=$O$54,F48,0)</f>
        <v>0</v>
      </c>
      <c r="P48" s="561">
        <f>IF(E48=$P$54,F48,0)</f>
        <v>0</v>
      </c>
    </row>
    <row r="49" spans="1:17" ht="13.9" customHeight="1" thickBot="1">
      <c r="A49" s="597">
        <v>40</v>
      </c>
      <c r="B49" s="611" t="s">
        <v>472</v>
      </c>
      <c r="C49" s="591">
        <f>(C5*E4)</f>
        <v>345.45293999999996</v>
      </c>
      <c r="D49" s="621"/>
      <c r="E49" s="614" t="s">
        <v>156</v>
      </c>
      <c r="F49" s="623"/>
      <c r="G49" s="605"/>
      <c r="H49" s="575">
        <f t="shared" si="0"/>
        <v>345.45293999999996</v>
      </c>
      <c r="I49" s="612">
        <v>95</v>
      </c>
      <c r="J49" s="616">
        <v>6150</v>
      </c>
      <c r="L49" s="554">
        <f t="shared" si="7"/>
        <v>0</v>
      </c>
      <c r="M49" s="561">
        <f>IF(E49=$M$54,F49,0)</f>
        <v>0</v>
      </c>
      <c r="N49" s="561">
        <f>IF(E49=$N$54,F49,0)</f>
        <v>0</v>
      </c>
      <c r="O49" s="561">
        <f>IF(E49=$O$54,F49,0)</f>
        <v>0</v>
      </c>
      <c r="P49" s="561">
        <f>IF(E49=$P$54,F49,0)</f>
        <v>0</v>
      </c>
    </row>
    <row r="50" spans="1:17" ht="13.9" customHeight="1" thickBot="1">
      <c r="A50" s="578" t="s">
        <v>71</v>
      </c>
      <c r="B50" s="576" t="s">
        <v>235</v>
      </c>
      <c r="C50" s="591">
        <f>(SUM(C10:C49))*42</f>
        <v>380833.02347999997</v>
      </c>
      <c r="D50" s="598" t="s">
        <v>236</v>
      </c>
      <c r="E50" s="576" t="s">
        <v>237</v>
      </c>
      <c r="F50" s="591">
        <f>SUM(F10:F46)</f>
        <v>346400</v>
      </c>
      <c r="G50" s="607" t="s">
        <v>154</v>
      </c>
      <c r="H50" s="606"/>
      <c r="I50" s="600"/>
      <c r="J50" s="603" t="s">
        <v>202</v>
      </c>
      <c r="K50" s="535"/>
      <c r="L50" s="554"/>
      <c r="M50" s="555"/>
      <c r="N50" s="555"/>
      <c r="O50" s="556"/>
      <c r="P50" s="556"/>
    </row>
    <row r="51" spans="1:17" ht="13.9" customHeight="1" thickBot="1">
      <c r="A51" s="578" t="s">
        <v>204</v>
      </c>
      <c r="B51" s="617">
        <v>0.6694444444444444</v>
      </c>
      <c r="C51" s="590" t="s">
        <v>203</v>
      </c>
      <c r="D51" s="580" t="s">
        <v>205</v>
      </c>
      <c r="E51" s="617">
        <v>0.74861111111111101</v>
      </c>
      <c r="F51" s="590" t="s">
        <v>203</v>
      </c>
      <c r="G51" s="580" t="s">
        <v>207</v>
      </c>
      <c r="H51" s="620">
        <v>43014</v>
      </c>
      <c r="I51" s="600" t="s">
        <v>514</v>
      </c>
      <c r="J51" s="601">
        <f>H49+H55</f>
        <v>395.45293999999996</v>
      </c>
      <c r="K51" s="574"/>
      <c r="L51" s="554"/>
      <c r="M51" s="555"/>
      <c r="N51" s="555"/>
      <c r="O51" s="556"/>
      <c r="P51" s="556"/>
    </row>
    <row r="52" spans="1:17" ht="13.9" customHeight="1" thickBot="1">
      <c r="A52" s="578" t="s">
        <v>178</v>
      </c>
      <c r="B52" s="612">
        <v>710</v>
      </c>
      <c r="C52" s="579" t="s">
        <v>73</v>
      </c>
      <c r="D52" s="580" t="s">
        <v>160</v>
      </c>
      <c r="E52" s="618">
        <f>MAX(D10:D48)</f>
        <v>2</v>
      </c>
      <c r="F52" s="579" t="s">
        <v>165</v>
      </c>
      <c r="G52" s="580" t="s">
        <v>166</v>
      </c>
      <c r="H52" s="618">
        <f>F50/(SUM(C15:C48)*42)</f>
        <v>1.0164677159993896</v>
      </c>
      <c r="I52" s="600" t="s">
        <v>165</v>
      </c>
      <c r="J52" s="602" t="s">
        <v>234</v>
      </c>
      <c r="L52" s="554"/>
      <c r="M52" s="555"/>
      <c r="N52" s="555"/>
      <c r="O52" s="556"/>
      <c r="P52" s="556"/>
    </row>
    <row r="53" spans="1:17" ht="13.9" customHeight="1" thickBot="1">
      <c r="A53" s="578" t="s">
        <v>179</v>
      </c>
      <c r="B53" s="612">
        <v>4631</v>
      </c>
      <c r="C53" s="579" t="s">
        <v>73</v>
      </c>
      <c r="D53" s="580" t="s">
        <v>161</v>
      </c>
      <c r="E53" s="612">
        <f>MAX(I10:I49)</f>
        <v>95</v>
      </c>
      <c r="F53" s="579" t="s">
        <v>74</v>
      </c>
      <c r="G53" s="580" t="s">
        <v>163</v>
      </c>
      <c r="H53" s="612">
        <f>AVERAGE(I14:I48)</f>
        <v>94.86666666666666</v>
      </c>
      <c r="I53" s="600" t="s">
        <v>74</v>
      </c>
      <c r="J53" s="547">
        <f>SUM(H10:H49)+E55+H55</f>
        <v>9695.796831402713</v>
      </c>
      <c r="L53" s="574"/>
      <c r="M53" s="574"/>
      <c r="N53" s="574"/>
      <c r="O53" s="574"/>
      <c r="P53" s="574"/>
    </row>
    <row r="54" spans="1:17" ht="13.9" customHeight="1" thickBot="1">
      <c r="A54" s="578" t="s">
        <v>75</v>
      </c>
      <c r="B54" s="615">
        <v>2093</v>
      </c>
      <c r="C54" s="579" t="s">
        <v>73</v>
      </c>
      <c r="D54" s="580" t="s">
        <v>162</v>
      </c>
      <c r="E54" s="612">
        <f>MAX(J10:J49)</f>
        <v>6650</v>
      </c>
      <c r="F54" s="579" t="s">
        <v>73</v>
      </c>
      <c r="G54" s="580" t="s">
        <v>164</v>
      </c>
      <c r="H54" s="612">
        <f>AVERAGE(J14:J48)</f>
        <v>6165.2333333333336</v>
      </c>
      <c r="I54" s="600" t="s">
        <v>73</v>
      </c>
      <c r="J54" s="602" t="s">
        <v>146</v>
      </c>
      <c r="L54" s="550" t="s">
        <v>89</v>
      </c>
      <c r="M54" s="549" t="str">
        <f>'Job Info'!D17</f>
        <v>100 Mesh</v>
      </c>
      <c r="N54" s="549" t="str">
        <f>'Job Info'!D18</f>
        <v>40/70 White</v>
      </c>
      <c r="O54" s="549">
        <f>'Job Info'!D19</f>
        <v>0</v>
      </c>
      <c r="P54" s="549">
        <f>'Job Info'!D20</f>
        <v>0</v>
      </c>
    </row>
    <row r="55" spans="1:17" ht="13.9" customHeight="1" thickBot="1">
      <c r="A55" s="576" t="s">
        <v>90</v>
      </c>
      <c r="B55" s="599">
        <f>((C7*0.433)+B54)/C7</f>
        <v>0.66216894777181645</v>
      </c>
      <c r="C55" s="579" t="s">
        <v>231</v>
      </c>
      <c r="D55" s="589" t="s">
        <v>229</v>
      </c>
      <c r="E55" s="619">
        <v>200</v>
      </c>
      <c r="F55" s="579" t="s">
        <v>230</v>
      </c>
      <c r="G55" s="578" t="s">
        <v>232</v>
      </c>
      <c r="H55" s="619">
        <v>50</v>
      </c>
      <c r="I55" s="600" t="s">
        <v>230</v>
      </c>
      <c r="J55" s="547">
        <f>(C50/42)+E55+H55</f>
        <v>9317.4529399999992</v>
      </c>
      <c r="L55" s="551">
        <f t="shared" ref="L55:P55" si="10">SUM(L10:L49)</f>
        <v>60</v>
      </c>
      <c r="M55" s="551">
        <f t="shared" si="10"/>
        <v>85800</v>
      </c>
      <c r="N55" s="551">
        <f t="shared" si="10"/>
        <v>260600</v>
      </c>
      <c r="O55" s="551">
        <f t="shared" si="10"/>
        <v>0</v>
      </c>
      <c r="P55" s="551">
        <f t="shared" si="10"/>
        <v>0</v>
      </c>
    </row>
    <row r="56" spans="1:17" ht="43.15" customHeight="1">
      <c r="A56" s="663" t="s">
        <v>473</v>
      </c>
      <c r="B56" s="664"/>
      <c r="C56" s="664"/>
      <c r="D56" s="664"/>
      <c r="E56" s="664"/>
      <c r="F56" s="664"/>
      <c r="G56" s="664"/>
      <c r="H56" s="664"/>
      <c r="I56" s="664"/>
      <c r="J56" s="665"/>
      <c r="K56" s="535"/>
      <c r="L56" s="538"/>
      <c r="M56" s="539"/>
      <c r="N56" s="535"/>
      <c r="O56" s="535"/>
    </row>
    <row r="58" spans="1:17">
      <c r="A58" s="541"/>
      <c r="B58" s="540" t="s">
        <v>191</v>
      </c>
      <c r="C58" s="542"/>
      <c r="D58" s="542"/>
      <c r="E58" s="542"/>
      <c r="F58" s="542"/>
      <c r="G58" s="542"/>
      <c r="H58" s="542"/>
      <c r="I58" s="542"/>
    </row>
    <row r="59" spans="1:17">
      <c r="A59" s="543"/>
      <c r="B59" s="540" t="s">
        <v>100</v>
      </c>
      <c r="C59" s="545"/>
      <c r="D59" s="544"/>
      <c r="E59" s="545"/>
      <c r="F59" s="546"/>
      <c r="G59" s="546"/>
      <c r="H59" s="546"/>
      <c r="I59" s="546"/>
    </row>
    <row r="60" spans="1:17">
      <c r="A60" s="558" t="s">
        <v>130</v>
      </c>
      <c r="B60" s="558" t="s">
        <v>131</v>
      </c>
      <c r="C60" s="558" t="s">
        <v>97</v>
      </c>
      <c r="D60" s="558" t="s">
        <v>91</v>
      </c>
      <c r="E60" s="558" t="s">
        <v>72</v>
      </c>
      <c r="F60" s="558" t="s">
        <v>173</v>
      </c>
      <c r="G60" s="558" t="s">
        <v>174</v>
      </c>
      <c r="H60" s="558" t="s">
        <v>171</v>
      </c>
      <c r="I60" s="558" t="s">
        <v>172</v>
      </c>
      <c r="J60" s="558" t="s">
        <v>159</v>
      </c>
      <c r="K60" s="558" t="s">
        <v>99</v>
      </c>
      <c r="L60" s="558" t="s">
        <v>92</v>
      </c>
      <c r="M60" s="558" t="s">
        <v>132</v>
      </c>
      <c r="N60" s="558" t="s">
        <v>93</v>
      </c>
      <c r="O60" s="558" t="s">
        <v>94</v>
      </c>
      <c r="P60" s="558" t="s">
        <v>96</v>
      </c>
      <c r="Q60" s="558" t="s">
        <v>95</v>
      </c>
    </row>
    <row r="61" spans="1:17">
      <c r="A61" s="559">
        <f>C5</f>
        <v>15582</v>
      </c>
      <c r="B61" s="559">
        <f>C6</f>
        <v>15733</v>
      </c>
      <c r="C61" s="559">
        <f>C50</f>
        <v>380833.02347999997</v>
      </c>
      <c r="D61" s="559">
        <f>J55</f>
        <v>9317.4529399999992</v>
      </c>
      <c r="E61" s="559">
        <f>F50</f>
        <v>346400</v>
      </c>
      <c r="F61" s="559">
        <f>M55</f>
        <v>85800</v>
      </c>
      <c r="G61" s="559">
        <f>N55</f>
        <v>260600</v>
      </c>
      <c r="H61" s="559">
        <f>O55</f>
        <v>0</v>
      </c>
      <c r="I61" s="559">
        <f>P55</f>
        <v>0</v>
      </c>
      <c r="J61" s="559">
        <f>B52</f>
        <v>710</v>
      </c>
      <c r="K61" s="559">
        <f>B53</f>
        <v>4631</v>
      </c>
      <c r="L61" s="559">
        <f>B54</f>
        <v>2093</v>
      </c>
      <c r="M61" s="560">
        <f>B55</f>
        <v>0.66216894777181645</v>
      </c>
      <c r="N61" s="559">
        <f>E53</f>
        <v>95</v>
      </c>
      <c r="O61" s="559">
        <f>H53</f>
        <v>94.86666666666666</v>
      </c>
      <c r="P61" s="559">
        <f>E54</f>
        <v>6650</v>
      </c>
      <c r="Q61" s="559">
        <f>H54</f>
        <v>6165.2333333333336</v>
      </c>
    </row>
  </sheetData>
  <sheetProtection selectLockedCells="1"/>
  <mergeCells count="22">
    <mergeCell ref="A2:A3"/>
    <mergeCell ref="B2:E2"/>
    <mergeCell ref="F2:J3"/>
    <mergeCell ref="B3:E3"/>
    <mergeCell ref="A4:A5"/>
    <mergeCell ref="F4:G4"/>
    <mergeCell ref="H4:J4"/>
    <mergeCell ref="F5:G5"/>
    <mergeCell ref="H5:J5"/>
    <mergeCell ref="I8:I9"/>
    <mergeCell ref="J8:J9"/>
    <mergeCell ref="A56:J56"/>
    <mergeCell ref="M5:P5"/>
    <mergeCell ref="M6:P6"/>
    <mergeCell ref="A8:A9"/>
    <mergeCell ref="B8:B9"/>
    <mergeCell ref="C8:C9"/>
    <mergeCell ref="D8:D9"/>
    <mergeCell ref="E8:E9"/>
    <mergeCell ref="F8:F9"/>
    <mergeCell ref="G8:G9"/>
    <mergeCell ref="H8:H9"/>
  </mergeCells>
  <dataValidations count="1">
    <dataValidation type="list" allowBlank="1" showInputMessage="1" showErrorMessage="1" sqref="E10:E49">
      <formula1>$Q$10:$Q$25</formula1>
    </dataValidation>
  </dataValidations>
  <pageMargins left="0.7" right="0.7" top="0.75" bottom="0.75" header="0.3" footer="0.3"/>
  <pageSetup scale="77"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Q61"/>
  <sheetViews>
    <sheetView zoomScaleNormal="100" zoomScaleSheetLayoutView="80" workbookViewId="0">
      <selection activeCell="L2" sqref="L2"/>
    </sheetView>
  </sheetViews>
  <sheetFormatPr defaultColWidth="8.85546875" defaultRowHeight="15"/>
  <cols>
    <col min="1" max="16" width="11.7109375" style="534" customWidth="1"/>
    <col min="17" max="17" width="11.28515625" style="534" bestFit="1" customWidth="1"/>
    <col min="18" max="16384" width="8.85546875" style="534"/>
  </cols>
  <sheetData>
    <row r="1" spans="1:17" ht="13.9" customHeight="1" thickBot="1"/>
    <row r="2" spans="1:17" ht="13.9" customHeight="1" thickBot="1">
      <c r="A2" s="673" t="s">
        <v>433</v>
      </c>
      <c r="B2" s="674" t="s">
        <v>291</v>
      </c>
      <c r="C2" s="675"/>
      <c r="D2" s="675"/>
      <c r="E2" s="676"/>
      <c r="F2" s="677" t="s">
        <v>434</v>
      </c>
      <c r="G2" s="678"/>
      <c r="H2" s="678"/>
      <c r="I2" s="678"/>
      <c r="J2" s="678"/>
      <c r="M2" s="566" t="s">
        <v>185</v>
      </c>
      <c r="N2" s="566" t="s">
        <v>186</v>
      </c>
      <c r="O2" s="566" t="s">
        <v>187</v>
      </c>
      <c r="P2" s="566" t="s">
        <v>188</v>
      </c>
    </row>
    <row r="3" spans="1:17" ht="13.9" customHeight="1" thickBot="1">
      <c r="A3" s="673"/>
      <c r="B3" s="679" t="s">
        <v>241</v>
      </c>
      <c r="C3" s="680"/>
      <c r="D3" s="680"/>
      <c r="E3" s="681"/>
      <c r="F3" s="677"/>
      <c r="G3" s="678"/>
      <c r="H3" s="678"/>
      <c r="I3" s="678"/>
      <c r="J3" s="678"/>
      <c r="M3" s="567">
        <f>M55/F50</f>
        <v>0.24949407343162763</v>
      </c>
      <c r="N3" s="567">
        <f>N55/F50</f>
        <v>0.75050592656837234</v>
      </c>
      <c r="O3" s="567">
        <f>O55/F50</f>
        <v>0</v>
      </c>
      <c r="P3" s="567">
        <f>P55/F50</f>
        <v>0</v>
      </c>
    </row>
    <row r="4" spans="1:17" ht="13.9" customHeight="1" thickBot="1">
      <c r="A4" s="682">
        <v>20</v>
      </c>
      <c r="B4" s="581" t="s">
        <v>218</v>
      </c>
      <c r="C4" s="608">
        <v>15564</v>
      </c>
      <c r="D4" s="582" t="s">
        <v>76</v>
      </c>
      <c r="E4" s="586">
        <v>2.2169999999999999E-2</v>
      </c>
      <c r="F4" s="683" t="s">
        <v>226</v>
      </c>
      <c r="G4" s="684"/>
      <c r="H4" s="685" t="s">
        <v>452</v>
      </c>
      <c r="I4" s="685"/>
      <c r="J4" s="685"/>
      <c r="N4" s="535"/>
    </row>
    <row r="5" spans="1:17" ht="13.9" customHeight="1" thickBot="1">
      <c r="A5" s="682"/>
      <c r="B5" s="654" t="s">
        <v>78</v>
      </c>
      <c r="C5" s="609">
        <v>15395</v>
      </c>
      <c r="D5" s="583" t="s">
        <v>219</v>
      </c>
      <c r="E5" s="587">
        <f>(C6+C5)/2</f>
        <v>15470.5</v>
      </c>
      <c r="F5" s="683" t="s">
        <v>227</v>
      </c>
      <c r="G5" s="686"/>
      <c r="H5" s="685" t="s">
        <v>453</v>
      </c>
      <c r="I5" s="687"/>
      <c r="J5" s="685"/>
      <c r="M5" s="666" t="s">
        <v>140</v>
      </c>
      <c r="N5" s="667"/>
      <c r="O5" s="667"/>
      <c r="P5" s="668"/>
    </row>
    <row r="6" spans="1:17" ht="13.9" customHeight="1" thickBot="1">
      <c r="A6" s="595" t="s">
        <v>144</v>
      </c>
      <c r="B6" s="654" t="s">
        <v>79</v>
      </c>
      <c r="C6" s="609">
        <v>15546</v>
      </c>
      <c r="D6" s="584" t="s">
        <v>145</v>
      </c>
      <c r="E6" s="588">
        <v>0.63</v>
      </c>
      <c r="F6" s="592" t="s">
        <v>170</v>
      </c>
      <c r="G6" s="594">
        <f>SUM(C12:C15)/SUM(C12:C46)</f>
        <v>9.1237473782335127E-2</v>
      </c>
      <c r="H6" s="592" t="s">
        <v>168</v>
      </c>
      <c r="I6" s="575">
        <v>48.698924731182792</v>
      </c>
      <c r="J6" s="596"/>
      <c r="M6" s="669" t="s">
        <v>141</v>
      </c>
      <c r="N6" s="670"/>
      <c r="O6" s="670"/>
      <c r="P6" s="671"/>
    </row>
    <row r="7" spans="1:17" ht="13.9" customHeight="1" thickBot="1">
      <c r="A7" s="610">
        <v>22.1</v>
      </c>
      <c r="B7" s="654" t="s">
        <v>80</v>
      </c>
      <c r="C7" s="609">
        <v>9133</v>
      </c>
      <c r="D7" s="585" t="s">
        <v>77</v>
      </c>
      <c r="E7" s="587">
        <v>6</v>
      </c>
      <c r="F7" s="593" t="s">
        <v>167</v>
      </c>
      <c r="G7" s="587">
        <v>95</v>
      </c>
      <c r="H7" s="592" t="s">
        <v>169</v>
      </c>
      <c r="I7" s="575">
        <v>1853.2258064516129</v>
      </c>
      <c r="J7" s="596"/>
      <c r="K7" s="535"/>
      <c r="L7" s="557"/>
    </row>
    <row r="8" spans="1:17" ht="13.9" customHeight="1">
      <c r="A8" s="661" t="s">
        <v>81</v>
      </c>
      <c r="B8" s="661" t="s">
        <v>82</v>
      </c>
      <c r="C8" s="661" t="s">
        <v>201</v>
      </c>
      <c r="D8" s="661" t="s">
        <v>224</v>
      </c>
      <c r="E8" s="662" t="s">
        <v>225</v>
      </c>
      <c r="F8" s="661" t="s">
        <v>83</v>
      </c>
      <c r="G8" s="662" t="s">
        <v>72</v>
      </c>
      <c r="H8" s="661" t="s">
        <v>217</v>
      </c>
      <c r="I8" s="661" t="s">
        <v>239</v>
      </c>
      <c r="J8" s="662" t="s">
        <v>451</v>
      </c>
      <c r="L8" s="557"/>
    </row>
    <row r="9" spans="1:17" ht="13.9" customHeight="1" thickBot="1">
      <c r="A9" s="661"/>
      <c r="B9" s="661"/>
      <c r="C9" s="661"/>
      <c r="D9" s="661"/>
      <c r="E9" s="661"/>
      <c r="F9" s="672"/>
      <c r="G9" s="672"/>
      <c r="H9" s="672"/>
      <c r="I9" s="661"/>
      <c r="J9" s="661"/>
      <c r="L9" s="535"/>
      <c r="M9" s="535"/>
      <c r="N9" s="535"/>
      <c r="Q9" s="568" t="s">
        <v>149</v>
      </c>
    </row>
    <row r="10" spans="1:17" ht="13.9" customHeight="1" thickBot="1">
      <c r="A10" s="597">
        <v>1</v>
      </c>
      <c r="B10" s="611" t="s">
        <v>84</v>
      </c>
      <c r="C10" s="630">
        <v>53</v>
      </c>
      <c r="D10" s="631"/>
      <c r="E10" s="622" t="s">
        <v>139</v>
      </c>
      <c r="F10" s="624">
        <f>(D10*42)*C10</f>
        <v>0</v>
      </c>
      <c r="G10" s="604">
        <f>F10</f>
        <v>0</v>
      </c>
      <c r="H10" s="575">
        <f t="shared" ref="H10:H49" si="0">(1*((D10/$A$7)+1))*C10</f>
        <v>53</v>
      </c>
      <c r="I10" s="616">
        <v>15</v>
      </c>
      <c r="J10" s="616">
        <v>5427</v>
      </c>
      <c r="L10" s="554">
        <f>IF(E10="acid",(C10),0)</f>
        <v>0</v>
      </c>
      <c r="M10" s="561">
        <f t="shared" ref="M10:M46" si="1">IF(E10=$M$54,F10,0)</f>
        <v>0</v>
      </c>
      <c r="N10" s="561">
        <f t="shared" ref="N10:N46" si="2">IF(E10=$N$54,F10,0)</f>
        <v>0</v>
      </c>
      <c r="O10" s="561">
        <f t="shared" ref="O10:O46" si="3">IF(E10=$O$54,F10,0)</f>
        <v>0</v>
      </c>
      <c r="P10" s="561">
        <f t="shared" ref="P10:P46" si="4">IF(E10=$P$54,F10,0)</f>
        <v>0</v>
      </c>
      <c r="Q10" s="569"/>
    </row>
    <row r="11" spans="1:17" ht="13.9" customHeight="1" thickBot="1">
      <c r="A11" s="597">
        <v>2</v>
      </c>
      <c r="B11" s="611" t="s">
        <v>85</v>
      </c>
      <c r="C11" s="630">
        <v>24</v>
      </c>
      <c r="D11" s="631"/>
      <c r="E11" s="622" t="s">
        <v>61</v>
      </c>
      <c r="F11" s="624">
        <f t="shared" ref="F11:F14" si="5">(D11*42)*C11</f>
        <v>0</v>
      </c>
      <c r="G11" s="604">
        <f t="shared" ref="G11:G48" si="6">G10+F11</f>
        <v>0</v>
      </c>
      <c r="H11" s="575">
        <f t="shared" si="0"/>
        <v>24</v>
      </c>
      <c r="I11" s="616">
        <v>71</v>
      </c>
      <c r="J11" s="616">
        <v>6000</v>
      </c>
      <c r="L11" s="554">
        <f t="shared" ref="L11:L49" si="7">IF(E11="acid",(C11),0)</f>
        <v>24</v>
      </c>
      <c r="M11" s="561">
        <f t="shared" si="1"/>
        <v>0</v>
      </c>
      <c r="N11" s="561">
        <f t="shared" si="2"/>
        <v>0</v>
      </c>
      <c r="O11" s="561">
        <f t="shared" si="3"/>
        <v>0</v>
      </c>
      <c r="P11" s="561">
        <f t="shared" si="4"/>
        <v>0</v>
      </c>
      <c r="Q11" s="552" t="s">
        <v>136</v>
      </c>
    </row>
    <row r="12" spans="1:17" ht="13.9" customHeight="1" thickBot="1">
      <c r="A12" s="597">
        <v>3</v>
      </c>
      <c r="B12" s="611" t="s">
        <v>472</v>
      </c>
      <c r="C12" s="630">
        <v>176</v>
      </c>
      <c r="D12" s="631"/>
      <c r="E12" s="622" t="s">
        <v>86</v>
      </c>
      <c r="F12" s="624">
        <f t="shared" si="5"/>
        <v>0</v>
      </c>
      <c r="G12" s="604">
        <f t="shared" si="6"/>
        <v>0</v>
      </c>
      <c r="H12" s="575">
        <f t="shared" si="0"/>
        <v>176</v>
      </c>
      <c r="I12" s="616">
        <v>86</v>
      </c>
      <c r="J12" s="616">
        <v>5800</v>
      </c>
      <c r="L12" s="554">
        <f t="shared" si="7"/>
        <v>0</v>
      </c>
      <c r="M12" s="561">
        <f t="shared" si="1"/>
        <v>0</v>
      </c>
      <c r="N12" s="561">
        <f t="shared" si="2"/>
        <v>0</v>
      </c>
      <c r="O12" s="561">
        <f t="shared" si="3"/>
        <v>0</v>
      </c>
      <c r="P12" s="561">
        <f t="shared" si="4"/>
        <v>0</v>
      </c>
      <c r="Q12" s="552" t="s">
        <v>150</v>
      </c>
    </row>
    <row r="13" spans="1:17" ht="13.9" customHeight="1" thickBot="1">
      <c r="A13" s="597">
        <v>4</v>
      </c>
      <c r="B13" s="611" t="s">
        <v>85</v>
      </c>
      <c r="C13" s="630">
        <v>36</v>
      </c>
      <c r="D13" s="631"/>
      <c r="E13" s="622" t="s">
        <v>61</v>
      </c>
      <c r="F13" s="624">
        <f t="shared" si="5"/>
        <v>0</v>
      </c>
      <c r="G13" s="604">
        <f t="shared" si="6"/>
        <v>0</v>
      </c>
      <c r="H13" s="575">
        <f t="shared" si="0"/>
        <v>36</v>
      </c>
      <c r="I13" s="616">
        <v>84</v>
      </c>
      <c r="J13" s="616">
        <v>6550</v>
      </c>
      <c r="L13" s="554">
        <f t="shared" si="7"/>
        <v>36</v>
      </c>
      <c r="M13" s="561">
        <f t="shared" si="1"/>
        <v>0</v>
      </c>
      <c r="N13" s="561">
        <f t="shared" si="2"/>
        <v>0</v>
      </c>
      <c r="O13" s="561">
        <f t="shared" si="3"/>
        <v>0</v>
      </c>
      <c r="P13" s="561">
        <f t="shared" si="4"/>
        <v>0</v>
      </c>
      <c r="Q13" s="552" t="s">
        <v>113</v>
      </c>
    </row>
    <row r="14" spans="1:17" ht="13.9" customHeight="1" thickBot="1">
      <c r="A14" s="597">
        <v>5</v>
      </c>
      <c r="B14" s="611" t="s">
        <v>472</v>
      </c>
      <c r="C14" s="630">
        <v>371</v>
      </c>
      <c r="D14" s="632"/>
      <c r="E14" s="622" t="s">
        <v>87</v>
      </c>
      <c r="F14" s="624">
        <f t="shared" si="5"/>
        <v>0</v>
      </c>
      <c r="G14" s="604">
        <f t="shared" si="6"/>
        <v>0</v>
      </c>
      <c r="H14" s="575">
        <f t="shared" si="0"/>
        <v>371</v>
      </c>
      <c r="I14" s="616">
        <v>88</v>
      </c>
      <c r="J14" s="616">
        <v>6400</v>
      </c>
      <c r="L14" s="554">
        <f t="shared" si="7"/>
        <v>0</v>
      </c>
      <c r="M14" s="561">
        <f t="shared" si="1"/>
        <v>0</v>
      </c>
      <c r="N14" s="561">
        <f t="shared" si="2"/>
        <v>0</v>
      </c>
      <c r="O14" s="561">
        <f t="shared" si="3"/>
        <v>0</v>
      </c>
      <c r="P14" s="561">
        <f t="shared" si="4"/>
        <v>0</v>
      </c>
      <c r="Q14" s="552" t="s">
        <v>151</v>
      </c>
    </row>
    <row r="15" spans="1:17" ht="13.9" customHeight="1" thickBot="1">
      <c r="A15" s="597">
        <v>6</v>
      </c>
      <c r="B15" s="611" t="s">
        <v>472</v>
      </c>
      <c r="C15" s="630">
        <v>200</v>
      </c>
      <c r="D15" s="631">
        <v>0.3</v>
      </c>
      <c r="E15" s="622" t="s">
        <v>136</v>
      </c>
      <c r="F15" s="624">
        <v>2640</v>
      </c>
      <c r="G15" s="604">
        <f t="shared" si="6"/>
        <v>2640</v>
      </c>
      <c r="H15" s="575">
        <f t="shared" si="0"/>
        <v>202.71493212669682</v>
      </c>
      <c r="I15" s="616">
        <v>94</v>
      </c>
      <c r="J15" s="616">
        <v>6825</v>
      </c>
      <c r="L15" s="554">
        <f t="shared" si="7"/>
        <v>0</v>
      </c>
      <c r="M15" s="561">
        <f t="shared" si="1"/>
        <v>2640</v>
      </c>
      <c r="N15" s="561">
        <f t="shared" si="2"/>
        <v>0</v>
      </c>
      <c r="O15" s="561">
        <f t="shared" si="3"/>
        <v>0</v>
      </c>
      <c r="P15" s="561">
        <f t="shared" si="4"/>
        <v>0</v>
      </c>
      <c r="Q15" s="552" t="s">
        <v>114</v>
      </c>
    </row>
    <row r="16" spans="1:17" ht="13.9" customHeight="1" thickBot="1">
      <c r="A16" s="597">
        <v>7</v>
      </c>
      <c r="B16" s="611" t="s">
        <v>472</v>
      </c>
      <c r="C16" s="630">
        <v>350</v>
      </c>
      <c r="D16" s="631">
        <v>0.6</v>
      </c>
      <c r="E16" s="622" t="s">
        <v>136</v>
      </c>
      <c r="F16" s="624">
        <v>9000</v>
      </c>
      <c r="G16" s="604">
        <f t="shared" si="6"/>
        <v>11640</v>
      </c>
      <c r="H16" s="575">
        <f t="shared" si="0"/>
        <v>359.50226244343889</v>
      </c>
      <c r="I16" s="616">
        <v>91</v>
      </c>
      <c r="J16" s="616">
        <v>6725</v>
      </c>
      <c r="L16" s="554">
        <f t="shared" si="7"/>
        <v>0</v>
      </c>
      <c r="M16" s="561">
        <f t="shared" si="1"/>
        <v>9000</v>
      </c>
      <c r="N16" s="561">
        <f t="shared" si="2"/>
        <v>0</v>
      </c>
      <c r="O16" s="561">
        <f t="shared" si="3"/>
        <v>0</v>
      </c>
      <c r="P16" s="561">
        <f t="shared" si="4"/>
        <v>0</v>
      </c>
      <c r="Q16" s="552" t="s">
        <v>152</v>
      </c>
    </row>
    <row r="17" spans="1:17" ht="13.9" customHeight="1" thickBot="1">
      <c r="A17" s="597">
        <v>8</v>
      </c>
      <c r="B17" s="611" t="s">
        <v>472</v>
      </c>
      <c r="C17" s="630">
        <v>350</v>
      </c>
      <c r="D17" s="631">
        <v>0.9</v>
      </c>
      <c r="E17" s="622" t="s">
        <v>136</v>
      </c>
      <c r="F17" s="624">
        <v>13500</v>
      </c>
      <c r="G17" s="604">
        <f t="shared" si="6"/>
        <v>25140</v>
      </c>
      <c r="H17" s="575">
        <f t="shared" si="0"/>
        <v>364.2533936651584</v>
      </c>
      <c r="I17" s="616">
        <v>88</v>
      </c>
      <c r="J17" s="616">
        <v>6500</v>
      </c>
      <c r="L17" s="554">
        <f t="shared" si="7"/>
        <v>0</v>
      </c>
      <c r="M17" s="561">
        <f t="shared" si="1"/>
        <v>13500</v>
      </c>
      <c r="N17" s="561">
        <f t="shared" si="2"/>
        <v>0</v>
      </c>
      <c r="O17" s="561">
        <f t="shared" si="3"/>
        <v>0</v>
      </c>
      <c r="P17" s="561">
        <f t="shared" si="4"/>
        <v>0</v>
      </c>
      <c r="Q17" s="552" t="s">
        <v>87</v>
      </c>
    </row>
    <row r="18" spans="1:17" ht="13.9" customHeight="1" thickBot="1">
      <c r="A18" s="597">
        <v>9</v>
      </c>
      <c r="B18" s="611" t="s">
        <v>472</v>
      </c>
      <c r="C18" s="633">
        <v>152</v>
      </c>
      <c r="D18" s="631">
        <v>0.3</v>
      </c>
      <c r="E18" s="622" t="s">
        <v>136</v>
      </c>
      <c r="F18" s="624">
        <v>2600</v>
      </c>
      <c r="G18" s="604">
        <f t="shared" si="6"/>
        <v>27740</v>
      </c>
      <c r="H18" s="575">
        <f t="shared" si="0"/>
        <v>154.06334841628959</v>
      </c>
      <c r="I18" s="616">
        <v>94</v>
      </c>
      <c r="J18" s="616">
        <v>6750</v>
      </c>
      <c r="L18" s="554">
        <f t="shared" si="7"/>
        <v>0</v>
      </c>
      <c r="M18" s="561">
        <f t="shared" si="1"/>
        <v>2600</v>
      </c>
      <c r="N18" s="561">
        <f t="shared" si="2"/>
        <v>0</v>
      </c>
      <c r="O18" s="561">
        <f t="shared" si="3"/>
        <v>0</v>
      </c>
      <c r="P18" s="561">
        <f t="shared" si="4"/>
        <v>0</v>
      </c>
      <c r="Q18" s="552" t="s">
        <v>61</v>
      </c>
    </row>
    <row r="19" spans="1:17" ht="13.9" customHeight="1" thickBot="1">
      <c r="A19" s="597">
        <v>10</v>
      </c>
      <c r="B19" s="611" t="s">
        <v>472</v>
      </c>
      <c r="C19" s="633">
        <v>350</v>
      </c>
      <c r="D19" s="631">
        <v>0.6</v>
      </c>
      <c r="E19" s="622" t="s">
        <v>136</v>
      </c>
      <c r="F19" s="624">
        <v>8400</v>
      </c>
      <c r="G19" s="604">
        <f t="shared" si="6"/>
        <v>36140</v>
      </c>
      <c r="H19" s="575">
        <f t="shared" si="0"/>
        <v>359.50226244343889</v>
      </c>
      <c r="I19" s="616">
        <v>95</v>
      </c>
      <c r="J19" s="616">
        <v>6850</v>
      </c>
      <c r="L19" s="554">
        <f t="shared" si="7"/>
        <v>0</v>
      </c>
      <c r="M19" s="561">
        <f t="shared" si="1"/>
        <v>8400</v>
      </c>
      <c r="N19" s="561">
        <f t="shared" si="2"/>
        <v>0</v>
      </c>
      <c r="O19" s="561">
        <f t="shared" si="3"/>
        <v>0</v>
      </c>
      <c r="P19" s="561">
        <f t="shared" si="4"/>
        <v>0</v>
      </c>
      <c r="Q19" s="552" t="s">
        <v>86</v>
      </c>
    </row>
    <row r="20" spans="1:17" ht="13.9" customHeight="1" thickBot="1">
      <c r="A20" s="597">
        <v>11</v>
      </c>
      <c r="B20" s="611" t="s">
        <v>472</v>
      </c>
      <c r="C20" s="633">
        <v>309</v>
      </c>
      <c r="D20" s="631">
        <v>0.9</v>
      </c>
      <c r="E20" s="622" t="s">
        <v>136</v>
      </c>
      <c r="F20" s="624">
        <v>10100</v>
      </c>
      <c r="G20" s="604">
        <f t="shared" si="6"/>
        <v>46240</v>
      </c>
      <c r="H20" s="575">
        <f t="shared" si="0"/>
        <v>321.58371040723983</v>
      </c>
      <c r="I20" s="616">
        <v>94</v>
      </c>
      <c r="J20" s="616">
        <v>6725</v>
      </c>
      <c r="L20" s="554">
        <f t="shared" si="7"/>
        <v>0</v>
      </c>
      <c r="M20" s="561">
        <f t="shared" si="1"/>
        <v>10100</v>
      </c>
      <c r="N20" s="561">
        <f t="shared" si="2"/>
        <v>0</v>
      </c>
      <c r="O20" s="561">
        <f t="shared" si="3"/>
        <v>0</v>
      </c>
      <c r="P20" s="561">
        <f t="shared" si="4"/>
        <v>0</v>
      </c>
      <c r="Q20" s="552" t="s">
        <v>128</v>
      </c>
    </row>
    <row r="21" spans="1:17" ht="13.9" customHeight="1" thickBot="1">
      <c r="A21" s="597">
        <v>12</v>
      </c>
      <c r="B21" s="611" t="s">
        <v>472</v>
      </c>
      <c r="C21" s="633">
        <v>151</v>
      </c>
      <c r="D21" s="631">
        <v>0.3</v>
      </c>
      <c r="E21" s="622" t="s">
        <v>136</v>
      </c>
      <c r="F21" s="624">
        <v>2100</v>
      </c>
      <c r="G21" s="604">
        <f t="shared" si="6"/>
        <v>48340</v>
      </c>
      <c r="H21" s="575">
        <f t="shared" si="0"/>
        <v>153.0497737556561</v>
      </c>
      <c r="I21" s="616">
        <v>95</v>
      </c>
      <c r="J21" s="616">
        <v>6550</v>
      </c>
      <c r="L21" s="554">
        <f t="shared" si="7"/>
        <v>0</v>
      </c>
      <c r="M21" s="561">
        <f t="shared" si="1"/>
        <v>2100</v>
      </c>
      <c r="N21" s="561">
        <f t="shared" si="2"/>
        <v>0</v>
      </c>
      <c r="O21" s="561">
        <f t="shared" si="3"/>
        <v>0</v>
      </c>
      <c r="P21" s="561">
        <f t="shared" si="4"/>
        <v>0</v>
      </c>
      <c r="Q21" s="552" t="s">
        <v>129</v>
      </c>
    </row>
    <row r="22" spans="1:17" ht="13.9" customHeight="1" thickBot="1">
      <c r="A22" s="597">
        <v>13</v>
      </c>
      <c r="B22" s="611" t="s">
        <v>472</v>
      </c>
      <c r="C22" s="633">
        <v>300</v>
      </c>
      <c r="D22" s="631">
        <v>0.9</v>
      </c>
      <c r="E22" s="622" t="s">
        <v>136</v>
      </c>
      <c r="F22" s="624">
        <v>11500</v>
      </c>
      <c r="G22" s="604">
        <f t="shared" si="6"/>
        <v>59840</v>
      </c>
      <c r="H22" s="575">
        <f t="shared" si="0"/>
        <v>312.21719457013575</v>
      </c>
      <c r="I22" s="616">
        <v>95</v>
      </c>
      <c r="J22" s="616">
        <v>6685</v>
      </c>
      <c r="L22" s="554">
        <f t="shared" si="7"/>
        <v>0</v>
      </c>
      <c r="M22" s="561">
        <f t="shared" si="1"/>
        <v>11500</v>
      </c>
      <c r="N22" s="561">
        <f t="shared" si="2"/>
        <v>0</v>
      </c>
      <c r="O22" s="561">
        <f t="shared" si="3"/>
        <v>0</v>
      </c>
      <c r="P22" s="561">
        <f t="shared" si="4"/>
        <v>0</v>
      </c>
      <c r="Q22" s="552" t="s">
        <v>139</v>
      </c>
    </row>
    <row r="23" spans="1:17" ht="13.9" customHeight="1" thickBot="1">
      <c r="A23" s="597">
        <v>14</v>
      </c>
      <c r="B23" s="611" t="s">
        <v>472</v>
      </c>
      <c r="C23" s="633">
        <v>310</v>
      </c>
      <c r="D23" s="631">
        <v>1.2</v>
      </c>
      <c r="E23" s="622" t="s">
        <v>136</v>
      </c>
      <c r="F23" s="624">
        <v>14900</v>
      </c>
      <c r="G23" s="604">
        <f t="shared" si="6"/>
        <v>74740</v>
      </c>
      <c r="H23" s="575">
        <f t="shared" si="0"/>
        <v>326.83257918552039</v>
      </c>
      <c r="I23" s="616">
        <v>95</v>
      </c>
      <c r="J23" s="616">
        <v>6700</v>
      </c>
      <c r="L23" s="554">
        <f t="shared" si="7"/>
        <v>0</v>
      </c>
      <c r="M23" s="561">
        <f t="shared" si="1"/>
        <v>14900</v>
      </c>
      <c r="N23" s="561">
        <f t="shared" si="2"/>
        <v>0</v>
      </c>
      <c r="O23" s="561">
        <f t="shared" si="3"/>
        <v>0</v>
      </c>
      <c r="P23" s="561">
        <f t="shared" si="4"/>
        <v>0</v>
      </c>
      <c r="Q23" s="552" t="s">
        <v>192</v>
      </c>
    </row>
    <row r="24" spans="1:17" ht="13.9" customHeight="1" thickBot="1">
      <c r="A24" s="597">
        <v>15</v>
      </c>
      <c r="B24" s="611" t="s">
        <v>472</v>
      </c>
      <c r="C24" s="633">
        <v>162</v>
      </c>
      <c r="D24" s="631">
        <v>0.3</v>
      </c>
      <c r="E24" s="622" t="s">
        <v>136</v>
      </c>
      <c r="F24" s="624">
        <v>3400</v>
      </c>
      <c r="G24" s="604">
        <f t="shared" si="6"/>
        <v>78140</v>
      </c>
      <c r="H24" s="575">
        <f t="shared" si="0"/>
        <v>164.19909502262442</v>
      </c>
      <c r="I24" s="616">
        <v>95</v>
      </c>
      <c r="J24" s="616">
        <v>6500</v>
      </c>
      <c r="L24" s="554">
        <f t="shared" si="7"/>
        <v>0</v>
      </c>
      <c r="M24" s="561">
        <f t="shared" si="1"/>
        <v>3400</v>
      </c>
      <c r="N24" s="561">
        <f t="shared" si="2"/>
        <v>0</v>
      </c>
      <c r="O24" s="561">
        <f t="shared" si="3"/>
        <v>0</v>
      </c>
      <c r="P24" s="561">
        <f t="shared" si="4"/>
        <v>0</v>
      </c>
      <c r="Q24" s="552" t="s">
        <v>233</v>
      </c>
    </row>
    <row r="25" spans="1:17" ht="13.9" customHeight="1" thickBot="1">
      <c r="A25" s="597">
        <v>16</v>
      </c>
      <c r="B25" s="611" t="s">
        <v>472</v>
      </c>
      <c r="C25" s="633">
        <v>181</v>
      </c>
      <c r="D25" s="631">
        <v>1.2</v>
      </c>
      <c r="E25" s="622" t="s">
        <v>136</v>
      </c>
      <c r="F25" s="624">
        <v>8160</v>
      </c>
      <c r="G25" s="604">
        <f t="shared" si="6"/>
        <v>86300</v>
      </c>
      <c r="H25" s="575">
        <f t="shared" si="0"/>
        <v>190.82805429864254</v>
      </c>
      <c r="I25" s="616">
        <v>95</v>
      </c>
      <c r="J25" s="616">
        <v>6650</v>
      </c>
      <c r="L25" s="554">
        <f t="shared" si="7"/>
        <v>0</v>
      </c>
      <c r="M25" s="561">
        <f t="shared" si="1"/>
        <v>8160</v>
      </c>
      <c r="N25" s="561">
        <f t="shared" si="2"/>
        <v>0</v>
      </c>
      <c r="O25" s="561">
        <f t="shared" si="3"/>
        <v>0</v>
      </c>
      <c r="P25" s="561">
        <f t="shared" si="4"/>
        <v>0</v>
      </c>
      <c r="Q25" s="553" t="s">
        <v>156</v>
      </c>
    </row>
    <row r="26" spans="1:17" ht="13.9" customHeight="1" thickBot="1">
      <c r="A26" s="597">
        <v>17</v>
      </c>
      <c r="B26" s="611" t="s">
        <v>472</v>
      </c>
      <c r="C26" s="633">
        <v>200</v>
      </c>
      <c r="D26" s="631">
        <v>0.3</v>
      </c>
      <c r="E26" s="622" t="s">
        <v>150</v>
      </c>
      <c r="F26" s="624">
        <v>2980</v>
      </c>
      <c r="G26" s="604">
        <f t="shared" si="6"/>
        <v>89280</v>
      </c>
      <c r="H26" s="575">
        <f t="shared" si="0"/>
        <v>202.71493212669682</v>
      </c>
      <c r="I26" s="616">
        <v>95</v>
      </c>
      <c r="J26" s="616">
        <v>6400</v>
      </c>
      <c r="L26" s="554">
        <f t="shared" si="7"/>
        <v>0</v>
      </c>
      <c r="M26" s="561">
        <f t="shared" si="1"/>
        <v>0</v>
      </c>
      <c r="N26" s="561">
        <f t="shared" si="2"/>
        <v>2980</v>
      </c>
      <c r="O26" s="561">
        <f t="shared" si="3"/>
        <v>0</v>
      </c>
      <c r="P26" s="561">
        <f t="shared" si="4"/>
        <v>0</v>
      </c>
    </row>
    <row r="27" spans="1:17" ht="13.9" customHeight="1" thickBot="1">
      <c r="A27" s="597">
        <v>18</v>
      </c>
      <c r="B27" s="611" t="s">
        <v>472</v>
      </c>
      <c r="C27" s="633">
        <v>403</v>
      </c>
      <c r="D27" s="631">
        <v>0.6</v>
      </c>
      <c r="E27" s="622" t="s">
        <v>150</v>
      </c>
      <c r="F27" s="624">
        <v>10700</v>
      </c>
      <c r="G27" s="604">
        <f t="shared" si="6"/>
        <v>99980</v>
      </c>
      <c r="H27" s="575">
        <f t="shared" si="0"/>
        <v>413.94117647058818</v>
      </c>
      <c r="I27" s="616">
        <v>95</v>
      </c>
      <c r="J27" s="616">
        <v>6325</v>
      </c>
      <c r="L27" s="554">
        <f t="shared" si="7"/>
        <v>0</v>
      </c>
      <c r="M27" s="561">
        <f t="shared" si="1"/>
        <v>0</v>
      </c>
      <c r="N27" s="561">
        <f t="shared" si="2"/>
        <v>10700</v>
      </c>
      <c r="O27" s="561">
        <f t="shared" si="3"/>
        <v>0</v>
      </c>
      <c r="P27" s="561">
        <f t="shared" si="4"/>
        <v>0</v>
      </c>
    </row>
    <row r="28" spans="1:17" ht="13.9" customHeight="1" thickBot="1">
      <c r="A28" s="597">
        <v>19</v>
      </c>
      <c r="B28" s="611" t="s">
        <v>472</v>
      </c>
      <c r="C28" s="633">
        <v>130</v>
      </c>
      <c r="D28" s="631">
        <v>0.9</v>
      </c>
      <c r="E28" s="622" t="s">
        <v>150</v>
      </c>
      <c r="F28" s="624">
        <v>5000</v>
      </c>
      <c r="G28" s="604">
        <f t="shared" si="6"/>
        <v>104980</v>
      </c>
      <c r="H28" s="575">
        <f t="shared" si="0"/>
        <v>135.29411764705884</v>
      </c>
      <c r="I28" s="616">
        <v>95</v>
      </c>
      <c r="J28" s="616">
        <v>6400</v>
      </c>
      <c r="L28" s="554">
        <f t="shared" si="7"/>
        <v>0</v>
      </c>
      <c r="M28" s="561">
        <f t="shared" si="1"/>
        <v>0</v>
      </c>
      <c r="N28" s="561">
        <f t="shared" si="2"/>
        <v>5000</v>
      </c>
      <c r="O28" s="561">
        <f t="shared" si="3"/>
        <v>0</v>
      </c>
      <c r="P28" s="561">
        <f t="shared" si="4"/>
        <v>0</v>
      </c>
    </row>
    <row r="29" spans="1:17" ht="13.9" customHeight="1" thickBot="1">
      <c r="A29" s="597">
        <v>20</v>
      </c>
      <c r="B29" s="611" t="s">
        <v>472</v>
      </c>
      <c r="C29" s="633">
        <v>202</v>
      </c>
      <c r="D29" s="631">
        <v>0.3</v>
      </c>
      <c r="E29" s="622" t="s">
        <v>150</v>
      </c>
      <c r="F29" s="624">
        <v>4300</v>
      </c>
      <c r="G29" s="604">
        <f t="shared" si="6"/>
        <v>109280</v>
      </c>
      <c r="H29" s="575">
        <f t="shared" si="0"/>
        <v>204.74208144796378</v>
      </c>
      <c r="I29" s="616">
        <v>95</v>
      </c>
      <c r="J29" s="616">
        <v>6275</v>
      </c>
      <c r="L29" s="554">
        <f t="shared" si="7"/>
        <v>0</v>
      </c>
      <c r="M29" s="561">
        <f t="shared" si="1"/>
        <v>0</v>
      </c>
      <c r="N29" s="561">
        <f t="shared" si="2"/>
        <v>4300</v>
      </c>
      <c r="O29" s="561">
        <f t="shared" si="3"/>
        <v>0</v>
      </c>
      <c r="P29" s="561">
        <f t="shared" si="4"/>
        <v>0</v>
      </c>
    </row>
    <row r="30" spans="1:17" ht="13.9" customHeight="1" thickBot="1">
      <c r="A30" s="597">
        <v>21</v>
      </c>
      <c r="B30" s="611" t="s">
        <v>472</v>
      </c>
      <c r="C30" s="633">
        <v>500</v>
      </c>
      <c r="D30" s="631">
        <v>0.9</v>
      </c>
      <c r="E30" s="622" t="s">
        <v>150</v>
      </c>
      <c r="F30" s="624">
        <v>19800</v>
      </c>
      <c r="G30" s="604">
        <f t="shared" si="6"/>
        <v>129080</v>
      </c>
      <c r="H30" s="575">
        <f t="shared" si="0"/>
        <v>520.3619909502263</v>
      </c>
      <c r="I30" s="616">
        <v>95</v>
      </c>
      <c r="J30" s="616">
        <v>6220</v>
      </c>
      <c r="L30" s="554">
        <f t="shared" si="7"/>
        <v>0</v>
      </c>
      <c r="M30" s="561">
        <f t="shared" si="1"/>
        <v>0</v>
      </c>
      <c r="N30" s="561">
        <f t="shared" si="2"/>
        <v>19800</v>
      </c>
      <c r="O30" s="561">
        <f t="shared" si="3"/>
        <v>0</v>
      </c>
      <c r="P30" s="561">
        <f t="shared" si="4"/>
        <v>0</v>
      </c>
    </row>
    <row r="31" spans="1:17" ht="13.9" customHeight="1" thickBot="1">
      <c r="A31" s="597">
        <v>22</v>
      </c>
      <c r="B31" s="611" t="s">
        <v>472</v>
      </c>
      <c r="C31" s="633">
        <v>455</v>
      </c>
      <c r="D31" s="631">
        <v>1.5</v>
      </c>
      <c r="E31" s="622" t="s">
        <v>150</v>
      </c>
      <c r="F31" s="624">
        <v>29000</v>
      </c>
      <c r="G31" s="604">
        <f t="shared" si="6"/>
        <v>158080</v>
      </c>
      <c r="H31" s="575">
        <f t="shared" si="0"/>
        <v>485.88235294117646</v>
      </c>
      <c r="I31" s="616">
        <v>95</v>
      </c>
      <c r="J31" s="616">
        <v>6350</v>
      </c>
      <c r="L31" s="554">
        <f t="shared" si="7"/>
        <v>0</v>
      </c>
      <c r="M31" s="561">
        <f t="shared" si="1"/>
        <v>0</v>
      </c>
      <c r="N31" s="561">
        <f t="shared" si="2"/>
        <v>29000</v>
      </c>
      <c r="O31" s="561">
        <f t="shared" si="3"/>
        <v>0</v>
      </c>
      <c r="P31" s="561">
        <f t="shared" si="4"/>
        <v>0</v>
      </c>
    </row>
    <row r="32" spans="1:17" ht="13.9" customHeight="1" thickBot="1">
      <c r="A32" s="597">
        <v>23</v>
      </c>
      <c r="B32" s="611" t="s">
        <v>472</v>
      </c>
      <c r="C32" s="633">
        <v>200</v>
      </c>
      <c r="D32" s="631">
        <v>0.6</v>
      </c>
      <c r="E32" s="622" t="s">
        <v>150</v>
      </c>
      <c r="F32" s="624">
        <v>5600</v>
      </c>
      <c r="G32" s="604">
        <f t="shared" si="6"/>
        <v>163680</v>
      </c>
      <c r="H32" s="575">
        <f t="shared" si="0"/>
        <v>205.42986425339365</v>
      </c>
      <c r="I32" s="616">
        <v>95</v>
      </c>
      <c r="J32" s="616">
        <v>6150</v>
      </c>
      <c r="L32" s="554">
        <f t="shared" si="7"/>
        <v>0</v>
      </c>
      <c r="M32" s="561">
        <f t="shared" si="1"/>
        <v>0</v>
      </c>
      <c r="N32" s="561">
        <f t="shared" si="2"/>
        <v>5600</v>
      </c>
      <c r="O32" s="561">
        <f t="shared" si="3"/>
        <v>0</v>
      </c>
      <c r="P32" s="561">
        <f t="shared" si="4"/>
        <v>0</v>
      </c>
    </row>
    <row r="33" spans="1:16" ht="13.9" customHeight="1" thickBot="1">
      <c r="A33" s="597">
        <v>24</v>
      </c>
      <c r="B33" s="611" t="s">
        <v>472</v>
      </c>
      <c r="C33" s="633">
        <v>404</v>
      </c>
      <c r="D33" s="631">
        <v>1.2</v>
      </c>
      <c r="E33" s="622" t="s">
        <v>150</v>
      </c>
      <c r="F33" s="624">
        <v>20000</v>
      </c>
      <c r="G33" s="604">
        <f t="shared" si="6"/>
        <v>183680</v>
      </c>
      <c r="H33" s="575">
        <f t="shared" si="0"/>
        <v>425.93665158371044</v>
      </c>
      <c r="I33" s="616">
        <v>95</v>
      </c>
      <c r="J33" s="616">
        <v>6100</v>
      </c>
      <c r="L33" s="554">
        <f t="shared" si="7"/>
        <v>0</v>
      </c>
      <c r="M33" s="561">
        <f t="shared" si="1"/>
        <v>0</v>
      </c>
      <c r="N33" s="561">
        <f t="shared" si="2"/>
        <v>20000</v>
      </c>
      <c r="O33" s="561">
        <f t="shared" si="3"/>
        <v>0</v>
      </c>
      <c r="P33" s="561">
        <f t="shared" si="4"/>
        <v>0</v>
      </c>
    </row>
    <row r="34" spans="1:16" ht="13.9" customHeight="1" thickBot="1">
      <c r="A34" s="597">
        <v>25</v>
      </c>
      <c r="B34" s="611" t="s">
        <v>472</v>
      </c>
      <c r="C34" s="633">
        <v>401</v>
      </c>
      <c r="D34" s="631">
        <v>1.8</v>
      </c>
      <c r="E34" s="622" t="s">
        <v>150</v>
      </c>
      <c r="F34" s="624">
        <v>30200</v>
      </c>
      <c r="G34" s="604">
        <f t="shared" si="6"/>
        <v>213880</v>
      </c>
      <c r="H34" s="575">
        <f t="shared" si="0"/>
        <v>433.66063348416287</v>
      </c>
      <c r="I34" s="616">
        <v>95</v>
      </c>
      <c r="J34" s="616">
        <v>6400</v>
      </c>
      <c r="L34" s="554">
        <f t="shared" si="7"/>
        <v>0</v>
      </c>
      <c r="M34" s="561">
        <f t="shared" si="1"/>
        <v>0</v>
      </c>
      <c r="N34" s="561">
        <f t="shared" si="2"/>
        <v>30200</v>
      </c>
      <c r="O34" s="561">
        <f t="shared" si="3"/>
        <v>0</v>
      </c>
      <c r="P34" s="561">
        <f t="shared" si="4"/>
        <v>0</v>
      </c>
    </row>
    <row r="35" spans="1:16" ht="13.9" customHeight="1" thickBot="1">
      <c r="A35" s="597">
        <v>26</v>
      </c>
      <c r="B35" s="611" t="s">
        <v>472</v>
      </c>
      <c r="C35" s="633">
        <v>184</v>
      </c>
      <c r="D35" s="631">
        <v>0.6</v>
      </c>
      <c r="E35" s="622" t="s">
        <v>150</v>
      </c>
      <c r="F35" s="624">
        <v>5000</v>
      </c>
      <c r="G35" s="604">
        <f t="shared" si="6"/>
        <v>218880</v>
      </c>
      <c r="H35" s="575">
        <f t="shared" si="0"/>
        <v>188.99547511312215</v>
      </c>
      <c r="I35" s="616">
        <v>95</v>
      </c>
      <c r="J35" s="616">
        <v>6300</v>
      </c>
      <c r="L35" s="554">
        <f t="shared" si="7"/>
        <v>0</v>
      </c>
      <c r="M35" s="561">
        <f t="shared" si="1"/>
        <v>0</v>
      </c>
      <c r="N35" s="561">
        <f t="shared" si="2"/>
        <v>5000</v>
      </c>
      <c r="O35" s="561">
        <f t="shared" si="3"/>
        <v>0</v>
      </c>
      <c r="P35" s="561">
        <f t="shared" si="4"/>
        <v>0</v>
      </c>
    </row>
    <row r="36" spans="1:16" ht="13.9" customHeight="1" thickBot="1">
      <c r="A36" s="597">
        <v>27</v>
      </c>
      <c r="B36" s="611" t="s">
        <v>472</v>
      </c>
      <c r="C36" s="633">
        <v>402</v>
      </c>
      <c r="D36" s="631">
        <v>1.2</v>
      </c>
      <c r="E36" s="622" t="s">
        <v>150</v>
      </c>
      <c r="F36" s="624">
        <v>20000</v>
      </c>
      <c r="G36" s="604">
        <f t="shared" si="6"/>
        <v>238880</v>
      </c>
      <c r="H36" s="575">
        <f t="shared" si="0"/>
        <v>423.82805429864254</v>
      </c>
      <c r="I36" s="616">
        <v>95</v>
      </c>
      <c r="J36" s="616">
        <v>6325</v>
      </c>
      <c r="L36" s="554">
        <f t="shared" si="7"/>
        <v>0</v>
      </c>
      <c r="M36" s="561">
        <f t="shared" si="1"/>
        <v>0</v>
      </c>
      <c r="N36" s="561">
        <f t="shared" si="2"/>
        <v>20000</v>
      </c>
      <c r="O36" s="561">
        <f t="shared" si="3"/>
        <v>0</v>
      </c>
      <c r="P36" s="561">
        <f t="shared" si="4"/>
        <v>0</v>
      </c>
    </row>
    <row r="37" spans="1:16" ht="13.9" customHeight="1" thickBot="1">
      <c r="A37" s="597">
        <v>28</v>
      </c>
      <c r="B37" s="611" t="s">
        <v>472</v>
      </c>
      <c r="C37" s="633">
        <v>301</v>
      </c>
      <c r="D37" s="631">
        <v>1.8</v>
      </c>
      <c r="E37" s="622" t="s">
        <v>150</v>
      </c>
      <c r="F37" s="624">
        <v>22600</v>
      </c>
      <c r="G37" s="604">
        <f t="shared" si="6"/>
        <v>261480</v>
      </c>
      <c r="H37" s="575">
        <f t="shared" si="0"/>
        <v>325.51583710407238</v>
      </c>
      <c r="I37" s="616">
        <v>95</v>
      </c>
      <c r="J37" s="616">
        <v>6400</v>
      </c>
      <c r="L37" s="554">
        <f t="shared" si="7"/>
        <v>0</v>
      </c>
      <c r="M37" s="561">
        <f t="shared" si="1"/>
        <v>0</v>
      </c>
      <c r="N37" s="561">
        <f t="shared" si="2"/>
        <v>22600</v>
      </c>
      <c r="O37" s="561">
        <f t="shared" si="3"/>
        <v>0</v>
      </c>
      <c r="P37" s="561">
        <f t="shared" si="4"/>
        <v>0</v>
      </c>
    </row>
    <row r="38" spans="1:16" ht="13.9" customHeight="1" thickBot="1">
      <c r="A38" s="597">
        <v>29</v>
      </c>
      <c r="B38" s="611" t="s">
        <v>472</v>
      </c>
      <c r="C38" s="633">
        <v>200</v>
      </c>
      <c r="D38" s="631">
        <v>0.9</v>
      </c>
      <c r="E38" s="622" t="s">
        <v>150</v>
      </c>
      <c r="F38" s="624">
        <v>8000</v>
      </c>
      <c r="G38" s="604">
        <f t="shared" si="6"/>
        <v>269480</v>
      </c>
      <c r="H38" s="575">
        <f t="shared" si="0"/>
        <v>208.14479638009053</v>
      </c>
      <c r="I38" s="616">
        <v>95</v>
      </c>
      <c r="J38" s="616">
        <v>6250</v>
      </c>
      <c r="L38" s="554">
        <f t="shared" si="7"/>
        <v>0</v>
      </c>
      <c r="M38" s="561">
        <f t="shared" si="1"/>
        <v>0</v>
      </c>
      <c r="N38" s="561">
        <f t="shared" si="2"/>
        <v>8000</v>
      </c>
      <c r="O38" s="561">
        <f t="shared" si="3"/>
        <v>0</v>
      </c>
      <c r="P38" s="561">
        <f t="shared" si="4"/>
        <v>0</v>
      </c>
    </row>
    <row r="39" spans="1:16" ht="13.9" customHeight="1" thickBot="1">
      <c r="A39" s="597">
        <v>30</v>
      </c>
      <c r="B39" s="611" t="s">
        <v>472</v>
      </c>
      <c r="C39" s="633">
        <v>301</v>
      </c>
      <c r="D39" s="631">
        <v>1.5</v>
      </c>
      <c r="E39" s="622" t="s">
        <v>150</v>
      </c>
      <c r="F39" s="624">
        <v>19200</v>
      </c>
      <c r="G39" s="604">
        <f t="shared" si="6"/>
        <v>288680</v>
      </c>
      <c r="H39" s="575">
        <f t="shared" si="0"/>
        <v>321.42986425339365</v>
      </c>
      <c r="I39" s="616">
        <v>95</v>
      </c>
      <c r="J39" s="616">
        <v>6250</v>
      </c>
      <c r="L39" s="554">
        <f t="shared" si="7"/>
        <v>0</v>
      </c>
      <c r="M39" s="561">
        <f t="shared" si="1"/>
        <v>0</v>
      </c>
      <c r="N39" s="561">
        <f t="shared" si="2"/>
        <v>19200</v>
      </c>
      <c r="O39" s="561">
        <f t="shared" si="3"/>
        <v>0</v>
      </c>
      <c r="P39" s="561">
        <f t="shared" si="4"/>
        <v>0</v>
      </c>
    </row>
    <row r="40" spans="1:16" ht="13.9" customHeight="1" thickBot="1">
      <c r="A40" s="597">
        <v>31</v>
      </c>
      <c r="B40" s="611" t="s">
        <v>472</v>
      </c>
      <c r="C40" s="633">
        <v>211</v>
      </c>
      <c r="D40" s="631">
        <v>2</v>
      </c>
      <c r="E40" s="622" t="s">
        <v>150</v>
      </c>
      <c r="F40" s="624">
        <v>17300</v>
      </c>
      <c r="G40" s="604">
        <f t="shared" si="6"/>
        <v>305980</v>
      </c>
      <c r="H40" s="575">
        <f t="shared" si="0"/>
        <v>230.09502262443436</v>
      </c>
      <c r="I40" s="616">
        <v>95</v>
      </c>
      <c r="J40" s="616">
        <v>6500</v>
      </c>
      <c r="L40" s="554">
        <f t="shared" si="7"/>
        <v>0</v>
      </c>
      <c r="M40" s="561">
        <f t="shared" si="1"/>
        <v>0</v>
      </c>
      <c r="N40" s="561">
        <f t="shared" si="2"/>
        <v>17300</v>
      </c>
      <c r="O40" s="561">
        <f t="shared" si="3"/>
        <v>0</v>
      </c>
      <c r="P40" s="561">
        <f t="shared" si="4"/>
        <v>0</v>
      </c>
    </row>
    <row r="41" spans="1:16" ht="13.9" customHeight="1" thickBot="1">
      <c r="A41" s="597">
        <v>32</v>
      </c>
      <c r="B41" s="611" t="s">
        <v>472</v>
      </c>
      <c r="C41" s="633">
        <v>190</v>
      </c>
      <c r="D41" s="631">
        <v>0.9</v>
      </c>
      <c r="E41" s="622" t="s">
        <v>150</v>
      </c>
      <c r="F41" s="624">
        <v>8000</v>
      </c>
      <c r="G41" s="604">
        <f t="shared" si="6"/>
        <v>313980</v>
      </c>
      <c r="H41" s="575">
        <f t="shared" si="0"/>
        <v>197.737556561086</v>
      </c>
      <c r="I41" s="616">
        <v>95</v>
      </c>
      <c r="J41" s="616">
        <v>6400</v>
      </c>
      <c r="L41" s="554">
        <f t="shared" si="7"/>
        <v>0</v>
      </c>
      <c r="M41" s="561">
        <f t="shared" si="1"/>
        <v>0</v>
      </c>
      <c r="N41" s="561">
        <f t="shared" si="2"/>
        <v>8000</v>
      </c>
      <c r="O41" s="561">
        <f t="shared" si="3"/>
        <v>0</v>
      </c>
      <c r="P41" s="561">
        <f t="shared" si="4"/>
        <v>0</v>
      </c>
    </row>
    <row r="42" spans="1:16" ht="13.9" customHeight="1" thickBot="1">
      <c r="A42" s="597">
        <v>33</v>
      </c>
      <c r="B42" s="611" t="s">
        <v>472</v>
      </c>
      <c r="C42" s="633">
        <v>205</v>
      </c>
      <c r="D42" s="631">
        <v>1.5</v>
      </c>
      <c r="E42" s="622" t="s">
        <v>150</v>
      </c>
      <c r="F42" s="624">
        <v>13500</v>
      </c>
      <c r="G42" s="604">
        <f t="shared" si="6"/>
        <v>327480</v>
      </c>
      <c r="H42" s="575">
        <f t="shared" si="0"/>
        <v>218.91402714932127</v>
      </c>
      <c r="I42" s="616">
        <v>95</v>
      </c>
      <c r="J42" s="616">
        <v>6375</v>
      </c>
      <c r="L42" s="554">
        <f t="shared" si="7"/>
        <v>0</v>
      </c>
      <c r="M42" s="561">
        <f t="shared" si="1"/>
        <v>0</v>
      </c>
      <c r="N42" s="561">
        <f t="shared" si="2"/>
        <v>13500</v>
      </c>
      <c r="O42" s="561">
        <f t="shared" si="3"/>
        <v>0</v>
      </c>
      <c r="P42" s="561">
        <f t="shared" si="4"/>
        <v>0</v>
      </c>
    </row>
    <row r="43" spans="1:16" ht="13.9" customHeight="1" thickBot="1">
      <c r="A43" s="597">
        <v>34</v>
      </c>
      <c r="B43" s="611" t="s">
        <v>472</v>
      </c>
      <c r="C43" s="633">
        <v>295</v>
      </c>
      <c r="D43" s="631">
        <v>2</v>
      </c>
      <c r="E43" s="622" t="s">
        <v>150</v>
      </c>
      <c r="F43" s="624">
        <v>18420</v>
      </c>
      <c r="G43" s="604">
        <f t="shared" si="6"/>
        <v>345900</v>
      </c>
      <c r="H43" s="575">
        <f t="shared" si="0"/>
        <v>321.69683257918547</v>
      </c>
      <c r="I43" s="616">
        <v>95</v>
      </c>
      <c r="J43" s="616">
        <v>6400</v>
      </c>
      <c r="L43" s="554">
        <f t="shared" si="7"/>
        <v>0</v>
      </c>
      <c r="M43" s="561">
        <f t="shared" si="1"/>
        <v>0</v>
      </c>
      <c r="N43" s="561">
        <f t="shared" si="2"/>
        <v>18420</v>
      </c>
      <c r="O43" s="561">
        <f t="shared" si="3"/>
        <v>0</v>
      </c>
      <c r="P43" s="561">
        <f t="shared" si="4"/>
        <v>0</v>
      </c>
    </row>
    <row r="44" spans="1:16" ht="13.9" customHeight="1" thickBot="1">
      <c r="A44" s="597">
        <v>35</v>
      </c>
      <c r="B44" s="611"/>
      <c r="C44" s="612"/>
      <c r="D44" s="613"/>
      <c r="E44" s="622"/>
      <c r="F44" s="624">
        <f>(D44*42)*C44</f>
        <v>0</v>
      </c>
      <c r="G44" s="604">
        <f t="shared" si="6"/>
        <v>345900</v>
      </c>
      <c r="H44" s="575">
        <f t="shared" si="0"/>
        <v>0</v>
      </c>
      <c r="I44" s="616"/>
      <c r="J44" s="616"/>
      <c r="L44" s="554">
        <f t="shared" si="7"/>
        <v>0</v>
      </c>
      <c r="M44" s="561">
        <f t="shared" si="1"/>
        <v>0</v>
      </c>
      <c r="N44" s="561">
        <f t="shared" si="2"/>
        <v>0</v>
      </c>
      <c r="O44" s="561">
        <f t="shared" si="3"/>
        <v>0</v>
      </c>
      <c r="P44" s="561">
        <f t="shared" si="4"/>
        <v>0</v>
      </c>
    </row>
    <row r="45" spans="1:16" ht="13.9" customHeight="1" thickBot="1">
      <c r="A45" s="597">
        <v>36</v>
      </c>
      <c r="B45" s="611"/>
      <c r="C45" s="612"/>
      <c r="D45" s="613"/>
      <c r="E45" s="622"/>
      <c r="F45" s="624">
        <f t="shared" ref="F45" si="8">(D45*42)*C45</f>
        <v>0</v>
      </c>
      <c r="G45" s="604">
        <f t="shared" si="6"/>
        <v>345900</v>
      </c>
      <c r="H45" s="575">
        <f t="shared" si="0"/>
        <v>0</v>
      </c>
      <c r="I45" s="616"/>
      <c r="J45" s="616"/>
      <c r="L45" s="554">
        <f t="shared" si="7"/>
        <v>0</v>
      </c>
      <c r="M45" s="561">
        <f t="shared" si="1"/>
        <v>0</v>
      </c>
      <c r="N45" s="561">
        <f t="shared" si="2"/>
        <v>0</v>
      </c>
      <c r="O45" s="561">
        <f t="shared" si="3"/>
        <v>0</v>
      </c>
      <c r="P45" s="561">
        <f t="shared" si="4"/>
        <v>0</v>
      </c>
    </row>
    <row r="46" spans="1:16" ht="13.9" customHeight="1" thickBot="1">
      <c r="A46" s="597">
        <v>37</v>
      </c>
      <c r="B46" s="611"/>
      <c r="C46" s="612"/>
      <c r="D46" s="613"/>
      <c r="E46" s="622"/>
      <c r="F46" s="624">
        <f>(D46*42)*C46</f>
        <v>0</v>
      </c>
      <c r="G46" s="604">
        <f t="shared" si="6"/>
        <v>345900</v>
      </c>
      <c r="H46" s="575">
        <f t="shared" si="0"/>
        <v>0</v>
      </c>
      <c r="I46" s="616"/>
      <c r="J46" s="616"/>
      <c r="L46" s="554">
        <f t="shared" si="7"/>
        <v>0</v>
      </c>
      <c r="M46" s="561">
        <f t="shared" si="1"/>
        <v>0</v>
      </c>
      <c r="N46" s="561">
        <f t="shared" si="2"/>
        <v>0</v>
      </c>
      <c r="O46" s="561">
        <f t="shared" si="3"/>
        <v>0</v>
      </c>
      <c r="P46" s="561">
        <f t="shared" si="4"/>
        <v>0</v>
      </c>
    </row>
    <row r="47" spans="1:16" ht="13.9" customHeight="1" thickBot="1">
      <c r="A47" s="597">
        <v>38</v>
      </c>
      <c r="B47" s="611"/>
      <c r="C47" s="612"/>
      <c r="D47" s="613"/>
      <c r="E47" s="622"/>
      <c r="F47" s="624">
        <f t="shared" ref="F47:F48" si="9">(D47*42)*C47</f>
        <v>0</v>
      </c>
      <c r="G47" s="604">
        <f t="shared" si="6"/>
        <v>345900</v>
      </c>
      <c r="H47" s="575">
        <f t="shared" si="0"/>
        <v>0</v>
      </c>
      <c r="I47" s="616"/>
      <c r="J47" s="616"/>
      <c r="L47" s="554">
        <f t="shared" si="7"/>
        <v>0</v>
      </c>
      <c r="M47" s="561">
        <f>IF(E47=$M$54,F47,0)</f>
        <v>0</v>
      </c>
      <c r="N47" s="561">
        <f>IF(E47=$N$54,F47,0)</f>
        <v>0</v>
      </c>
      <c r="O47" s="561">
        <f>IF(E47=$O$54,F47,0)</f>
        <v>0</v>
      </c>
      <c r="P47" s="561">
        <f>IF(E47=$P$54,F47,0)</f>
        <v>0</v>
      </c>
    </row>
    <row r="48" spans="1:16" ht="13.9" customHeight="1" thickBot="1">
      <c r="A48" s="597">
        <v>39</v>
      </c>
      <c r="B48" s="611"/>
      <c r="C48" s="612"/>
      <c r="D48" s="613"/>
      <c r="E48" s="622"/>
      <c r="F48" s="624">
        <f t="shared" si="9"/>
        <v>0</v>
      </c>
      <c r="G48" s="604">
        <f t="shared" si="6"/>
        <v>345900</v>
      </c>
      <c r="H48" s="575">
        <f t="shared" si="0"/>
        <v>0</v>
      </c>
      <c r="I48" s="616"/>
      <c r="J48" s="616"/>
      <c r="L48" s="554">
        <f t="shared" si="7"/>
        <v>0</v>
      </c>
      <c r="M48" s="561">
        <f>IF(E48=$M$54,F48,0)</f>
        <v>0</v>
      </c>
      <c r="N48" s="561">
        <f>IF(E48=$N$54,F48,0)</f>
        <v>0</v>
      </c>
      <c r="O48" s="561">
        <f>IF(E48=$O$54,F48,0)</f>
        <v>0</v>
      </c>
      <c r="P48" s="561">
        <f>IF(E48=$P$54,F48,0)</f>
        <v>0</v>
      </c>
    </row>
    <row r="49" spans="1:17" ht="13.9" customHeight="1" thickBot="1">
      <c r="A49" s="597">
        <v>40</v>
      </c>
      <c r="B49" s="611" t="s">
        <v>472</v>
      </c>
      <c r="C49" s="591">
        <f>(C5*E4)</f>
        <v>341.30714999999998</v>
      </c>
      <c r="D49" s="621"/>
      <c r="E49" s="614" t="s">
        <v>156</v>
      </c>
      <c r="F49" s="623"/>
      <c r="G49" s="605"/>
      <c r="H49" s="575">
        <f t="shared" si="0"/>
        <v>341.30714999999998</v>
      </c>
      <c r="I49" s="612">
        <v>95</v>
      </c>
      <c r="J49" s="616">
        <v>6650</v>
      </c>
      <c r="L49" s="554">
        <f t="shared" si="7"/>
        <v>0</v>
      </c>
      <c r="M49" s="561">
        <f>IF(E49=$M$54,F49,0)</f>
        <v>0</v>
      </c>
      <c r="N49" s="561">
        <f>IF(E49=$N$54,F49,0)</f>
        <v>0</v>
      </c>
      <c r="O49" s="561">
        <f>IF(E49=$O$54,F49,0)</f>
        <v>0</v>
      </c>
      <c r="P49" s="561">
        <f>IF(E49=$P$54,F49,0)</f>
        <v>0</v>
      </c>
    </row>
    <row r="50" spans="1:17" ht="13.9" customHeight="1" thickBot="1">
      <c r="A50" s="578" t="s">
        <v>71</v>
      </c>
      <c r="B50" s="576" t="s">
        <v>235</v>
      </c>
      <c r="C50" s="591">
        <f>(SUM(C10:C49))*42</f>
        <v>378012.90030000004</v>
      </c>
      <c r="D50" s="598" t="s">
        <v>236</v>
      </c>
      <c r="E50" s="576" t="s">
        <v>237</v>
      </c>
      <c r="F50" s="591">
        <f>SUM(F10:F46)</f>
        <v>345900</v>
      </c>
      <c r="G50" s="607" t="s">
        <v>154</v>
      </c>
      <c r="H50" s="606"/>
      <c r="I50" s="600"/>
      <c r="J50" s="603" t="s">
        <v>202</v>
      </c>
      <c r="K50" s="535"/>
      <c r="L50" s="554"/>
      <c r="M50" s="555"/>
      <c r="N50" s="555"/>
      <c r="O50" s="556"/>
      <c r="P50" s="556"/>
    </row>
    <row r="51" spans="1:17" ht="13.9" customHeight="1" thickBot="1">
      <c r="A51" s="578" t="s">
        <v>204</v>
      </c>
      <c r="B51" s="617">
        <v>6.0416666666666667E-2</v>
      </c>
      <c r="C51" s="590" t="s">
        <v>203</v>
      </c>
      <c r="D51" s="580" t="s">
        <v>205</v>
      </c>
      <c r="E51" s="617">
        <v>0.14861111111111111</v>
      </c>
      <c r="F51" s="590" t="s">
        <v>203</v>
      </c>
      <c r="G51" s="580" t="s">
        <v>207</v>
      </c>
      <c r="H51" s="620">
        <v>43015</v>
      </c>
      <c r="I51" s="600" t="s">
        <v>514</v>
      </c>
      <c r="J51" s="601">
        <f>H49+H55</f>
        <v>391.30714999999998</v>
      </c>
      <c r="K51" s="574"/>
      <c r="L51" s="554"/>
      <c r="M51" s="555"/>
      <c r="N51" s="555"/>
      <c r="O51" s="556"/>
      <c r="P51" s="556"/>
    </row>
    <row r="52" spans="1:17" ht="13.9" customHeight="1" thickBot="1">
      <c r="A52" s="578" t="s">
        <v>178</v>
      </c>
      <c r="B52" s="612">
        <v>562</v>
      </c>
      <c r="C52" s="579" t="s">
        <v>73</v>
      </c>
      <c r="D52" s="580" t="s">
        <v>160</v>
      </c>
      <c r="E52" s="618">
        <f>MAX(D10:D48)</f>
        <v>2</v>
      </c>
      <c r="F52" s="579" t="s">
        <v>165</v>
      </c>
      <c r="G52" s="580" t="s">
        <v>166</v>
      </c>
      <c r="H52" s="618">
        <f>F50/(SUM(C15:C48)*42)</f>
        <v>1.0295929848373904</v>
      </c>
      <c r="I52" s="600" t="s">
        <v>165</v>
      </c>
      <c r="J52" s="602" t="s">
        <v>234</v>
      </c>
      <c r="L52" s="554"/>
      <c r="M52" s="555"/>
      <c r="N52" s="555"/>
      <c r="O52" s="556"/>
      <c r="P52" s="556"/>
    </row>
    <row r="53" spans="1:17" ht="13.9" customHeight="1" thickBot="1">
      <c r="A53" s="578" t="s">
        <v>179</v>
      </c>
      <c r="B53" s="612">
        <v>5427</v>
      </c>
      <c r="C53" s="579" t="s">
        <v>73</v>
      </c>
      <c r="D53" s="580" t="s">
        <v>161</v>
      </c>
      <c r="E53" s="612">
        <f>MAX(I10:I49)</f>
        <v>95</v>
      </c>
      <c r="F53" s="579" t="s">
        <v>74</v>
      </c>
      <c r="G53" s="580" t="s">
        <v>163</v>
      </c>
      <c r="H53" s="612">
        <f>AVERAGE(I14:I48)</f>
        <v>94.3</v>
      </c>
      <c r="I53" s="600" t="s">
        <v>74</v>
      </c>
      <c r="J53" s="547">
        <f>SUM(H10:H49)+E55+H55</f>
        <v>9625.3750233031678</v>
      </c>
      <c r="L53" s="574"/>
      <c r="M53" s="574"/>
      <c r="N53" s="574"/>
      <c r="O53" s="574"/>
      <c r="P53" s="574"/>
    </row>
    <row r="54" spans="1:17" ht="13.9" customHeight="1" thickBot="1">
      <c r="A54" s="578" t="s">
        <v>75</v>
      </c>
      <c r="B54" s="615">
        <v>2180</v>
      </c>
      <c r="C54" s="579" t="s">
        <v>73</v>
      </c>
      <c r="D54" s="580" t="s">
        <v>162</v>
      </c>
      <c r="E54" s="612">
        <f>MAX(J10:J49)</f>
        <v>6850</v>
      </c>
      <c r="F54" s="579" t="s">
        <v>73</v>
      </c>
      <c r="G54" s="580" t="s">
        <v>164</v>
      </c>
      <c r="H54" s="612">
        <f>AVERAGE(J14:J48)</f>
        <v>6456</v>
      </c>
      <c r="I54" s="600" t="s">
        <v>73</v>
      </c>
      <c r="J54" s="602" t="s">
        <v>146</v>
      </c>
      <c r="L54" s="550" t="s">
        <v>89</v>
      </c>
      <c r="M54" s="549" t="str">
        <f>'Job Info'!D17</f>
        <v>100 Mesh</v>
      </c>
      <c r="N54" s="549" t="str">
        <f>'Job Info'!D18</f>
        <v>40/70 White</v>
      </c>
      <c r="O54" s="549">
        <f>'Job Info'!D19</f>
        <v>0</v>
      </c>
      <c r="P54" s="549">
        <f>'Job Info'!D20</f>
        <v>0</v>
      </c>
    </row>
    <row r="55" spans="1:17" ht="13.9" customHeight="1" thickBot="1">
      <c r="A55" s="576" t="s">
        <v>90</v>
      </c>
      <c r="B55" s="599">
        <f>((C7*0.433)+B54)/C7</f>
        <v>0.67169484287747727</v>
      </c>
      <c r="C55" s="579" t="s">
        <v>231</v>
      </c>
      <c r="D55" s="589" t="s">
        <v>229</v>
      </c>
      <c r="E55" s="619">
        <v>201</v>
      </c>
      <c r="F55" s="579" t="s">
        <v>230</v>
      </c>
      <c r="G55" s="578" t="s">
        <v>232</v>
      </c>
      <c r="H55" s="619">
        <v>50</v>
      </c>
      <c r="I55" s="600" t="s">
        <v>230</v>
      </c>
      <c r="J55" s="547">
        <f>(C50/42)+E55+H55</f>
        <v>9251.3071500000005</v>
      </c>
      <c r="L55" s="551">
        <f t="shared" ref="L55:P55" si="10">SUM(L10:L49)</f>
        <v>60</v>
      </c>
      <c r="M55" s="551">
        <f t="shared" si="10"/>
        <v>86300</v>
      </c>
      <c r="N55" s="551">
        <f t="shared" si="10"/>
        <v>259600</v>
      </c>
      <c r="O55" s="551">
        <f t="shared" si="10"/>
        <v>0</v>
      </c>
      <c r="P55" s="551">
        <f t="shared" si="10"/>
        <v>0</v>
      </c>
    </row>
    <row r="56" spans="1:17" ht="43.15" customHeight="1">
      <c r="A56" s="663" t="s">
        <v>477</v>
      </c>
      <c r="B56" s="664"/>
      <c r="C56" s="664"/>
      <c r="D56" s="664"/>
      <c r="E56" s="664"/>
      <c r="F56" s="664"/>
      <c r="G56" s="664"/>
      <c r="H56" s="664"/>
      <c r="I56" s="664"/>
      <c r="J56" s="665"/>
      <c r="K56" s="535"/>
      <c r="L56" s="538"/>
      <c r="M56" s="539"/>
      <c r="N56" s="535"/>
      <c r="O56" s="535"/>
    </row>
    <row r="58" spans="1:17">
      <c r="A58" s="541"/>
      <c r="B58" s="540" t="s">
        <v>191</v>
      </c>
      <c r="C58" s="542"/>
      <c r="D58" s="542"/>
      <c r="E58" s="542"/>
      <c r="F58" s="542"/>
      <c r="G58" s="542"/>
      <c r="H58" s="542"/>
      <c r="I58" s="542"/>
    </row>
    <row r="59" spans="1:17">
      <c r="A59" s="543"/>
      <c r="B59" s="540" t="s">
        <v>100</v>
      </c>
      <c r="C59" s="545"/>
      <c r="D59" s="544"/>
      <c r="E59" s="545"/>
      <c r="F59" s="546"/>
      <c r="G59" s="546"/>
      <c r="H59" s="546"/>
      <c r="I59" s="546"/>
    </row>
    <row r="60" spans="1:17">
      <c r="A60" s="558" t="s">
        <v>130</v>
      </c>
      <c r="B60" s="558" t="s">
        <v>131</v>
      </c>
      <c r="C60" s="558" t="s">
        <v>97</v>
      </c>
      <c r="D60" s="558" t="s">
        <v>91</v>
      </c>
      <c r="E60" s="558" t="s">
        <v>72</v>
      </c>
      <c r="F60" s="558" t="s">
        <v>173</v>
      </c>
      <c r="G60" s="558" t="s">
        <v>174</v>
      </c>
      <c r="H60" s="558" t="s">
        <v>171</v>
      </c>
      <c r="I60" s="558" t="s">
        <v>172</v>
      </c>
      <c r="J60" s="558" t="s">
        <v>159</v>
      </c>
      <c r="K60" s="558" t="s">
        <v>99</v>
      </c>
      <c r="L60" s="558" t="s">
        <v>92</v>
      </c>
      <c r="M60" s="558" t="s">
        <v>132</v>
      </c>
      <c r="N60" s="558" t="s">
        <v>93</v>
      </c>
      <c r="O60" s="558" t="s">
        <v>94</v>
      </c>
      <c r="P60" s="558" t="s">
        <v>96</v>
      </c>
      <c r="Q60" s="558" t="s">
        <v>95</v>
      </c>
    </row>
    <row r="61" spans="1:17">
      <c r="A61" s="559">
        <f>C5</f>
        <v>15395</v>
      </c>
      <c r="B61" s="559">
        <f>C6</f>
        <v>15546</v>
      </c>
      <c r="C61" s="559">
        <f>C50</f>
        <v>378012.90030000004</v>
      </c>
      <c r="D61" s="559">
        <f>J55</f>
        <v>9251.3071500000005</v>
      </c>
      <c r="E61" s="559">
        <f>F50</f>
        <v>345900</v>
      </c>
      <c r="F61" s="559">
        <f>M55</f>
        <v>86300</v>
      </c>
      <c r="G61" s="559">
        <f>N55</f>
        <v>259600</v>
      </c>
      <c r="H61" s="559">
        <f>O55</f>
        <v>0</v>
      </c>
      <c r="I61" s="559">
        <f>P55</f>
        <v>0</v>
      </c>
      <c r="J61" s="559">
        <f>B52</f>
        <v>562</v>
      </c>
      <c r="K61" s="559">
        <f>B53</f>
        <v>5427</v>
      </c>
      <c r="L61" s="559">
        <f>B54</f>
        <v>2180</v>
      </c>
      <c r="M61" s="560">
        <f>B55</f>
        <v>0.67169484287747727</v>
      </c>
      <c r="N61" s="559">
        <f>E53</f>
        <v>95</v>
      </c>
      <c r="O61" s="559">
        <f>H53</f>
        <v>94.3</v>
      </c>
      <c r="P61" s="559">
        <f>E54</f>
        <v>6850</v>
      </c>
      <c r="Q61" s="559">
        <f>H54</f>
        <v>6456</v>
      </c>
    </row>
  </sheetData>
  <sheetProtection selectLockedCells="1"/>
  <mergeCells count="22">
    <mergeCell ref="A2:A3"/>
    <mergeCell ref="B2:E2"/>
    <mergeCell ref="F2:J3"/>
    <mergeCell ref="B3:E3"/>
    <mergeCell ref="A4:A5"/>
    <mergeCell ref="F4:G4"/>
    <mergeCell ref="H4:J4"/>
    <mergeCell ref="F5:G5"/>
    <mergeCell ref="H5:J5"/>
    <mergeCell ref="I8:I9"/>
    <mergeCell ref="J8:J9"/>
    <mergeCell ref="A56:J56"/>
    <mergeCell ref="M5:P5"/>
    <mergeCell ref="M6:P6"/>
    <mergeCell ref="A8:A9"/>
    <mergeCell ref="B8:B9"/>
    <mergeCell ref="C8:C9"/>
    <mergeCell ref="D8:D9"/>
    <mergeCell ref="E8:E9"/>
    <mergeCell ref="F8:F9"/>
    <mergeCell ref="G8:G9"/>
    <mergeCell ref="H8:H9"/>
  </mergeCells>
  <dataValidations count="1">
    <dataValidation type="list" allowBlank="1" showInputMessage="1" showErrorMessage="1" sqref="E10:E49">
      <formula1>$Q$10:$Q$25</formula1>
    </dataValidation>
  </dataValidations>
  <pageMargins left="0.7" right="0.7" top="0.75" bottom="0.75" header="0.3" footer="0.3"/>
  <pageSetup scale="77"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Q61"/>
  <sheetViews>
    <sheetView zoomScaleNormal="100" zoomScaleSheetLayoutView="80" workbookViewId="0">
      <selection activeCell="L2" sqref="L2"/>
    </sheetView>
  </sheetViews>
  <sheetFormatPr defaultColWidth="8.85546875" defaultRowHeight="15"/>
  <cols>
    <col min="1" max="16" width="11.7109375" style="534" customWidth="1"/>
    <col min="17" max="17" width="11.28515625" style="534" bestFit="1" customWidth="1"/>
    <col min="18" max="16384" width="8.85546875" style="534"/>
  </cols>
  <sheetData>
    <row r="1" spans="1:17" ht="13.9" customHeight="1" thickBot="1"/>
    <row r="2" spans="1:17" ht="13.9" customHeight="1" thickBot="1">
      <c r="A2" s="673" t="s">
        <v>433</v>
      </c>
      <c r="B2" s="674" t="s">
        <v>291</v>
      </c>
      <c r="C2" s="675"/>
      <c r="D2" s="675"/>
      <c r="E2" s="676"/>
      <c r="F2" s="677" t="s">
        <v>434</v>
      </c>
      <c r="G2" s="678"/>
      <c r="H2" s="678"/>
      <c r="I2" s="678"/>
      <c r="J2" s="678"/>
      <c r="M2" s="566" t="s">
        <v>185</v>
      </c>
      <c r="N2" s="566" t="s">
        <v>186</v>
      </c>
      <c r="O2" s="566" t="s">
        <v>187</v>
      </c>
      <c r="P2" s="566" t="s">
        <v>188</v>
      </c>
    </row>
    <row r="3" spans="1:17" ht="13.9" customHeight="1" thickBot="1">
      <c r="A3" s="673"/>
      <c r="B3" s="679" t="s">
        <v>241</v>
      </c>
      <c r="C3" s="680"/>
      <c r="D3" s="680"/>
      <c r="E3" s="681"/>
      <c r="F3" s="677"/>
      <c r="G3" s="678"/>
      <c r="H3" s="678"/>
      <c r="I3" s="678"/>
      <c r="J3" s="678"/>
      <c r="M3" s="567">
        <f>M55/F50</f>
        <v>0.23982683982683983</v>
      </c>
      <c r="N3" s="567">
        <f>N55/F50</f>
        <v>0.76017316017316017</v>
      </c>
      <c r="O3" s="567">
        <f>O55/F50</f>
        <v>0</v>
      </c>
      <c r="P3" s="567">
        <f>P55/F50</f>
        <v>0</v>
      </c>
    </row>
    <row r="4" spans="1:17" ht="13.9" customHeight="1" thickBot="1">
      <c r="A4" s="682">
        <v>21</v>
      </c>
      <c r="B4" s="581" t="s">
        <v>218</v>
      </c>
      <c r="C4" s="608">
        <v>15377</v>
      </c>
      <c r="D4" s="582" t="s">
        <v>76</v>
      </c>
      <c r="E4" s="586">
        <v>2.2169999999999999E-2</v>
      </c>
      <c r="F4" s="683" t="s">
        <v>226</v>
      </c>
      <c r="G4" s="684"/>
      <c r="H4" s="685" t="s">
        <v>448</v>
      </c>
      <c r="I4" s="685"/>
      <c r="J4" s="685"/>
      <c r="N4" s="535"/>
    </row>
    <row r="5" spans="1:17" ht="13.9" customHeight="1" thickBot="1">
      <c r="A5" s="682"/>
      <c r="B5" s="654" t="s">
        <v>78</v>
      </c>
      <c r="C5" s="609">
        <v>15208</v>
      </c>
      <c r="D5" s="583" t="s">
        <v>219</v>
      </c>
      <c r="E5" s="587">
        <f>(C6+C5)/2</f>
        <v>15283.5</v>
      </c>
      <c r="F5" s="683" t="s">
        <v>227</v>
      </c>
      <c r="G5" s="686"/>
      <c r="H5" s="685" t="s">
        <v>453</v>
      </c>
      <c r="I5" s="687"/>
      <c r="J5" s="685"/>
      <c r="M5" s="666" t="s">
        <v>140</v>
      </c>
      <c r="N5" s="667"/>
      <c r="O5" s="667"/>
      <c r="P5" s="668"/>
    </row>
    <row r="6" spans="1:17" ht="13.9" customHeight="1" thickBot="1">
      <c r="A6" s="595" t="s">
        <v>144</v>
      </c>
      <c r="B6" s="654" t="s">
        <v>79</v>
      </c>
      <c r="C6" s="609">
        <v>15359</v>
      </c>
      <c r="D6" s="584" t="s">
        <v>145</v>
      </c>
      <c r="E6" s="588">
        <v>0.63</v>
      </c>
      <c r="F6" s="592" t="s">
        <v>170</v>
      </c>
      <c r="G6" s="594">
        <f>SUM(C12:C15)/SUM(C12:C46)</f>
        <v>7.5241740531829165E-2</v>
      </c>
      <c r="H6" s="592" t="s">
        <v>168</v>
      </c>
      <c r="I6" s="575">
        <v>48.698924731182792</v>
      </c>
      <c r="J6" s="596"/>
      <c r="M6" s="669" t="s">
        <v>141</v>
      </c>
      <c r="N6" s="670"/>
      <c r="O6" s="670"/>
      <c r="P6" s="671"/>
    </row>
    <row r="7" spans="1:17" ht="13.9" customHeight="1" thickBot="1">
      <c r="A7" s="610">
        <v>22.1</v>
      </c>
      <c r="B7" s="654" t="s">
        <v>80</v>
      </c>
      <c r="C7" s="609">
        <v>9127</v>
      </c>
      <c r="D7" s="585" t="s">
        <v>77</v>
      </c>
      <c r="E7" s="587">
        <v>6</v>
      </c>
      <c r="F7" s="593" t="s">
        <v>167</v>
      </c>
      <c r="G7" s="587">
        <v>95</v>
      </c>
      <c r="H7" s="592" t="s">
        <v>169</v>
      </c>
      <c r="I7" s="575">
        <v>1853.2258064516129</v>
      </c>
      <c r="J7" s="596"/>
      <c r="K7" s="535"/>
      <c r="L7" s="557"/>
    </row>
    <row r="8" spans="1:17" ht="13.9" customHeight="1">
      <c r="A8" s="661" t="s">
        <v>81</v>
      </c>
      <c r="B8" s="661" t="s">
        <v>82</v>
      </c>
      <c r="C8" s="661" t="s">
        <v>201</v>
      </c>
      <c r="D8" s="661" t="s">
        <v>224</v>
      </c>
      <c r="E8" s="662" t="s">
        <v>225</v>
      </c>
      <c r="F8" s="661" t="s">
        <v>83</v>
      </c>
      <c r="G8" s="662" t="s">
        <v>72</v>
      </c>
      <c r="H8" s="661" t="s">
        <v>217</v>
      </c>
      <c r="I8" s="661" t="s">
        <v>239</v>
      </c>
      <c r="J8" s="662" t="s">
        <v>451</v>
      </c>
      <c r="L8" s="557"/>
    </row>
    <row r="9" spans="1:17" ht="13.9" customHeight="1" thickBot="1">
      <c r="A9" s="661"/>
      <c r="B9" s="661"/>
      <c r="C9" s="661"/>
      <c r="D9" s="661"/>
      <c r="E9" s="661"/>
      <c r="F9" s="672"/>
      <c r="G9" s="672"/>
      <c r="H9" s="672"/>
      <c r="I9" s="661"/>
      <c r="J9" s="661"/>
      <c r="L9" s="535"/>
      <c r="M9" s="535"/>
      <c r="N9" s="535"/>
      <c r="Q9" s="568" t="s">
        <v>149</v>
      </c>
    </row>
    <row r="10" spans="1:17" ht="13.9" customHeight="1" thickBot="1">
      <c r="A10" s="597">
        <v>1</v>
      </c>
      <c r="B10" s="611" t="s">
        <v>84</v>
      </c>
      <c r="C10" s="630">
        <v>24</v>
      </c>
      <c r="D10" s="631"/>
      <c r="E10" s="622" t="s">
        <v>139</v>
      </c>
      <c r="F10" s="624">
        <f>(D10*42)*C10</f>
        <v>0</v>
      </c>
      <c r="G10" s="604">
        <f>F10</f>
        <v>0</v>
      </c>
      <c r="H10" s="575">
        <f t="shared" ref="H10:H49" si="0">(1*((D10/$A$7)+1))*C10</f>
        <v>24</v>
      </c>
      <c r="I10" s="616">
        <v>13</v>
      </c>
      <c r="J10" s="616">
        <v>4908</v>
      </c>
      <c r="L10" s="554">
        <f>IF(E10="acid",(C10),0)</f>
        <v>0</v>
      </c>
      <c r="M10" s="561">
        <f t="shared" ref="M10:M46" si="1">IF(E10=$M$54,F10,0)</f>
        <v>0</v>
      </c>
      <c r="N10" s="561">
        <f t="shared" ref="N10:N46" si="2">IF(E10=$N$54,F10,0)</f>
        <v>0</v>
      </c>
      <c r="O10" s="561">
        <f t="shared" ref="O10:O46" si="3">IF(E10=$O$54,F10,0)</f>
        <v>0</v>
      </c>
      <c r="P10" s="561">
        <f t="shared" ref="P10:P46" si="4">IF(E10=$P$54,F10,0)</f>
        <v>0</v>
      </c>
      <c r="Q10" s="569"/>
    </row>
    <row r="11" spans="1:17" ht="13.9" customHeight="1" thickBot="1">
      <c r="A11" s="597">
        <v>2</v>
      </c>
      <c r="B11" s="611" t="s">
        <v>85</v>
      </c>
      <c r="C11" s="630">
        <v>24</v>
      </c>
      <c r="D11" s="631"/>
      <c r="E11" s="622" t="s">
        <v>61</v>
      </c>
      <c r="F11" s="624">
        <f t="shared" ref="F11:F14" si="5">(D11*42)*C11</f>
        <v>0</v>
      </c>
      <c r="G11" s="604">
        <f t="shared" ref="G11:G48" si="6">G10+F11</f>
        <v>0</v>
      </c>
      <c r="H11" s="575">
        <f t="shared" si="0"/>
        <v>24</v>
      </c>
      <c r="I11" s="616">
        <v>30</v>
      </c>
      <c r="J11" s="616">
        <v>5810</v>
      </c>
      <c r="L11" s="554">
        <f t="shared" ref="L11:L49" si="7">IF(E11="acid",(C11),0)</f>
        <v>24</v>
      </c>
      <c r="M11" s="561">
        <f t="shared" si="1"/>
        <v>0</v>
      </c>
      <c r="N11" s="561">
        <f t="shared" si="2"/>
        <v>0</v>
      </c>
      <c r="O11" s="561">
        <f t="shared" si="3"/>
        <v>0</v>
      </c>
      <c r="P11" s="561">
        <f t="shared" si="4"/>
        <v>0</v>
      </c>
      <c r="Q11" s="552" t="s">
        <v>136</v>
      </c>
    </row>
    <row r="12" spans="1:17" ht="13.9" customHeight="1" thickBot="1">
      <c r="A12" s="597">
        <v>3</v>
      </c>
      <c r="B12" s="611" t="s">
        <v>472</v>
      </c>
      <c r="C12" s="630">
        <v>176</v>
      </c>
      <c r="D12" s="631"/>
      <c r="E12" s="622" t="s">
        <v>86</v>
      </c>
      <c r="F12" s="624">
        <f t="shared" si="5"/>
        <v>0</v>
      </c>
      <c r="G12" s="604">
        <f t="shared" si="6"/>
        <v>0</v>
      </c>
      <c r="H12" s="575">
        <f t="shared" si="0"/>
        <v>176</v>
      </c>
      <c r="I12" s="616">
        <v>60</v>
      </c>
      <c r="J12" s="616">
        <v>5400</v>
      </c>
      <c r="L12" s="554">
        <f t="shared" si="7"/>
        <v>0</v>
      </c>
      <c r="M12" s="561">
        <f t="shared" si="1"/>
        <v>0</v>
      </c>
      <c r="N12" s="561">
        <f t="shared" si="2"/>
        <v>0</v>
      </c>
      <c r="O12" s="561">
        <f t="shared" si="3"/>
        <v>0</v>
      </c>
      <c r="P12" s="561">
        <f t="shared" si="4"/>
        <v>0</v>
      </c>
      <c r="Q12" s="552" t="s">
        <v>150</v>
      </c>
    </row>
    <row r="13" spans="1:17" ht="13.9" customHeight="1" thickBot="1">
      <c r="A13" s="597">
        <v>4</v>
      </c>
      <c r="B13" s="611" t="s">
        <v>85</v>
      </c>
      <c r="C13" s="630">
        <v>36</v>
      </c>
      <c r="D13" s="631"/>
      <c r="E13" s="622" t="s">
        <v>61</v>
      </c>
      <c r="F13" s="624">
        <f t="shared" si="5"/>
        <v>0</v>
      </c>
      <c r="G13" s="604">
        <f t="shared" si="6"/>
        <v>0</v>
      </c>
      <c r="H13" s="575">
        <f t="shared" si="0"/>
        <v>36</v>
      </c>
      <c r="I13" s="616">
        <v>75</v>
      </c>
      <c r="J13" s="616">
        <v>6400</v>
      </c>
      <c r="L13" s="554">
        <f t="shared" si="7"/>
        <v>36</v>
      </c>
      <c r="M13" s="561">
        <f t="shared" si="1"/>
        <v>0</v>
      </c>
      <c r="N13" s="561">
        <f t="shared" si="2"/>
        <v>0</v>
      </c>
      <c r="O13" s="561">
        <f t="shared" si="3"/>
        <v>0</v>
      </c>
      <c r="P13" s="561">
        <f t="shared" si="4"/>
        <v>0</v>
      </c>
      <c r="Q13" s="552" t="s">
        <v>113</v>
      </c>
    </row>
    <row r="14" spans="1:17" ht="13.9" customHeight="1" thickBot="1">
      <c r="A14" s="597">
        <v>5</v>
      </c>
      <c r="B14" s="611" t="s">
        <v>472</v>
      </c>
      <c r="C14" s="630">
        <v>325</v>
      </c>
      <c r="D14" s="632"/>
      <c r="E14" s="622" t="s">
        <v>87</v>
      </c>
      <c r="F14" s="624">
        <f t="shared" si="5"/>
        <v>0</v>
      </c>
      <c r="G14" s="604">
        <f t="shared" si="6"/>
        <v>0</v>
      </c>
      <c r="H14" s="575">
        <f t="shared" si="0"/>
        <v>325</v>
      </c>
      <c r="I14" s="616">
        <v>75</v>
      </c>
      <c r="J14" s="616">
        <v>5920</v>
      </c>
      <c r="L14" s="554">
        <f t="shared" si="7"/>
        <v>0</v>
      </c>
      <c r="M14" s="561">
        <f t="shared" si="1"/>
        <v>0</v>
      </c>
      <c r="N14" s="561">
        <f t="shared" si="2"/>
        <v>0</v>
      </c>
      <c r="O14" s="561">
        <f t="shared" si="3"/>
        <v>0</v>
      </c>
      <c r="P14" s="561">
        <f t="shared" si="4"/>
        <v>0</v>
      </c>
      <c r="Q14" s="552" t="s">
        <v>151</v>
      </c>
    </row>
    <row r="15" spans="1:17" ht="13.9" customHeight="1" thickBot="1">
      <c r="A15" s="597">
        <v>6</v>
      </c>
      <c r="B15" s="611" t="s">
        <v>472</v>
      </c>
      <c r="C15" s="630">
        <v>210</v>
      </c>
      <c r="D15" s="631">
        <v>0.3</v>
      </c>
      <c r="E15" s="622" t="s">
        <v>136</v>
      </c>
      <c r="F15" s="624">
        <v>3000</v>
      </c>
      <c r="G15" s="604">
        <f t="shared" si="6"/>
        <v>3000</v>
      </c>
      <c r="H15" s="575">
        <f t="shared" si="0"/>
        <v>212.85067873303166</v>
      </c>
      <c r="I15" s="616">
        <v>75</v>
      </c>
      <c r="J15" s="616">
        <v>6000</v>
      </c>
      <c r="L15" s="554">
        <f t="shared" si="7"/>
        <v>0</v>
      </c>
      <c r="M15" s="561">
        <f t="shared" si="1"/>
        <v>3000</v>
      </c>
      <c r="N15" s="561">
        <f t="shared" si="2"/>
        <v>0</v>
      </c>
      <c r="O15" s="561">
        <f t="shared" si="3"/>
        <v>0</v>
      </c>
      <c r="P15" s="561">
        <f t="shared" si="4"/>
        <v>0</v>
      </c>
      <c r="Q15" s="552" t="s">
        <v>114</v>
      </c>
    </row>
    <row r="16" spans="1:17" ht="13.9" customHeight="1" thickBot="1">
      <c r="A16" s="597">
        <v>7</v>
      </c>
      <c r="B16" s="611" t="s">
        <v>472</v>
      </c>
      <c r="C16" s="630">
        <v>350</v>
      </c>
      <c r="D16" s="631">
        <v>0.6</v>
      </c>
      <c r="E16" s="622" t="s">
        <v>136</v>
      </c>
      <c r="F16" s="624">
        <v>8820</v>
      </c>
      <c r="G16" s="604">
        <f t="shared" si="6"/>
        <v>11820</v>
      </c>
      <c r="H16" s="575">
        <f t="shared" si="0"/>
        <v>359.50226244343889</v>
      </c>
      <c r="I16" s="616">
        <v>77</v>
      </c>
      <c r="J16" s="616">
        <v>6300</v>
      </c>
      <c r="L16" s="554">
        <f t="shared" si="7"/>
        <v>0</v>
      </c>
      <c r="M16" s="561">
        <f t="shared" si="1"/>
        <v>8820</v>
      </c>
      <c r="N16" s="561">
        <f t="shared" si="2"/>
        <v>0</v>
      </c>
      <c r="O16" s="561">
        <f t="shared" si="3"/>
        <v>0</v>
      </c>
      <c r="P16" s="561">
        <f t="shared" si="4"/>
        <v>0</v>
      </c>
      <c r="Q16" s="552" t="s">
        <v>152</v>
      </c>
    </row>
    <row r="17" spans="1:17" ht="13.9" customHeight="1" thickBot="1">
      <c r="A17" s="597">
        <v>8</v>
      </c>
      <c r="B17" s="611" t="s">
        <v>472</v>
      </c>
      <c r="C17" s="630">
        <v>350</v>
      </c>
      <c r="D17" s="631">
        <v>0.9</v>
      </c>
      <c r="E17" s="622" t="s">
        <v>136</v>
      </c>
      <c r="F17" s="624">
        <v>13200</v>
      </c>
      <c r="G17" s="604">
        <f t="shared" si="6"/>
        <v>25020</v>
      </c>
      <c r="H17" s="575">
        <f t="shared" si="0"/>
        <v>364.2533936651584</v>
      </c>
      <c r="I17" s="616">
        <v>77</v>
      </c>
      <c r="J17" s="616">
        <v>6300</v>
      </c>
      <c r="L17" s="554">
        <f t="shared" si="7"/>
        <v>0</v>
      </c>
      <c r="M17" s="561">
        <f t="shared" si="1"/>
        <v>13200</v>
      </c>
      <c r="N17" s="561">
        <f t="shared" si="2"/>
        <v>0</v>
      </c>
      <c r="O17" s="561">
        <f t="shared" si="3"/>
        <v>0</v>
      </c>
      <c r="P17" s="561">
        <f t="shared" si="4"/>
        <v>0</v>
      </c>
      <c r="Q17" s="552" t="s">
        <v>87</v>
      </c>
    </row>
    <row r="18" spans="1:17" ht="13.9" customHeight="1" thickBot="1">
      <c r="A18" s="597">
        <v>9</v>
      </c>
      <c r="B18" s="611" t="s">
        <v>472</v>
      </c>
      <c r="C18" s="633">
        <v>780</v>
      </c>
      <c r="D18" s="631">
        <v>0</v>
      </c>
      <c r="E18" s="622" t="s">
        <v>156</v>
      </c>
      <c r="F18" s="624">
        <v>0</v>
      </c>
      <c r="G18" s="604">
        <f t="shared" si="6"/>
        <v>25020</v>
      </c>
      <c r="H18" s="575">
        <f t="shared" si="0"/>
        <v>780</v>
      </c>
      <c r="I18" s="616">
        <v>77</v>
      </c>
      <c r="J18" s="616">
        <v>6070</v>
      </c>
      <c r="L18" s="554">
        <f t="shared" si="7"/>
        <v>0</v>
      </c>
      <c r="M18" s="561">
        <f t="shared" si="1"/>
        <v>0</v>
      </c>
      <c r="N18" s="561">
        <f t="shared" si="2"/>
        <v>0</v>
      </c>
      <c r="O18" s="561">
        <f t="shared" si="3"/>
        <v>0</v>
      </c>
      <c r="P18" s="561">
        <f t="shared" si="4"/>
        <v>0</v>
      </c>
      <c r="Q18" s="552" t="s">
        <v>61</v>
      </c>
    </row>
    <row r="19" spans="1:17" ht="13.9" customHeight="1" thickBot="1">
      <c r="A19" s="597">
        <v>10</v>
      </c>
      <c r="B19" s="611" t="s">
        <v>472</v>
      </c>
      <c r="C19" s="633">
        <v>550</v>
      </c>
      <c r="D19" s="631">
        <v>0</v>
      </c>
      <c r="E19" s="622" t="s">
        <v>87</v>
      </c>
      <c r="F19" s="624">
        <v>0</v>
      </c>
      <c r="G19" s="604">
        <f t="shared" si="6"/>
        <v>25020</v>
      </c>
      <c r="H19" s="575">
        <f t="shared" si="0"/>
        <v>550</v>
      </c>
      <c r="I19" s="616">
        <v>95</v>
      </c>
      <c r="J19" s="616">
        <v>7180</v>
      </c>
      <c r="L19" s="554">
        <f t="shared" si="7"/>
        <v>0</v>
      </c>
      <c r="M19" s="561">
        <f t="shared" si="1"/>
        <v>0</v>
      </c>
      <c r="N19" s="561">
        <f t="shared" si="2"/>
        <v>0</v>
      </c>
      <c r="O19" s="561">
        <f t="shared" si="3"/>
        <v>0</v>
      </c>
      <c r="P19" s="561">
        <f t="shared" si="4"/>
        <v>0</v>
      </c>
      <c r="Q19" s="552" t="s">
        <v>86</v>
      </c>
    </row>
    <row r="20" spans="1:17" ht="13.9" customHeight="1" thickBot="1">
      <c r="A20" s="597">
        <v>11</v>
      </c>
      <c r="B20" s="611" t="s">
        <v>472</v>
      </c>
      <c r="C20" s="633">
        <v>164</v>
      </c>
      <c r="D20" s="631">
        <v>0.3</v>
      </c>
      <c r="E20" s="622" t="s">
        <v>136</v>
      </c>
      <c r="F20" s="624">
        <v>2100</v>
      </c>
      <c r="G20" s="604">
        <f t="shared" si="6"/>
        <v>27120</v>
      </c>
      <c r="H20" s="575">
        <f t="shared" si="0"/>
        <v>166.22624434389138</v>
      </c>
      <c r="I20" s="616">
        <v>94</v>
      </c>
      <c r="J20" s="616">
        <v>7355</v>
      </c>
      <c r="L20" s="554">
        <f t="shared" si="7"/>
        <v>0</v>
      </c>
      <c r="M20" s="561">
        <f t="shared" si="1"/>
        <v>2100</v>
      </c>
      <c r="N20" s="561">
        <f t="shared" si="2"/>
        <v>0</v>
      </c>
      <c r="O20" s="561">
        <f t="shared" si="3"/>
        <v>0</v>
      </c>
      <c r="P20" s="561">
        <f t="shared" si="4"/>
        <v>0</v>
      </c>
      <c r="Q20" s="552" t="s">
        <v>128</v>
      </c>
    </row>
    <row r="21" spans="1:17" ht="13.9" customHeight="1" thickBot="1">
      <c r="A21" s="597">
        <v>12</v>
      </c>
      <c r="B21" s="611" t="s">
        <v>472</v>
      </c>
      <c r="C21" s="633">
        <v>351</v>
      </c>
      <c r="D21" s="631">
        <v>0.6</v>
      </c>
      <c r="E21" s="622" t="s">
        <v>136</v>
      </c>
      <c r="F21" s="624">
        <v>6080</v>
      </c>
      <c r="G21" s="604">
        <f t="shared" si="6"/>
        <v>33200</v>
      </c>
      <c r="H21" s="575">
        <f t="shared" si="0"/>
        <v>360.52941176470586</v>
      </c>
      <c r="I21" s="616">
        <v>95</v>
      </c>
      <c r="J21" s="616">
        <v>7280</v>
      </c>
      <c r="L21" s="554">
        <f t="shared" si="7"/>
        <v>0</v>
      </c>
      <c r="M21" s="561">
        <f t="shared" si="1"/>
        <v>6080</v>
      </c>
      <c r="N21" s="561">
        <f t="shared" si="2"/>
        <v>0</v>
      </c>
      <c r="O21" s="561">
        <f t="shared" si="3"/>
        <v>0</v>
      </c>
      <c r="P21" s="561">
        <f t="shared" si="4"/>
        <v>0</v>
      </c>
      <c r="Q21" s="552" t="s">
        <v>129</v>
      </c>
    </row>
    <row r="22" spans="1:17" ht="13.9" customHeight="1" thickBot="1">
      <c r="A22" s="597">
        <v>13</v>
      </c>
      <c r="B22" s="611" t="s">
        <v>472</v>
      </c>
      <c r="C22" s="633">
        <v>321</v>
      </c>
      <c r="D22" s="631">
        <v>0.9</v>
      </c>
      <c r="E22" s="622" t="s">
        <v>136</v>
      </c>
      <c r="F22" s="624">
        <v>10100</v>
      </c>
      <c r="G22" s="604">
        <f t="shared" si="6"/>
        <v>43300</v>
      </c>
      <c r="H22" s="575">
        <f t="shared" si="0"/>
        <v>334.07239819004525</v>
      </c>
      <c r="I22" s="616">
        <v>94</v>
      </c>
      <c r="J22" s="616">
        <v>7215</v>
      </c>
      <c r="L22" s="554">
        <f t="shared" si="7"/>
        <v>0</v>
      </c>
      <c r="M22" s="561">
        <f t="shared" si="1"/>
        <v>10100</v>
      </c>
      <c r="N22" s="561">
        <f t="shared" si="2"/>
        <v>0</v>
      </c>
      <c r="O22" s="561">
        <f t="shared" si="3"/>
        <v>0</v>
      </c>
      <c r="P22" s="561">
        <f t="shared" si="4"/>
        <v>0</v>
      </c>
      <c r="Q22" s="552" t="s">
        <v>139</v>
      </c>
    </row>
    <row r="23" spans="1:17" ht="13.9" customHeight="1" thickBot="1">
      <c r="A23" s="597">
        <v>14</v>
      </c>
      <c r="B23" s="611" t="s">
        <v>472</v>
      </c>
      <c r="C23" s="633">
        <v>159</v>
      </c>
      <c r="D23" s="631">
        <v>0.3</v>
      </c>
      <c r="E23" s="622" t="s">
        <v>136</v>
      </c>
      <c r="F23" s="624">
        <v>2800</v>
      </c>
      <c r="G23" s="604">
        <f t="shared" si="6"/>
        <v>46100</v>
      </c>
      <c r="H23" s="575">
        <f t="shared" si="0"/>
        <v>161.15837104072398</v>
      </c>
      <c r="I23" s="616">
        <v>94</v>
      </c>
      <c r="J23" s="616">
        <v>7050</v>
      </c>
      <c r="L23" s="554">
        <f t="shared" si="7"/>
        <v>0</v>
      </c>
      <c r="M23" s="561">
        <f t="shared" si="1"/>
        <v>2800</v>
      </c>
      <c r="N23" s="561">
        <f t="shared" si="2"/>
        <v>0</v>
      </c>
      <c r="O23" s="561">
        <f t="shared" si="3"/>
        <v>0</v>
      </c>
      <c r="P23" s="561">
        <f t="shared" si="4"/>
        <v>0</v>
      </c>
      <c r="Q23" s="552" t="s">
        <v>192</v>
      </c>
    </row>
    <row r="24" spans="1:17" ht="13.9" customHeight="1" thickBot="1">
      <c r="A24" s="597">
        <v>15</v>
      </c>
      <c r="B24" s="611" t="s">
        <v>472</v>
      </c>
      <c r="C24" s="633">
        <v>300</v>
      </c>
      <c r="D24" s="631">
        <v>0.9</v>
      </c>
      <c r="E24" s="622" t="s">
        <v>136</v>
      </c>
      <c r="F24" s="624">
        <v>11800</v>
      </c>
      <c r="G24" s="604">
        <f t="shared" si="6"/>
        <v>57900</v>
      </c>
      <c r="H24" s="575">
        <f t="shared" si="0"/>
        <v>312.21719457013575</v>
      </c>
      <c r="I24" s="616">
        <v>96</v>
      </c>
      <c r="J24" s="616">
        <v>7220</v>
      </c>
      <c r="L24" s="554">
        <f t="shared" si="7"/>
        <v>0</v>
      </c>
      <c r="M24" s="561">
        <f t="shared" si="1"/>
        <v>11800</v>
      </c>
      <c r="N24" s="561">
        <f t="shared" si="2"/>
        <v>0</v>
      </c>
      <c r="O24" s="561">
        <f t="shared" si="3"/>
        <v>0</v>
      </c>
      <c r="P24" s="561">
        <f t="shared" si="4"/>
        <v>0</v>
      </c>
      <c r="Q24" s="552" t="s">
        <v>233</v>
      </c>
    </row>
    <row r="25" spans="1:17" ht="13.9" customHeight="1" thickBot="1">
      <c r="A25" s="597">
        <v>16</v>
      </c>
      <c r="B25" s="611" t="s">
        <v>472</v>
      </c>
      <c r="C25" s="633">
        <v>290</v>
      </c>
      <c r="D25" s="631">
        <v>1.2</v>
      </c>
      <c r="E25" s="622" t="s">
        <v>136</v>
      </c>
      <c r="F25" s="624">
        <v>12300</v>
      </c>
      <c r="G25" s="604">
        <f t="shared" si="6"/>
        <v>70200</v>
      </c>
      <c r="H25" s="575">
        <f t="shared" si="0"/>
        <v>305.74660633484166</v>
      </c>
      <c r="I25" s="616">
        <v>94</v>
      </c>
      <c r="J25" s="616">
        <v>6930</v>
      </c>
      <c r="L25" s="554">
        <f t="shared" si="7"/>
        <v>0</v>
      </c>
      <c r="M25" s="561">
        <f t="shared" si="1"/>
        <v>12300</v>
      </c>
      <c r="N25" s="561">
        <f t="shared" si="2"/>
        <v>0</v>
      </c>
      <c r="O25" s="561">
        <f t="shared" si="3"/>
        <v>0</v>
      </c>
      <c r="P25" s="561">
        <f t="shared" si="4"/>
        <v>0</v>
      </c>
      <c r="Q25" s="553" t="s">
        <v>156</v>
      </c>
    </row>
    <row r="26" spans="1:17" ht="13.9" customHeight="1" thickBot="1">
      <c r="A26" s="597">
        <v>17</v>
      </c>
      <c r="B26" s="611" t="s">
        <v>472</v>
      </c>
      <c r="C26" s="633">
        <v>150</v>
      </c>
      <c r="D26" s="631">
        <v>0.3</v>
      </c>
      <c r="E26" s="622" t="s">
        <v>136</v>
      </c>
      <c r="F26" s="624">
        <v>3100</v>
      </c>
      <c r="G26" s="604">
        <f t="shared" si="6"/>
        <v>73300</v>
      </c>
      <c r="H26" s="575">
        <f t="shared" si="0"/>
        <v>152.03619909502262</v>
      </c>
      <c r="I26" s="616">
        <v>94</v>
      </c>
      <c r="J26" s="616">
        <v>7040</v>
      </c>
      <c r="L26" s="554">
        <f t="shared" si="7"/>
        <v>0</v>
      </c>
      <c r="M26" s="561">
        <f t="shared" si="1"/>
        <v>3100</v>
      </c>
      <c r="N26" s="561">
        <f t="shared" si="2"/>
        <v>0</v>
      </c>
      <c r="O26" s="561">
        <f t="shared" si="3"/>
        <v>0</v>
      </c>
      <c r="P26" s="561">
        <f t="shared" si="4"/>
        <v>0</v>
      </c>
    </row>
    <row r="27" spans="1:17" ht="13.9" customHeight="1" thickBot="1">
      <c r="A27" s="597">
        <v>18</v>
      </c>
      <c r="B27" s="611" t="s">
        <v>472</v>
      </c>
      <c r="C27" s="633">
        <v>215</v>
      </c>
      <c r="D27" s="631">
        <v>1.2</v>
      </c>
      <c r="E27" s="622" t="s">
        <v>136</v>
      </c>
      <c r="F27" s="624">
        <v>9800</v>
      </c>
      <c r="G27" s="604">
        <f t="shared" si="6"/>
        <v>83100</v>
      </c>
      <c r="H27" s="575">
        <f t="shared" si="0"/>
        <v>226.67420814479638</v>
      </c>
      <c r="I27" s="616">
        <v>95</v>
      </c>
      <c r="J27" s="616">
        <v>1090</v>
      </c>
      <c r="L27" s="554">
        <f t="shared" si="7"/>
        <v>0</v>
      </c>
      <c r="M27" s="561">
        <f t="shared" si="1"/>
        <v>9800</v>
      </c>
      <c r="N27" s="561">
        <f t="shared" si="2"/>
        <v>0</v>
      </c>
      <c r="O27" s="561">
        <f t="shared" si="3"/>
        <v>0</v>
      </c>
      <c r="P27" s="561">
        <f t="shared" si="4"/>
        <v>0</v>
      </c>
    </row>
    <row r="28" spans="1:17" ht="13.9" customHeight="1" thickBot="1">
      <c r="A28" s="597">
        <v>19</v>
      </c>
      <c r="B28" s="611" t="s">
        <v>472</v>
      </c>
      <c r="C28" s="633">
        <v>203</v>
      </c>
      <c r="D28" s="631">
        <v>0.3</v>
      </c>
      <c r="E28" s="622" t="s">
        <v>150</v>
      </c>
      <c r="F28" s="624">
        <v>3600</v>
      </c>
      <c r="G28" s="604">
        <f t="shared" si="6"/>
        <v>86700</v>
      </c>
      <c r="H28" s="575">
        <f t="shared" si="0"/>
        <v>205.75565610859726</v>
      </c>
      <c r="I28" s="616">
        <v>95</v>
      </c>
      <c r="J28" s="616">
        <v>6800</v>
      </c>
      <c r="L28" s="554">
        <f t="shared" si="7"/>
        <v>0</v>
      </c>
      <c r="M28" s="561">
        <f t="shared" si="1"/>
        <v>0</v>
      </c>
      <c r="N28" s="561">
        <f t="shared" si="2"/>
        <v>3600</v>
      </c>
      <c r="O28" s="561">
        <f t="shared" si="3"/>
        <v>0</v>
      </c>
      <c r="P28" s="561">
        <f t="shared" si="4"/>
        <v>0</v>
      </c>
    </row>
    <row r="29" spans="1:17" ht="13.9" customHeight="1" thickBot="1">
      <c r="A29" s="597">
        <v>20</v>
      </c>
      <c r="B29" s="611" t="s">
        <v>472</v>
      </c>
      <c r="C29" s="633">
        <v>400</v>
      </c>
      <c r="D29" s="631">
        <v>0.6</v>
      </c>
      <c r="E29" s="622" t="s">
        <v>150</v>
      </c>
      <c r="F29" s="624">
        <v>10500</v>
      </c>
      <c r="G29" s="604">
        <f t="shared" si="6"/>
        <v>97200</v>
      </c>
      <c r="H29" s="575">
        <f t="shared" si="0"/>
        <v>410.85972850678729</v>
      </c>
      <c r="I29" s="616">
        <v>95</v>
      </c>
      <c r="J29" s="616">
        <v>6750</v>
      </c>
      <c r="L29" s="554">
        <f t="shared" si="7"/>
        <v>0</v>
      </c>
      <c r="M29" s="561">
        <f t="shared" si="1"/>
        <v>0</v>
      </c>
      <c r="N29" s="561">
        <f t="shared" si="2"/>
        <v>10500</v>
      </c>
      <c r="O29" s="561">
        <f t="shared" si="3"/>
        <v>0</v>
      </c>
      <c r="P29" s="561">
        <f t="shared" si="4"/>
        <v>0</v>
      </c>
    </row>
    <row r="30" spans="1:17" ht="13.9" customHeight="1" thickBot="1">
      <c r="A30" s="597">
        <v>21</v>
      </c>
      <c r="B30" s="611" t="s">
        <v>472</v>
      </c>
      <c r="C30" s="633">
        <v>400</v>
      </c>
      <c r="D30" s="631">
        <v>0.9</v>
      </c>
      <c r="E30" s="622" t="s">
        <v>150</v>
      </c>
      <c r="F30" s="624">
        <v>14500</v>
      </c>
      <c r="G30" s="604">
        <f t="shared" si="6"/>
        <v>111700</v>
      </c>
      <c r="H30" s="575">
        <f t="shared" si="0"/>
        <v>416.28959276018105</v>
      </c>
      <c r="I30" s="616">
        <v>95</v>
      </c>
      <c r="J30" s="616">
        <v>6760</v>
      </c>
      <c r="L30" s="554">
        <f t="shared" si="7"/>
        <v>0</v>
      </c>
      <c r="M30" s="561">
        <f t="shared" si="1"/>
        <v>0</v>
      </c>
      <c r="N30" s="561">
        <f t="shared" si="2"/>
        <v>14500</v>
      </c>
      <c r="O30" s="561">
        <f t="shared" si="3"/>
        <v>0</v>
      </c>
      <c r="P30" s="561">
        <f t="shared" si="4"/>
        <v>0</v>
      </c>
    </row>
    <row r="31" spans="1:17" ht="13.9" customHeight="1" thickBot="1">
      <c r="A31" s="597">
        <v>22</v>
      </c>
      <c r="B31" s="611" t="s">
        <v>472</v>
      </c>
      <c r="C31" s="633">
        <v>201</v>
      </c>
      <c r="D31" s="631">
        <v>0.3</v>
      </c>
      <c r="E31" s="622" t="s">
        <v>150</v>
      </c>
      <c r="F31" s="624">
        <v>2700</v>
      </c>
      <c r="G31" s="604">
        <f t="shared" si="6"/>
        <v>114400</v>
      </c>
      <c r="H31" s="575">
        <f t="shared" si="0"/>
        <v>203.7285067873303</v>
      </c>
      <c r="I31" s="616">
        <v>95</v>
      </c>
      <c r="J31" s="616">
        <v>6620</v>
      </c>
      <c r="L31" s="554">
        <f t="shared" si="7"/>
        <v>0</v>
      </c>
      <c r="M31" s="561">
        <f t="shared" si="1"/>
        <v>0</v>
      </c>
      <c r="N31" s="561">
        <f t="shared" si="2"/>
        <v>2700</v>
      </c>
      <c r="O31" s="561">
        <f t="shared" si="3"/>
        <v>0</v>
      </c>
      <c r="P31" s="561">
        <f t="shared" si="4"/>
        <v>0</v>
      </c>
    </row>
    <row r="32" spans="1:17" ht="13.9" customHeight="1" thickBot="1">
      <c r="A32" s="597">
        <v>23</v>
      </c>
      <c r="B32" s="611" t="s">
        <v>472</v>
      </c>
      <c r="C32" s="633">
        <v>400</v>
      </c>
      <c r="D32" s="631">
        <v>0.9</v>
      </c>
      <c r="E32" s="622" t="s">
        <v>150</v>
      </c>
      <c r="F32" s="624">
        <v>15500</v>
      </c>
      <c r="G32" s="604">
        <f t="shared" si="6"/>
        <v>129900</v>
      </c>
      <c r="H32" s="575">
        <f t="shared" si="0"/>
        <v>416.28959276018105</v>
      </c>
      <c r="I32" s="616">
        <v>95</v>
      </c>
      <c r="J32" s="616">
        <v>6670</v>
      </c>
      <c r="L32" s="554">
        <f t="shared" si="7"/>
        <v>0</v>
      </c>
      <c r="M32" s="561">
        <f t="shared" si="1"/>
        <v>0</v>
      </c>
      <c r="N32" s="561">
        <f t="shared" si="2"/>
        <v>15500</v>
      </c>
      <c r="O32" s="561">
        <f t="shared" si="3"/>
        <v>0</v>
      </c>
      <c r="P32" s="561">
        <f t="shared" si="4"/>
        <v>0</v>
      </c>
    </row>
    <row r="33" spans="1:16" ht="13.9" customHeight="1" thickBot="1">
      <c r="A33" s="597">
        <v>24</v>
      </c>
      <c r="B33" s="611" t="s">
        <v>472</v>
      </c>
      <c r="C33" s="633">
        <v>405</v>
      </c>
      <c r="D33" s="631">
        <v>1.5</v>
      </c>
      <c r="E33" s="622" t="s">
        <v>150</v>
      </c>
      <c r="F33" s="624">
        <v>25500</v>
      </c>
      <c r="G33" s="604">
        <f t="shared" si="6"/>
        <v>155400</v>
      </c>
      <c r="H33" s="575">
        <f t="shared" si="0"/>
        <v>432.48868778280541</v>
      </c>
      <c r="I33" s="616">
        <v>90</v>
      </c>
      <c r="J33" s="616">
        <v>6260</v>
      </c>
      <c r="L33" s="554">
        <f t="shared" si="7"/>
        <v>0</v>
      </c>
      <c r="M33" s="561">
        <f t="shared" si="1"/>
        <v>0</v>
      </c>
      <c r="N33" s="561">
        <f t="shared" si="2"/>
        <v>25500</v>
      </c>
      <c r="O33" s="561">
        <f t="shared" si="3"/>
        <v>0</v>
      </c>
      <c r="P33" s="561">
        <f t="shared" si="4"/>
        <v>0</v>
      </c>
    </row>
    <row r="34" spans="1:16" ht="13.9" customHeight="1" thickBot="1">
      <c r="A34" s="597">
        <v>25</v>
      </c>
      <c r="B34" s="611" t="s">
        <v>472</v>
      </c>
      <c r="C34" s="633">
        <v>200</v>
      </c>
      <c r="D34" s="631">
        <v>0.6</v>
      </c>
      <c r="E34" s="622" t="s">
        <v>150</v>
      </c>
      <c r="F34" s="624">
        <v>6000</v>
      </c>
      <c r="G34" s="604">
        <f t="shared" si="6"/>
        <v>161400</v>
      </c>
      <c r="H34" s="575">
        <f t="shared" si="0"/>
        <v>205.42986425339365</v>
      </c>
      <c r="I34" s="616">
        <v>90</v>
      </c>
      <c r="J34" s="616">
        <v>6200</v>
      </c>
      <c r="L34" s="554">
        <f t="shared" si="7"/>
        <v>0</v>
      </c>
      <c r="M34" s="561">
        <f t="shared" si="1"/>
        <v>0</v>
      </c>
      <c r="N34" s="561">
        <f t="shared" si="2"/>
        <v>6000</v>
      </c>
      <c r="O34" s="561">
        <f t="shared" si="3"/>
        <v>0</v>
      </c>
      <c r="P34" s="561">
        <f t="shared" si="4"/>
        <v>0</v>
      </c>
    </row>
    <row r="35" spans="1:16" ht="13.9" customHeight="1" thickBot="1">
      <c r="A35" s="597">
        <v>26</v>
      </c>
      <c r="B35" s="611" t="s">
        <v>472</v>
      </c>
      <c r="C35" s="633">
        <v>400</v>
      </c>
      <c r="D35" s="631">
        <v>1.2</v>
      </c>
      <c r="E35" s="622" t="s">
        <v>150</v>
      </c>
      <c r="F35" s="624">
        <v>20800</v>
      </c>
      <c r="G35" s="604">
        <f t="shared" si="6"/>
        <v>182200</v>
      </c>
      <c r="H35" s="575">
        <f t="shared" si="0"/>
        <v>421.7194570135747</v>
      </c>
      <c r="I35" s="616">
        <v>90</v>
      </c>
      <c r="J35" s="616">
        <v>6260</v>
      </c>
      <c r="L35" s="554">
        <f t="shared" si="7"/>
        <v>0</v>
      </c>
      <c r="M35" s="561">
        <f t="shared" si="1"/>
        <v>0</v>
      </c>
      <c r="N35" s="561">
        <f t="shared" si="2"/>
        <v>20800</v>
      </c>
      <c r="O35" s="561">
        <f t="shared" si="3"/>
        <v>0</v>
      </c>
      <c r="P35" s="561">
        <f t="shared" si="4"/>
        <v>0</v>
      </c>
    </row>
    <row r="36" spans="1:16" ht="13.9" customHeight="1" thickBot="1">
      <c r="A36" s="597">
        <v>27</v>
      </c>
      <c r="B36" s="611" t="s">
        <v>472</v>
      </c>
      <c r="C36" s="633">
        <v>400</v>
      </c>
      <c r="D36" s="631">
        <v>1.8</v>
      </c>
      <c r="E36" s="622" t="s">
        <v>150</v>
      </c>
      <c r="F36" s="624">
        <v>29300</v>
      </c>
      <c r="G36" s="604">
        <f t="shared" si="6"/>
        <v>211500</v>
      </c>
      <c r="H36" s="575">
        <f t="shared" si="0"/>
        <v>432.57918552036199</v>
      </c>
      <c r="I36" s="616">
        <v>90</v>
      </c>
      <c r="J36" s="616">
        <v>6325</v>
      </c>
      <c r="L36" s="554">
        <f t="shared" si="7"/>
        <v>0</v>
      </c>
      <c r="M36" s="561">
        <f t="shared" si="1"/>
        <v>0</v>
      </c>
      <c r="N36" s="561">
        <f t="shared" si="2"/>
        <v>29300</v>
      </c>
      <c r="O36" s="561">
        <f t="shared" si="3"/>
        <v>0</v>
      </c>
      <c r="P36" s="561">
        <f t="shared" si="4"/>
        <v>0</v>
      </c>
    </row>
    <row r="37" spans="1:16" ht="13.9" customHeight="1" thickBot="1">
      <c r="A37" s="597">
        <v>28</v>
      </c>
      <c r="B37" s="611" t="s">
        <v>472</v>
      </c>
      <c r="C37" s="633">
        <v>201</v>
      </c>
      <c r="D37" s="631">
        <v>0.6</v>
      </c>
      <c r="E37" s="622" t="s">
        <v>150</v>
      </c>
      <c r="F37" s="624">
        <v>5900</v>
      </c>
      <c r="G37" s="604">
        <f t="shared" si="6"/>
        <v>217400</v>
      </c>
      <c r="H37" s="575">
        <f t="shared" si="0"/>
        <v>206.45701357466061</v>
      </c>
      <c r="I37" s="616">
        <v>90</v>
      </c>
      <c r="J37" s="616">
        <v>6450</v>
      </c>
      <c r="L37" s="554">
        <f t="shared" si="7"/>
        <v>0</v>
      </c>
      <c r="M37" s="561">
        <f t="shared" si="1"/>
        <v>0</v>
      </c>
      <c r="N37" s="561">
        <f t="shared" si="2"/>
        <v>5900</v>
      </c>
      <c r="O37" s="561">
        <f t="shared" si="3"/>
        <v>0</v>
      </c>
      <c r="P37" s="561">
        <f t="shared" si="4"/>
        <v>0</v>
      </c>
    </row>
    <row r="38" spans="1:16" ht="13.9" customHeight="1" thickBot="1">
      <c r="A38" s="597">
        <v>29</v>
      </c>
      <c r="B38" s="611" t="s">
        <v>472</v>
      </c>
      <c r="C38" s="633">
        <v>400</v>
      </c>
      <c r="D38" s="631">
        <v>1.2</v>
      </c>
      <c r="E38" s="622" t="s">
        <v>150</v>
      </c>
      <c r="F38" s="624">
        <v>20800</v>
      </c>
      <c r="G38" s="604">
        <f t="shared" si="6"/>
        <v>238200</v>
      </c>
      <c r="H38" s="575">
        <f t="shared" si="0"/>
        <v>421.7194570135747</v>
      </c>
      <c r="I38" s="616">
        <v>90</v>
      </c>
      <c r="J38" s="616">
        <v>6400</v>
      </c>
      <c r="L38" s="554">
        <f t="shared" si="7"/>
        <v>0</v>
      </c>
      <c r="M38" s="561">
        <f t="shared" si="1"/>
        <v>0</v>
      </c>
      <c r="N38" s="561">
        <f t="shared" si="2"/>
        <v>20800</v>
      </c>
      <c r="O38" s="561">
        <f t="shared" si="3"/>
        <v>0</v>
      </c>
      <c r="P38" s="561">
        <f t="shared" si="4"/>
        <v>0</v>
      </c>
    </row>
    <row r="39" spans="1:16" ht="13.9" customHeight="1" thickBot="1">
      <c r="A39" s="597">
        <v>30</v>
      </c>
      <c r="B39" s="611" t="s">
        <v>472</v>
      </c>
      <c r="C39" s="633">
        <v>319</v>
      </c>
      <c r="D39" s="631">
        <v>1.8</v>
      </c>
      <c r="E39" s="622" t="s">
        <v>150</v>
      </c>
      <c r="F39" s="624">
        <v>22800</v>
      </c>
      <c r="G39" s="604">
        <f t="shared" si="6"/>
        <v>261000</v>
      </c>
      <c r="H39" s="575">
        <f t="shared" si="0"/>
        <v>344.98190045248867</v>
      </c>
      <c r="I39" s="616">
        <v>90</v>
      </c>
      <c r="J39" s="616">
        <v>6440</v>
      </c>
      <c r="L39" s="554">
        <f t="shared" si="7"/>
        <v>0</v>
      </c>
      <c r="M39" s="561">
        <f t="shared" si="1"/>
        <v>0</v>
      </c>
      <c r="N39" s="561">
        <f t="shared" si="2"/>
        <v>22800</v>
      </c>
      <c r="O39" s="561">
        <f t="shared" si="3"/>
        <v>0</v>
      </c>
      <c r="P39" s="561">
        <f t="shared" si="4"/>
        <v>0</v>
      </c>
    </row>
    <row r="40" spans="1:16" ht="13.9" customHeight="1" thickBot="1">
      <c r="A40" s="597">
        <v>31</v>
      </c>
      <c r="B40" s="611" t="s">
        <v>472</v>
      </c>
      <c r="C40" s="633">
        <v>201</v>
      </c>
      <c r="D40" s="631">
        <v>0.9</v>
      </c>
      <c r="E40" s="622" t="s">
        <v>150</v>
      </c>
      <c r="F40" s="624">
        <v>15000</v>
      </c>
      <c r="G40" s="604">
        <f t="shared" si="6"/>
        <v>276000</v>
      </c>
      <c r="H40" s="575">
        <f t="shared" si="0"/>
        <v>209.18552036199097</v>
      </c>
      <c r="I40" s="616">
        <v>90</v>
      </c>
      <c r="J40" s="616">
        <v>6250</v>
      </c>
      <c r="L40" s="554">
        <f t="shared" si="7"/>
        <v>0</v>
      </c>
      <c r="M40" s="561">
        <f t="shared" si="1"/>
        <v>0</v>
      </c>
      <c r="N40" s="561">
        <f t="shared" si="2"/>
        <v>15000</v>
      </c>
      <c r="O40" s="561">
        <f t="shared" si="3"/>
        <v>0</v>
      </c>
      <c r="P40" s="561">
        <f t="shared" si="4"/>
        <v>0</v>
      </c>
    </row>
    <row r="41" spans="1:16" ht="13.9" customHeight="1" thickBot="1">
      <c r="A41" s="597">
        <v>32</v>
      </c>
      <c r="B41" s="611" t="s">
        <v>472</v>
      </c>
      <c r="C41" s="633">
        <v>300</v>
      </c>
      <c r="D41" s="631">
        <v>1.5</v>
      </c>
      <c r="E41" s="622" t="s">
        <v>150</v>
      </c>
      <c r="F41" s="624">
        <v>19000</v>
      </c>
      <c r="G41" s="604">
        <f t="shared" si="6"/>
        <v>295000</v>
      </c>
      <c r="H41" s="575">
        <f t="shared" si="0"/>
        <v>320.36199095022624</v>
      </c>
      <c r="I41" s="616">
        <v>90</v>
      </c>
      <c r="J41" s="616">
        <v>6320</v>
      </c>
      <c r="L41" s="554">
        <f t="shared" si="7"/>
        <v>0</v>
      </c>
      <c r="M41" s="561">
        <f t="shared" si="1"/>
        <v>0</v>
      </c>
      <c r="N41" s="561">
        <f t="shared" si="2"/>
        <v>19000</v>
      </c>
      <c r="O41" s="561">
        <f t="shared" si="3"/>
        <v>0</v>
      </c>
      <c r="P41" s="561">
        <f t="shared" si="4"/>
        <v>0</v>
      </c>
    </row>
    <row r="42" spans="1:16" ht="13.9" customHeight="1" thickBot="1">
      <c r="A42" s="597">
        <v>33</v>
      </c>
      <c r="B42" s="611" t="s">
        <v>472</v>
      </c>
      <c r="C42" s="633">
        <v>210</v>
      </c>
      <c r="D42" s="631">
        <v>2</v>
      </c>
      <c r="E42" s="622" t="s">
        <v>150</v>
      </c>
      <c r="F42" s="624">
        <v>16000</v>
      </c>
      <c r="G42" s="604">
        <f t="shared" si="6"/>
        <v>311000</v>
      </c>
      <c r="H42" s="575">
        <f t="shared" si="0"/>
        <v>229.00452488687782</v>
      </c>
      <c r="I42" s="616">
        <v>90</v>
      </c>
      <c r="J42" s="616">
        <v>6558</v>
      </c>
      <c r="L42" s="554">
        <f t="shared" si="7"/>
        <v>0</v>
      </c>
      <c r="M42" s="561">
        <f t="shared" si="1"/>
        <v>0</v>
      </c>
      <c r="N42" s="561">
        <f t="shared" si="2"/>
        <v>16000</v>
      </c>
      <c r="O42" s="561">
        <f t="shared" si="3"/>
        <v>0</v>
      </c>
      <c r="P42" s="561">
        <f t="shared" si="4"/>
        <v>0</v>
      </c>
    </row>
    <row r="43" spans="1:16" ht="13.9" customHeight="1" thickBot="1">
      <c r="A43" s="597">
        <v>34</v>
      </c>
      <c r="B43" s="611" t="s">
        <v>472</v>
      </c>
      <c r="C43" s="633">
        <v>200</v>
      </c>
      <c r="D43" s="631">
        <v>0.9</v>
      </c>
      <c r="E43" s="622" t="s">
        <v>150</v>
      </c>
      <c r="F43" s="624">
        <v>8200</v>
      </c>
      <c r="G43" s="604">
        <f t="shared" si="6"/>
        <v>319200</v>
      </c>
      <c r="H43" s="575">
        <f t="shared" si="0"/>
        <v>208.14479638009053</v>
      </c>
      <c r="I43" s="616">
        <v>90</v>
      </c>
      <c r="J43" s="616">
        <v>6500</v>
      </c>
      <c r="L43" s="554">
        <f t="shared" si="7"/>
        <v>0</v>
      </c>
      <c r="M43" s="561">
        <f t="shared" si="1"/>
        <v>0</v>
      </c>
      <c r="N43" s="561">
        <f t="shared" si="2"/>
        <v>8200</v>
      </c>
      <c r="O43" s="561">
        <f t="shared" si="3"/>
        <v>0</v>
      </c>
      <c r="P43" s="561">
        <f t="shared" si="4"/>
        <v>0</v>
      </c>
    </row>
    <row r="44" spans="1:16" ht="13.9" customHeight="1" thickBot="1">
      <c r="A44" s="597">
        <v>35</v>
      </c>
      <c r="B44" s="611" t="s">
        <v>472</v>
      </c>
      <c r="C44" s="633">
        <v>180</v>
      </c>
      <c r="D44" s="631">
        <v>1.5</v>
      </c>
      <c r="E44" s="622" t="s">
        <v>150</v>
      </c>
      <c r="F44" s="624">
        <v>11400</v>
      </c>
      <c r="G44" s="604">
        <f t="shared" si="6"/>
        <v>330600</v>
      </c>
      <c r="H44" s="575">
        <f t="shared" si="0"/>
        <v>192.21719457013575</v>
      </c>
      <c r="I44" s="616">
        <v>90</v>
      </c>
      <c r="J44" s="616">
        <v>6500</v>
      </c>
      <c r="L44" s="554">
        <f t="shared" si="7"/>
        <v>0</v>
      </c>
      <c r="M44" s="561">
        <f t="shared" si="1"/>
        <v>0</v>
      </c>
      <c r="N44" s="561">
        <f t="shared" si="2"/>
        <v>11400</v>
      </c>
      <c r="O44" s="561">
        <f t="shared" si="3"/>
        <v>0</v>
      </c>
      <c r="P44" s="561">
        <f t="shared" si="4"/>
        <v>0</v>
      </c>
    </row>
    <row r="45" spans="1:16" ht="13.9" customHeight="1" thickBot="1">
      <c r="A45" s="597">
        <v>36</v>
      </c>
      <c r="B45" s="611" t="s">
        <v>472</v>
      </c>
      <c r="C45" s="633">
        <v>181</v>
      </c>
      <c r="D45" s="631">
        <v>2</v>
      </c>
      <c r="E45" s="622" t="s">
        <v>150</v>
      </c>
      <c r="F45" s="624">
        <v>15900</v>
      </c>
      <c r="G45" s="604">
        <f t="shared" si="6"/>
        <v>346500</v>
      </c>
      <c r="H45" s="575">
        <f t="shared" si="0"/>
        <v>197.38009049773754</v>
      </c>
      <c r="I45" s="616">
        <v>90</v>
      </c>
      <c r="J45" s="616">
        <v>6710</v>
      </c>
      <c r="L45" s="554">
        <f t="shared" si="7"/>
        <v>0</v>
      </c>
      <c r="M45" s="561">
        <f t="shared" si="1"/>
        <v>0</v>
      </c>
      <c r="N45" s="561">
        <f t="shared" si="2"/>
        <v>15900</v>
      </c>
      <c r="O45" s="561">
        <f t="shared" si="3"/>
        <v>0</v>
      </c>
      <c r="P45" s="561">
        <f t="shared" si="4"/>
        <v>0</v>
      </c>
    </row>
    <row r="46" spans="1:16" ht="13.9" customHeight="1" thickBot="1">
      <c r="A46" s="597">
        <v>37</v>
      </c>
      <c r="B46" s="611"/>
      <c r="C46" s="612"/>
      <c r="D46" s="613"/>
      <c r="E46" s="622"/>
      <c r="F46" s="624">
        <f>(D46*42)*C46</f>
        <v>0</v>
      </c>
      <c r="G46" s="604">
        <f t="shared" si="6"/>
        <v>346500</v>
      </c>
      <c r="H46" s="575">
        <f t="shared" si="0"/>
        <v>0</v>
      </c>
      <c r="I46" s="616"/>
      <c r="J46" s="616"/>
      <c r="L46" s="554">
        <f t="shared" si="7"/>
        <v>0</v>
      </c>
      <c r="M46" s="561">
        <f t="shared" si="1"/>
        <v>0</v>
      </c>
      <c r="N46" s="561">
        <f t="shared" si="2"/>
        <v>0</v>
      </c>
      <c r="O46" s="561">
        <f t="shared" si="3"/>
        <v>0</v>
      </c>
      <c r="P46" s="561">
        <f t="shared" si="4"/>
        <v>0</v>
      </c>
    </row>
    <row r="47" spans="1:16" ht="13.9" customHeight="1" thickBot="1">
      <c r="A47" s="597">
        <v>38</v>
      </c>
      <c r="B47" s="611"/>
      <c r="C47" s="612"/>
      <c r="D47" s="613"/>
      <c r="E47" s="622"/>
      <c r="F47" s="624">
        <f t="shared" ref="F47:F48" si="8">(D47*42)*C47</f>
        <v>0</v>
      </c>
      <c r="G47" s="604">
        <f t="shared" si="6"/>
        <v>346500</v>
      </c>
      <c r="H47" s="575">
        <f t="shared" si="0"/>
        <v>0</v>
      </c>
      <c r="I47" s="616"/>
      <c r="J47" s="616"/>
      <c r="L47" s="554">
        <f t="shared" si="7"/>
        <v>0</v>
      </c>
      <c r="M47" s="561">
        <f>IF(E47=$M$54,F47,0)</f>
        <v>0</v>
      </c>
      <c r="N47" s="561">
        <f>IF(E47=$N$54,F47,0)</f>
        <v>0</v>
      </c>
      <c r="O47" s="561">
        <f>IF(E47=$O$54,F47,0)</f>
        <v>0</v>
      </c>
      <c r="P47" s="561">
        <f>IF(E47=$P$54,F47,0)</f>
        <v>0</v>
      </c>
    </row>
    <row r="48" spans="1:16" ht="13.9" customHeight="1" thickBot="1">
      <c r="A48" s="597">
        <v>39</v>
      </c>
      <c r="B48" s="611"/>
      <c r="C48" s="612"/>
      <c r="D48" s="613"/>
      <c r="E48" s="622"/>
      <c r="F48" s="624">
        <f t="shared" si="8"/>
        <v>0</v>
      </c>
      <c r="G48" s="604">
        <f t="shared" si="6"/>
        <v>346500</v>
      </c>
      <c r="H48" s="575">
        <f t="shared" si="0"/>
        <v>0</v>
      </c>
      <c r="I48" s="616"/>
      <c r="J48" s="616"/>
      <c r="L48" s="554">
        <f t="shared" si="7"/>
        <v>0</v>
      </c>
      <c r="M48" s="561">
        <f>IF(E48=$M$54,F48,0)</f>
        <v>0</v>
      </c>
      <c r="N48" s="561">
        <f>IF(E48=$N$54,F48,0)</f>
        <v>0</v>
      </c>
      <c r="O48" s="561">
        <f>IF(E48=$O$54,F48,0)</f>
        <v>0</v>
      </c>
      <c r="P48" s="561">
        <f>IF(E48=$P$54,F48,0)</f>
        <v>0</v>
      </c>
    </row>
    <row r="49" spans="1:17" ht="13.9" customHeight="1" thickBot="1">
      <c r="A49" s="597">
        <v>40</v>
      </c>
      <c r="B49" s="611" t="s">
        <v>472</v>
      </c>
      <c r="C49" s="591">
        <f>(C5*E4)</f>
        <v>337.16136</v>
      </c>
      <c r="D49" s="621"/>
      <c r="E49" s="614" t="s">
        <v>156</v>
      </c>
      <c r="F49" s="623"/>
      <c r="G49" s="605"/>
      <c r="H49" s="575">
        <f t="shared" si="0"/>
        <v>337.16136</v>
      </c>
      <c r="I49" s="612">
        <v>90</v>
      </c>
      <c r="J49" s="616">
        <v>6850</v>
      </c>
      <c r="L49" s="554">
        <f t="shared" si="7"/>
        <v>0</v>
      </c>
      <c r="M49" s="561">
        <f>IF(E49=$M$54,F49,0)</f>
        <v>0</v>
      </c>
      <c r="N49" s="561">
        <f>IF(E49=$N$54,F49,0)</f>
        <v>0</v>
      </c>
      <c r="O49" s="561">
        <f>IF(E49=$O$54,F49,0)</f>
        <v>0</v>
      </c>
      <c r="P49" s="561">
        <f>IF(E49=$P$54,F49,0)</f>
        <v>0</v>
      </c>
    </row>
    <row r="50" spans="1:17" ht="13.9" customHeight="1" thickBot="1">
      <c r="A50" s="578" t="s">
        <v>71</v>
      </c>
      <c r="B50" s="576" t="s">
        <v>235</v>
      </c>
      <c r="C50" s="591">
        <f>(SUM(C10:C49))*42</f>
        <v>433152.77711999998</v>
      </c>
      <c r="D50" s="598" t="s">
        <v>236</v>
      </c>
      <c r="E50" s="576" t="s">
        <v>237</v>
      </c>
      <c r="F50" s="591">
        <f>SUM(F10:F46)</f>
        <v>346500</v>
      </c>
      <c r="G50" s="607" t="s">
        <v>154</v>
      </c>
      <c r="H50" s="606"/>
      <c r="I50" s="600"/>
      <c r="J50" s="603" t="s">
        <v>202</v>
      </c>
      <c r="K50" s="535"/>
      <c r="L50" s="554"/>
      <c r="M50" s="555"/>
      <c r="N50" s="555"/>
      <c r="O50" s="556"/>
      <c r="P50" s="556"/>
    </row>
    <row r="51" spans="1:17" ht="13.9" customHeight="1" thickBot="1">
      <c r="A51" s="578" t="s">
        <v>204</v>
      </c>
      <c r="B51" s="617">
        <v>0.4145833333333333</v>
      </c>
      <c r="C51" s="590" t="s">
        <v>203</v>
      </c>
      <c r="D51" s="580" t="s">
        <v>205</v>
      </c>
      <c r="E51" s="617">
        <v>0.57291666666666663</v>
      </c>
      <c r="F51" s="590" t="s">
        <v>203</v>
      </c>
      <c r="G51" s="580" t="s">
        <v>207</v>
      </c>
      <c r="H51" s="620">
        <v>43015</v>
      </c>
      <c r="I51" s="600" t="s">
        <v>514</v>
      </c>
      <c r="J51" s="601">
        <f>H49+H55</f>
        <v>387.16136</v>
      </c>
      <c r="K51" s="574"/>
      <c r="L51" s="554"/>
      <c r="M51" s="555"/>
      <c r="N51" s="555"/>
      <c r="O51" s="556"/>
      <c r="P51" s="556"/>
    </row>
    <row r="52" spans="1:17" ht="13.9" customHeight="1" thickBot="1">
      <c r="A52" s="578" t="s">
        <v>178</v>
      </c>
      <c r="B52" s="612">
        <v>660</v>
      </c>
      <c r="C52" s="579" t="s">
        <v>73</v>
      </c>
      <c r="D52" s="580" t="s">
        <v>160</v>
      </c>
      <c r="E52" s="618">
        <f>MAX(D10:D48)</f>
        <v>2</v>
      </c>
      <c r="F52" s="579" t="s">
        <v>165</v>
      </c>
      <c r="G52" s="580" t="s">
        <v>166</v>
      </c>
      <c r="H52" s="618">
        <f>F50/(SUM(C15:C48)*42)</f>
        <v>0.8785006921520605</v>
      </c>
      <c r="I52" s="600" t="s">
        <v>165</v>
      </c>
      <c r="J52" s="602" t="s">
        <v>234</v>
      </c>
      <c r="L52" s="554"/>
      <c r="M52" s="555"/>
      <c r="N52" s="555"/>
      <c r="O52" s="556"/>
      <c r="P52" s="556"/>
    </row>
    <row r="53" spans="1:17" ht="13.9" customHeight="1" thickBot="1">
      <c r="A53" s="578" t="s">
        <v>179</v>
      </c>
      <c r="B53" s="612">
        <v>4908</v>
      </c>
      <c r="C53" s="579" t="s">
        <v>73</v>
      </c>
      <c r="D53" s="580" t="s">
        <v>161</v>
      </c>
      <c r="E53" s="612">
        <f>MAX(I10:I49)</f>
        <v>96</v>
      </c>
      <c r="F53" s="579" t="s">
        <v>74</v>
      </c>
      <c r="G53" s="580" t="s">
        <v>163</v>
      </c>
      <c r="H53" s="612">
        <f>AVERAGE(I14:I48)</f>
        <v>89.90625</v>
      </c>
      <c r="I53" s="600" t="s">
        <v>74</v>
      </c>
      <c r="J53" s="547">
        <f>SUM(H10:H49)+E55+H55</f>
        <v>10926.021088506788</v>
      </c>
      <c r="L53" s="574"/>
      <c r="M53" s="574"/>
      <c r="N53" s="574"/>
      <c r="O53" s="574"/>
      <c r="P53" s="574"/>
    </row>
    <row r="54" spans="1:17" ht="13.9" customHeight="1" thickBot="1">
      <c r="A54" s="578" t="s">
        <v>75</v>
      </c>
      <c r="B54" s="615">
        <v>2194</v>
      </c>
      <c r="C54" s="579" t="s">
        <v>73</v>
      </c>
      <c r="D54" s="580" t="s">
        <v>162</v>
      </c>
      <c r="E54" s="612">
        <f>MAX(J10:J49)</f>
        <v>7355</v>
      </c>
      <c r="F54" s="579" t="s">
        <v>73</v>
      </c>
      <c r="G54" s="580" t="s">
        <v>164</v>
      </c>
      <c r="H54" s="612">
        <f>AVERAGE(J14:J48)</f>
        <v>6428.84375</v>
      </c>
      <c r="I54" s="600" t="s">
        <v>73</v>
      </c>
      <c r="J54" s="602" t="s">
        <v>146</v>
      </c>
      <c r="L54" s="550" t="s">
        <v>89</v>
      </c>
      <c r="M54" s="549" t="str">
        <f>'Job Info'!D17</f>
        <v>100 Mesh</v>
      </c>
      <c r="N54" s="549" t="str">
        <f>'Job Info'!D18</f>
        <v>40/70 White</v>
      </c>
      <c r="O54" s="549">
        <f>'Job Info'!D19</f>
        <v>0</v>
      </c>
      <c r="P54" s="549">
        <f>'Job Info'!D20</f>
        <v>0</v>
      </c>
    </row>
    <row r="55" spans="1:17" ht="13.9" customHeight="1" thickBot="1">
      <c r="A55" s="576" t="s">
        <v>90</v>
      </c>
      <c r="B55" s="599">
        <f>((C7*0.433)+B54)/C7</f>
        <v>0.67338566889448892</v>
      </c>
      <c r="C55" s="579" t="s">
        <v>231</v>
      </c>
      <c r="D55" s="589" t="s">
        <v>229</v>
      </c>
      <c r="E55" s="619">
        <v>194</v>
      </c>
      <c r="F55" s="579" t="s">
        <v>230</v>
      </c>
      <c r="G55" s="578" t="s">
        <v>232</v>
      </c>
      <c r="H55" s="619">
        <v>50</v>
      </c>
      <c r="I55" s="600" t="s">
        <v>230</v>
      </c>
      <c r="J55" s="547">
        <f>(C50/42)+E55+H55</f>
        <v>10557.16136</v>
      </c>
      <c r="L55" s="551">
        <f t="shared" ref="L55:P55" si="9">SUM(L10:L49)</f>
        <v>60</v>
      </c>
      <c r="M55" s="551">
        <f t="shared" si="9"/>
        <v>83100</v>
      </c>
      <c r="N55" s="551">
        <f t="shared" si="9"/>
        <v>263400</v>
      </c>
      <c r="O55" s="551">
        <f t="shared" si="9"/>
        <v>0</v>
      </c>
      <c r="P55" s="551">
        <f t="shared" si="9"/>
        <v>0</v>
      </c>
    </row>
    <row r="56" spans="1:17" ht="43.15" customHeight="1">
      <c r="A56" s="663" t="s">
        <v>478</v>
      </c>
      <c r="B56" s="664"/>
      <c r="C56" s="664"/>
      <c r="D56" s="664"/>
      <c r="E56" s="664"/>
      <c r="F56" s="664"/>
      <c r="G56" s="664"/>
      <c r="H56" s="664"/>
      <c r="I56" s="664"/>
      <c r="J56" s="665"/>
      <c r="K56" s="535"/>
      <c r="L56" s="538"/>
      <c r="M56" s="539"/>
      <c r="N56" s="535"/>
      <c r="O56" s="535"/>
    </row>
    <row r="58" spans="1:17">
      <c r="A58" s="541"/>
      <c r="B58" s="540" t="s">
        <v>191</v>
      </c>
      <c r="C58" s="542"/>
      <c r="D58" s="542"/>
      <c r="E58" s="542"/>
      <c r="F58" s="542"/>
      <c r="G58" s="542"/>
      <c r="H58" s="542"/>
      <c r="I58" s="542"/>
    </row>
    <row r="59" spans="1:17">
      <c r="A59" s="543"/>
      <c r="B59" s="540" t="s">
        <v>100</v>
      </c>
      <c r="C59" s="545"/>
      <c r="D59" s="544"/>
      <c r="E59" s="545"/>
      <c r="F59" s="546"/>
      <c r="G59" s="546"/>
      <c r="H59" s="546"/>
      <c r="I59" s="546"/>
    </row>
    <row r="60" spans="1:17">
      <c r="A60" s="558" t="s">
        <v>130</v>
      </c>
      <c r="B60" s="558" t="s">
        <v>131</v>
      </c>
      <c r="C60" s="558" t="s">
        <v>97</v>
      </c>
      <c r="D60" s="558" t="s">
        <v>91</v>
      </c>
      <c r="E60" s="558" t="s">
        <v>72</v>
      </c>
      <c r="F60" s="558" t="s">
        <v>173</v>
      </c>
      <c r="G60" s="558" t="s">
        <v>174</v>
      </c>
      <c r="H60" s="558" t="s">
        <v>171</v>
      </c>
      <c r="I60" s="558" t="s">
        <v>172</v>
      </c>
      <c r="J60" s="558" t="s">
        <v>159</v>
      </c>
      <c r="K60" s="558" t="s">
        <v>99</v>
      </c>
      <c r="L60" s="558" t="s">
        <v>92</v>
      </c>
      <c r="M60" s="558" t="s">
        <v>132</v>
      </c>
      <c r="N60" s="558" t="s">
        <v>93</v>
      </c>
      <c r="O60" s="558" t="s">
        <v>94</v>
      </c>
      <c r="P60" s="558" t="s">
        <v>96</v>
      </c>
      <c r="Q60" s="558" t="s">
        <v>95</v>
      </c>
    </row>
    <row r="61" spans="1:17">
      <c r="A61" s="559">
        <f>C5</f>
        <v>15208</v>
      </c>
      <c r="B61" s="559">
        <f>C6</f>
        <v>15359</v>
      </c>
      <c r="C61" s="559">
        <f>C50</f>
        <v>433152.77711999998</v>
      </c>
      <c r="D61" s="559">
        <f>J55</f>
        <v>10557.16136</v>
      </c>
      <c r="E61" s="559">
        <f>F50</f>
        <v>346500</v>
      </c>
      <c r="F61" s="559">
        <f>M55</f>
        <v>83100</v>
      </c>
      <c r="G61" s="559">
        <f>N55</f>
        <v>263400</v>
      </c>
      <c r="H61" s="559">
        <f>O55</f>
        <v>0</v>
      </c>
      <c r="I61" s="559">
        <f>P55</f>
        <v>0</v>
      </c>
      <c r="J61" s="559">
        <f>B52</f>
        <v>660</v>
      </c>
      <c r="K61" s="559">
        <f>B53</f>
        <v>4908</v>
      </c>
      <c r="L61" s="559">
        <f>B54</f>
        <v>2194</v>
      </c>
      <c r="M61" s="560">
        <f>B55</f>
        <v>0.67338566889448892</v>
      </c>
      <c r="N61" s="559">
        <f>E53</f>
        <v>96</v>
      </c>
      <c r="O61" s="559">
        <f>H53</f>
        <v>89.90625</v>
      </c>
      <c r="P61" s="559">
        <f>E54</f>
        <v>7355</v>
      </c>
      <c r="Q61" s="559">
        <f>H54</f>
        <v>6428.84375</v>
      </c>
    </row>
  </sheetData>
  <sheetProtection selectLockedCells="1"/>
  <mergeCells count="22">
    <mergeCell ref="A2:A3"/>
    <mergeCell ref="B2:E2"/>
    <mergeCell ref="F2:J3"/>
    <mergeCell ref="B3:E3"/>
    <mergeCell ref="A4:A5"/>
    <mergeCell ref="F4:G4"/>
    <mergeCell ref="H4:J4"/>
    <mergeCell ref="F5:G5"/>
    <mergeCell ref="H5:J5"/>
    <mergeCell ref="I8:I9"/>
    <mergeCell ref="J8:J9"/>
    <mergeCell ref="A56:J56"/>
    <mergeCell ref="M5:P5"/>
    <mergeCell ref="M6:P6"/>
    <mergeCell ref="A8:A9"/>
    <mergeCell ref="B8:B9"/>
    <mergeCell ref="C8:C9"/>
    <mergeCell ref="D8:D9"/>
    <mergeCell ref="E8:E9"/>
    <mergeCell ref="F8:F9"/>
    <mergeCell ref="G8:G9"/>
    <mergeCell ref="H8:H9"/>
  </mergeCells>
  <dataValidations count="1">
    <dataValidation type="list" allowBlank="1" showInputMessage="1" showErrorMessage="1" sqref="E10:E49">
      <formula1>$Q$10:$Q$25</formula1>
    </dataValidation>
  </dataValidations>
  <pageMargins left="0.7" right="0.7" top="0.75" bottom="0.75" header="0.3" footer="0.3"/>
  <pageSetup scale="77"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Q61"/>
  <sheetViews>
    <sheetView zoomScaleNormal="100" zoomScaleSheetLayoutView="80" workbookViewId="0">
      <selection activeCell="L2" sqref="L2"/>
    </sheetView>
  </sheetViews>
  <sheetFormatPr defaultColWidth="8.85546875" defaultRowHeight="15"/>
  <cols>
    <col min="1" max="16" width="11.7109375" style="534" customWidth="1"/>
    <col min="17" max="17" width="11.28515625" style="534" bestFit="1" customWidth="1"/>
    <col min="18" max="16384" width="8.85546875" style="534"/>
  </cols>
  <sheetData>
    <row r="1" spans="1:17" ht="13.9" customHeight="1" thickBot="1"/>
    <row r="2" spans="1:17" ht="13.9" customHeight="1" thickBot="1">
      <c r="A2" s="673" t="s">
        <v>433</v>
      </c>
      <c r="B2" s="674" t="s">
        <v>291</v>
      </c>
      <c r="C2" s="675"/>
      <c r="D2" s="675"/>
      <c r="E2" s="676"/>
      <c r="F2" s="677" t="s">
        <v>434</v>
      </c>
      <c r="G2" s="678"/>
      <c r="H2" s="678"/>
      <c r="I2" s="678"/>
      <c r="J2" s="678"/>
      <c r="M2" s="566" t="s">
        <v>185</v>
      </c>
      <c r="N2" s="566" t="s">
        <v>186</v>
      </c>
      <c r="O2" s="566" t="s">
        <v>187</v>
      </c>
      <c r="P2" s="566" t="s">
        <v>188</v>
      </c>
    </row>
    <row r="3" spans="1:17" ht="13.9" customHeight="1" thickBot="1">
      <c r="A3" s="673"/>
      <c r="B3" s="679" t="s">
        <v>241</v>
      </c>
      <c r="C3" s="680"/>
      <c r="D3" s="680"/>
      <c r="E3" s="681"/>
      <c r="F3" s="677"/>
      <c r="G3" s="678"/>
      <c r="H3" s="678"/>
      <c r="I3" s="678"/>
      <c r="J3" s="678"/>
      <c r="M3" s="567">
        <f>M55/F50</f>
        <v>0.25380116959064325</v>
      </c>
      <c r="N3" s="567">
        <f>N55/F50</f>
        <v>0.74619883040935675</v>
      </c>
      <c r="O3" s="567">
        <f>O55/F50</f>
        <v>0</v>
      </c>
      <c r="P3" s="567">
        <f>P55/F50</f>
        <v>0</v>
      </c>
    </row>
    <row r="4" spans="1:17" ht="13.9" customHeight="1" thickBot="1">
      <c r="A4" s="682">
        <v>22</v>
      </c>
      <c r="B4" s="581" t="s">
        <v>218</v>
      </c>
      <c r="C4" s="608">
        <v>15190</v>
      </c>
      <c r="D4" s="582" t="s">
        <v>76</v>
      </c>
      <c r="E4" s="586">
        <v>2.2169999999999999E-2</v>
      </c>
      <c r="F4" s="683" t="s">
        <v>226</v>
      </c>
      <c r="G4" s="684"/>
      <c r="H4" s="685" t="s">
        <v>453</v>
      </c>
      <c r="I4" s="685"/>
      <c r="J4" s="685"/>
      <c r="N4" s="535"/>
    </row>
    <row r="5" spans="1:17" ht="13.9" customHeight="1" thickBot="1">
      <c r="A5" s="682"/>
      <c r="B5" s="654" t="s">
        <v>78</v>
      </c>
      <c r="C5" s="609">
        <v>15021</v>
      </c>
      <c r="D5" s="583" t="s">
        <v>219</v>
      </c>
      <c r="E5" s="587">
        <f>(C6+C5)/2</f>
        <v>15096.5</v>
      </c>
      <c r="F5" s="683" t="s">
        <v>227</v>
      </c>
      <c r="G5" s="686"/>
      <c r="H5" s="685" t="s">
        <v>452</v>
      </c>
      <c r="I5" s="687"/>
      <c r="J5" s="685"/>
      <c r="M5" s="666" t="s">
        <v>140</v>
      </c>
      <c r="N5" s="667"/>
      <c r="O5" s="667"/>
      <c r="P5" s="668"/>
    </row>
    <row r="6" spans="1:17" ht="13.9" customHeight="1" thickBot="1">
      <c r="A6" s="595" t="s">
        <v>144</v>
      </c>
      <c r="B6" s="654" t="s">
        <v>79</v>
      </c>
      <c r="C6" s="609">
        <v>15172</v>
      </c>
      <c r="D6" s="584" t="s">
        <v>145</v>
      </c>
      <c r="E6" s="588">
        <v>0.63</v>
      </c>
      <c r="F6" s="592" t="s">
        <v>170</v>
      </c>
      <c r="G6" s="594">
        <f>SUM(C12:C15)/SUM(C12:C46)</f>
        <v>8.1838685425840399E-2</v>
      </c>
      <c r="H6" s="592" t="s">
        <v>168</v>
      </c>
      <c r="I6" s="575">
        <v>48.698924731182792</v>
      </c>
      <c r="J6" s="596"/>
      <c r="M6" s="669" t="s">
        <v>141</v>
      </c>
      <c r="N6" s="670"/>
      <c r="O6" s="670"/>
      <c r="P6" s="671"/>
    </row>
    <row r="7" spans="1:17" ht="13.9" customHeight="1" thickBot="1">
      <c r="A7" s="610">
        <v>22.1</v>
      </c>
      <c r="B7" s="654" t="s">
        <v>80</v>
      </c>
      <c r="C7" s="609">
        <v>9118</v>
      </c>
      <c r="D7" s="585" t="s">
        <v>77</v>
      </c>
      <c r="E7" s="587">
        <v>6</v>
      </c>
      <c r="F7" s="593" t="s">
        <v>167</v>
      </c>
      <c r="G7" s="587">
        <v>95</v>
      </c>
      <c r="H7" s="592" t="s">
        <v>169</v>
      </c>
      <c r="I7" s="575">
        <v>1853.2258064516129</v>
      </c>
      <c r="J7" s="596"/>
      <c r="K7" s="535"/>
      <c r="L7" s="557"/>
    </row>
    <row r="8" spans="1:17" ht="13.9" customHeight="1">
      <c r="A8" s="661" t="s">
        <v>81</v>
      </c>
      <c r="B8" s="661" t="s">
        <v>82</v>
      </c>
      <c r="C8" s="661" t="s">
        <v>201</v>
      </c>
      <c r="D8" s="661" t="s">
        <v>224</v>
      </c>
      <c r="E8" s="662" t="s">
        <v>225</v>
      </c>
      <c r="F8" s="661" t="s">
        <v>83</v>
      </c>
      <c r="G8" s="662" t="s">
        <v>72</v>
      </c>
      <c r="H8" s="661" t="s">
        <v>217</v>
      </c>
      <c r="I8" s="661" t="s">
        <v>239</v>
      </c>
      <c r="J8" s="662" t="s">
        <v>451</v>
      </c>
      <c r="L8" s="557"/>
    </row>
    <row r="9" spans="1:17" ht="13.9" customHeight="1" thickBot="1">
      <c r="A9" s="661"/>
      <c r="B9" s="661"/>
      <c r="C9" s="661"/>
      <c r="D9" s="661"/>
      <c r="E9" s="661"/>
      <c r="F9" s="672"/>
      <c r="G9" s="672"/>
      <c r="H9" s="672"/>
      <c r="I9" s="661"/>
      <c r="J9" s="661"/>
      <c r="L9" s="535"/>
      <c r="M9" s="535"/>
      <c r="N9" s="535"/>
      <c r="Q9" s="568" t="s">
        <v>149</v>
      </c>
    </row>
    <row r="10" spans="1:17" ht="13.9" customHeight="1" thickBot="1">
      <c r="A10" s="597">
        <v>1</v>
      </c>
      <c r="B10" s="611" t="s">
        <v>84</v>
      </c>
      <c r="C10" s="630">
        <v>24</v>
      </c>
      <c r="D10" s="631"/>
      <c r="E10" s="622" t="s">
        <v>139</v>
      </c>
      <c r="F10" s="624">
        <f>(D10*42)*C10</f>
        <v>0</v>
      </c>
      <c r="G10" s="604">
        <f>F10</f>
        <v>0</v>
      </c>
      <c r="H10" s="575">
        <f t="shared" ref="H10:H49" si="0">(1*((D10/$A$7)+1))*C10</f>
        <v>24</v>
      </c>
      <c r="I10" s="616">
        <v>15</v>
      </c>
      <c r="J10" s="616">
        <v>4990</v>
      </c>
      <c r="L10" s="554">
        <f>IF(E10="acid",(C10),0)</f>
        <v>0</v>
      </c>
      <c r="M10" s="561">
        <f t="shared" ref="M10:M46" si="1">IF(E10=$M$54,F10,0)</f>
        <v>0</v>
      </c>
      <c r="N10" s="561">
        <f t="shared" ref="N10:N46" si="2">IF(E10=$N$54,F10,0)</f>
        <v>0</v>
      </c>
      <c r="O10" s="561">
        <f t="shared" ref="O10:O46" si="3">IF(E10=$O$54,F10,0)</f>
        <v>0</v>
      </c>
      <c r="P10" s="561">
        <f t="shared" ref="P10:P46" si="4">IF(E10=$P$54,F10,0)</f>
        <v>0</v>
      </c>
      <c r="Q10" s="569"/>
    </row>
    <row r="11" spans="1:17" ht="13.9" customHeight="1" thickBot="1">
      <c r="A11" s="597">
        <v>2</v>
      </c>
      <c r="B11" s="611" t="s">
        <v>85</v>
      </c>
      <c r="C11" s="630">
        <v>24</v>
      </c>
      <c r="D11" s="631"/>
      <c r="E11" s="622" t="s">
        <v>61</v>
      </c>
      <c r="F11" s="624">
        <f t="shared" ref="F11:F14" si="5">(D11*42)*C11</f>
        <v>0</v>
      </c>
      <c r="G11" s="604">
        <f t="shared" ref="G11:G48" si="6">G10+F11</f>
        <v>0</v>
      </c>
      <c r="H11" s="575">
        <f t="shared" si="0"/>
        <v>24</v>
      </c>
      <c r="I11" s="616">
        <v>30</v>
      </c>
      <c r="J11" s="616">
        <v>7050</v>
      </c>
      <c r="L11" s="554">
        <f t="shared" ref="L11:L49" si="7">IF(E11="acid",(C11),0)</f>
        <v>24</v>
      </c>
      <c r="M11" s="561">
        <f t="shared" si="1"/>
        <v>0</v>
      </c>
      <c r="N11" s="561">
        <f t="shared" si="2"/>
        <v>0</v>
      </c>
      <c r="O11" s="561">
        <f t="shared" si="3"/>
        <v>0</v>
      </c>
      <c r="P11" s="561">
        <f t="shared" si="4"/>
        <v>0</v>
      </c>
      <c r="Q11" s="552" t="s">
        <v>136</v>
      </c>
    </row>
    <row r="12" spans="1:17" ht="13.9" customHeight="1" thickBot="1">
      <c r="A12" s="597">
        <v>3</v>
      </c>
      <c r="B12" s="611" t="s">
        <v>472</v>
      </c>
      <c r="C12" s="630">
        <v>176</v>
      </c>
      <c r="D12" s="631"/>
      <c r="E12" s="622" t="s">
        <v>86</v>
      </c>
      <c r="F12" s="624">
        <f t="shared" si="5"/>
        <v>0</v>
      </c>
      <c r="G12" s="604">
        <f t="shared" si="6"/>
        <v>0</v>
      </c>
      <c r="H12" s="575">
        <f t="shared" si="0"/>
        <v>176</v>
      </c>
      <c r="I12" s="616">
        <v>45</v>
      </c>
      <c r="J12" s="616">
        <v>5250</v>
      </c>
      <c r="L12" s="554">
        <f t="shared" si="7"/>
        <v>0</v>
      </c>
      <c r="M12" s="561">
        <f t="shared" si="1"/>
        <v>0</v>
      </c>
      <c r="N12" s="561">
        <f t="shared" si="2"/>
        <v>0</v>
      </c>
      <c r="O12" s="561">
        <f t="shared" si="3"/>
        <v>0</v>
      </c>
      <c r="P12" s="561">
        <f t="shared" si="4"/>
        <v>0</v>
      </c>
      <c r="Q12" s="552" t="s">
        <v>150</v>
      </c>
    </row>
    <row r="13" spans="1:17" ht="13.9" customHeight="1" thickBot="1">
      <c r="A13" s="597">
        <v>4</v>
      </c>
      <c r="B13" s="611" t="s">
        <v>85</v>
      </c>
      <c r="C13" s="630">
        <v>36</v>
      </c>
      <c r="D13" s="631"/>
      <c r="E13" s="622" t="s">
        <v>61</v>
      </c>
      <c r="F13" s="624">
        <f t="shared" si="5"/>
        <v>0</v>
      </c>
      <c r="G13" s="604">
        <f t="shared" si="6"/>
        <v>0</v>
      </c>
      <c r="H13" s="575">
        <f t="shared" si="0"/>
        <v>36</v>
      </c>
      <c r="I13" s="616">
        <v>75</v>
      </c>
      <c r="J13" s="616">
        <v>7190</v>
      </c>
      <c r="L13" s="554">
        <f t="shared" si="7"/>
        <v>36</v>
      </c>
      <c r="M13" s="561">
        <f t="shared" si="1"/>
        <v>0</v>
      </c>
      <c r="N13" s="561">
        <f t="shared" si="2"/>
        <v>0</v>
      </c>
      <c r="O13" s="561">
        <f t="shared" si="3"/>
        <v>0</v>
      </c>
      <c r="P13" s="561">
        <f t="shared" si="4"/>
        <v>0</v>
      </c>
      <c r="Q13" s="552" t="s">
        <v>113</v>
      </c>
    </row>
    <row r="14" spans="1:17" ht="13.9" customHeight="1" thickBot="1">
      <c r="A14" s="597">
        <v>5</v>
      </c>
      <c r="B14" s="611" t="s">
        <v>472</v>
      </c>
      <c r="C14" s="630">
        <v>350</v>
      </c>
      <c r="D14" s="632"/>
      <c r="E14" s="622" t="s">
        <v>87</v>
      </c>
      <c r="F14" s="624">
        <f t="shared" si="5"/>
        <v>0</v>
      </c>
      <c r="G14" s="604">
        <f t="shared" si="6"/>
        <v>0</v>
      </c>
      <c r="H14" s="575">
        <f t="shared" si="0"/>
        <v>350</v>
      </c>
      <c r="I14" s="616">
        <v>78</v>
      </c>
      <c r="J14" s="616">
        <v>6700</v>
      </c>
      <c r="L14" s="554">
        <f t="shared" si="7"/>
        <v>0</v>
      </c>
      <c r="M14" s="561">
        <f t="shared" si="1"/>
        <v>0</v>
      </c>
      <c r="N14" s="561">
        <f t="shared" si="2"/>
        <v>0</v>
      </c>
      <c r="O14" s="561">
        <f t="shared" si="3"/>
        <v>0</v>
      </c>
      <c r="P14" s="561">
        <f t="shared" si="4"/>
        <v>0</v>
      </c>
      <c r="Q14" s="552" t="s">
        <v>151</v>
      </c>
    </row>
    <row r="15" spans="1:17" ht="13.9" customHeight="1" thickBot="1">
      <c r="A15" s="597">
        <v>6</v>
      </c>
      <c r="B15" s="611" t="s">
        <v>472</v>
      </c>
      <c r="C15" s="630">
        <v>200</v>
      </c>
      <c r="D15" s="631">
        <v>0.3</v>
      </c>
      <c r="E15" s="622" t="s">
        <v>136</v>
      </c>
      <c r="F15" s="624">
        <v>2430</v>
      </c>
      <c r="G15" s="604">
        <f t="shared" si="6"/>
        <v>2430</v>
      </c>
      <c r="H15" s="575">
        <f t="shared" si="0"/>
        <v>202.71493212669682</v>
      </c>
      <c r="I15" s="616">
        <v>90</v>
      </c>
      <c r="J15" s="616">
        <v>6760</v>
      </c>
      <c r="L15" s="554">
        <f t="shared" si="7"/>
        <v>0</v>
      </c>
      <c r="M15" s="561">
        <f t="shared" si="1"/>
        <v>2430</v>
      </c>
      <c r="N15" s="561">
        <f t="shared" si="2"/>
        <v>0</v>
      </c>
      <c r="O15" s="561">
        <f t="shared" si="3"/>
        <v>0</v>
      </c>
      <c r="P15" s="561">
        <f t="shared" si="4"/>
        <v>0</v>
      </c>
      <c r="Q15" s="552" t="s">
        <v>114</v>
      </c>
    </row>
    <row r="16" spans="1:17" ht="13.9" customHeight="1" thickBot="1">
      <c r="A16" s="597">
        <v>7</v>
      </c>
      <c r="B16" s="611" t="s">
        <v>472</v>
      </c>
      <c r="C16" s="630">
        <v>350</v>
      </c>
      <c r="D16" s="631">
        <v>0.6</v>
      </c>
      <c r="E16" s="622" t="s">
        <v>136</v>
      </c>
      <c r="F16" s="624">
        <v>8930</v>
      </c>
      <c r="G16" s="604">
        <f t="shared" si="6"/>
        <v>11360</v>
      </c>
      <c r="H16" s="575">
        <f t="shared" si="0"/>
        <v>359.50226244343889</v>
      </c>
      <c r="I16" s="616">
        <v>95</v>
      </c>
      <c r="J16" s="616">
        <v>7190</v>
      </c>
      <c r="L16" s="554">
        <f t="shared" si="7"/>
        <v>0</v>
      </c>
      <c r="M16" s="561">
        <f t="shared" si="1"/>
        <v>8930</v>
      </c>
      <c r="N16" s="561">
        <f t="shared" si="2"/>
        <v>0</v>
      </c>
      <c r="O16" s="561">
        <f t="shared" si="3"/>
        <v>0</v>
      </c>
      <c r="P16" s="561">
        <f t="shared" si="4"/>
        <v>0</v>
      </c>
      <c r="Q16" s="552" t="s">
        <v>152</v>
      </c>
    </row>
    <row r="17" spans="1:17" ht="13.9" customHeight="1" thickBot="1">
      <c r="A17" s="597">
        <v>8</v>
      </c>
      <c r="B17" s="611" t="s">
        <v>472</v>
      </c>
      <c r="C17" s="630">
        <v>352</v>
      </c>
      <c r="D17" s="631">
        <v>0.9</v>
      </c>
      <c r="E17" s="622" t="s">
        <v>136</v>
      </c>
      <c r="F17" s="624">
        <v>12800</v>
      </c>
      <c r="G17" s="604">
        <f t="shared" si="6"/>
        <v>24160</v>
      </c>
      <c r="H17" s="575">
        <f t="shared" si="0"/>
        <v>366.33484162895928</v>
      </c>
      <c r="I17" s="616">
        <v>95</v>
      </c>
      <c r="J17" s="616">
        <v>7340</v>
      </c>
      <c r="L17" s="554">
        <f t="shared" si="7"/>
        <v>0</v>
      </c>
      <c r="M17" s="561">
        <f t="shared" si="1"/>
        <v>12800</v>
      </c>
      <c r="N17" s="561">
        <f t="shared" si="2"/>
        <v>0</v>
      </c>
      <c r="O17" s="561">
        <f t="shared" si="3"/>
        <v>0</v>
      </c>
      <c r="P17" s="561">
        <f t="shared" si="4"/>
        <v>0</v>
      </c>
      <c r="Q17" s="552" t="s">
        <v>87</v>
      </c>
    </row>
    <row r="18" spans="1:17" ht="13.9" customHeight="1" thickBot="1">
      <c r="A18" s="597">
        <v>9</v>
      </c>
      <c r="B18" s="611" t="s">
        <v>472</v>
      </c>
      <c r="C18" s="633">
        <v>150</v>
      </c>
      <c r="D18" s="631">
        <v>0.3</v>
      </c>
      <c r="E18" s="622" t="s">
        <v>136</v>
      </c>
      <c r="F18" s="624">
        <v>2210</v>
      </c>
      <c r="G18" s="604">
        <f t="shared" si="6"/>
        <v>26370</v>
      </c>
      <c r="H18" s="575">
        <f t="shared" si="0"/>
        <v>152.03619909502262</v>
      </c>
      <c r="I18" s="616">
        <v>95</v>
      </c>
      <c r="J18" s="616">
        <v>7210</v>
      </c>
      <c r="L18" s="554">
        <f t="shared" si="7"/>
        <v>0</v>
      </c>
      <c r="M18" s="561">
        <f t="shared" si="1"/>
        <v>2210</v>
      </c>
      <c r="N18" s="561">
        <f t="shared" si="2"/>
        <v>0</v>
      </c>
      <c r="O18" s="561">
        <f t="shared" si="3"/>
        <v>0</v>
      </c>
      <c r="P18" s="561">
        <f t="shared" si="4"/>
        <v>0</v>
      </c>
      <c r="Q18" s="552" t="s">
        <v>61</v>
      </c>
    </row>
    <row r="19" spans="1:17" ht="13.9" customHeight="1" thickBot="1">
      <c r="A19" s="597">
        <v>10</v>
      </c>
      <c r="B19" s="611" t="s">
        <v>472</v>
      </c>
      <c r="C19" s="633">
        <v>350</v>
      </c>
      <c r="D19" s="631">
        <v>0.6</v>
      </c>
      <c r="E19" s="622" t="s">
        <v>136</v>
      </c>
      <c r="F19" s="624">
        <v>8990</v>
      </c>
      <c r="G19" s="604">
        <f t="shared" si="6"/>
        <v>35360</v>
      </c>
      <c r="H19" s="575">
        <f t="shared" si="0"/>
        <v>359.50226244343889</v>
      </c>
      <c r="I19" s="616">
        <v>95</v>
      </c>
      <c r="J19" s="616">
        <v>7200</v>
      </c>
      <c r="L19" s="554">
        <f t="shared" si="7"/>
        <v>0</v>
      </c>
      <c r="M19" s="561">
        <f t="shared" si="1"/>
        <v>8990</v>
      </c>
      <c r="N19" s="561">
        <f t="shared" si="2"/>
        <v>0</v>
      </c>
      <c r="O19" s="561">
        <f t="shared" si="3"/>
        <v>0</v>
      </c>
      <c r="P19" s="561">
        <f t="shared" si="4"/>
        <v>0</v>
      </c>
      <c r="Q19" s="552" t="s">
        <v>86</v>
      </c>
    </row>
    <row r="20" spans="1:17" ht="13.9" customHeight="1" thickBot="1">
      <c r="A20" s="597">
        <v>11</v>
      </c>
      <c r="B20" s="611" t="s">
        <v>472</v>
      </c>
      <c r="C20" s="633">
        <v>301</v>
      </c>
      <c r="D20" s="631">
        <v>0.9</v>
      </c>
      <c r="E20" s="622" t="s">
        <v>136</v>
      </c>
      <c r="F20" s="624">
        <v>11100</v>
      </c>
      <c r="G20" s="604">
        <f t="shared" si="6"/>
        <v>46460</v>
      </c>
      <c r="H20" s="575">
        <f t="shared" si="0"/>
        <v>313.25791855203624</v>
      </c>
      <c r="I20" s="616">
        <v>95</v>
      </c>
      <c r="J20" s="616">
        <v>7150</v>
      </c>
      <c r="L20" s="554">
        <f t="shared" si="7"/>
        <v>0</v>
      </c>
      <c r="M20" s="561">
        <f t="shared" si="1"/>
        <v>11100</v>
      </c>
      <c r="N20" s="561">
        <f t="shared" si="2"/>
        <v>0</v>
      </c>
      <c r="O20" s="561">
        <f t="shared" si="3"/>
        <v>0</v>
      </c>
      <c r="P20" s="561">
        <f t="shared" si="4"/>
        <v>0</v>
      </c>
      <c r="Q20" s="552" t="s">
        <v>128</v>
      </c>
    </row>
    <row r="21" spans="1:17" ht="13.9" customHeight="1" thickBot="1">
      <c r="A21" s="597">
        <v>12</v>
      </c>
      <c r="B21" s="611" t="s">
        <v>472</v>
      </c>
      <c r="C21" s="633">
        <v>150</v>
      </c>
      <c r="D21" s="631">
        <v>0.3</v>
      </c>
      <c r="E21" s="622" t="s">
        <v>136</v>
      </c>
      <c r="F21" s="624">
        <v>2100</v>
      </c>
      <c r="G21" s="604">
        <f t="shared" si="6"/>
        <v>48560</v>
      </c>
      <c r="H21" s="575">
        <f t="shared" si="0"/>
        <v>152.03619909502262</v>
      </c>
      <c r="I21" s="616">
        <v>95</v>
      </c>
      <c r="J21" s="616">
        <v>7040</v>
      </c>
      <c r="L21" s="554">
        <f t="shared" si="7"/>
        <v>0</v>
      </c>
      <c r="M21" s="561">
        <f t="shared" si="1"/>
        <v>2100</v>
      </c>
      <c r="N21" s="561">
        <f t="shared" si="2"/>
        <v>0</v>
      </c>
      <c r="O21" s="561">
        <f t="shared" si="3"/>
        <v>0</v>
      </c>
      <c r="P21" s="561">
        <f t="shared" si="4"/>
        <v>0</v>
      </c>
      <c r="Q21" s="552" t="s">
        <v>129</v>
      </c>
    </row>
    <row r="22" spans="1:17" ht="13.9" customHeight="1" thickBot="1">
      <c r="A22" s="597">
        <v>13</v>
      </c>
      <c r="B22" s="611" t="s">
        <v>472</v>
      </c>
      <c r="C22" s="633">
        <v>299</v>
      </c>
      <c r="D22" s="631">
        <v>0.9</v>
      </c>
      <c r="E22" s="622" t="s">
        <v>136</v>
      </c>
      <c r="F22" s="624">
        <v>11450</v>
      </c>
      <c r="G22" s="604">
        <f t="shared" si="6"/>
        <v>60010</v>
      </c>
      <c r="H22" s="575">
        <f t="shared" si="0"/>
        <v>311.1764705882353</v>
      </c>
      <c r="I22" s="616">
        <v>95</v>
      </c>
      <c r="J22" s="616">
        <v>7040</v>
      </c>
      <c r="L22" s="554">
        <f t="shared" si="7"/>
        <v>0</v>
      </c>
      <c r="M22" s="561">
        <f t="shared" si="1"/>
        <v>11450</v>
      </c>
      <c r="N22" s="561">
        <f t="shared" si="2"/>
        <v>0</v>
      </c>
      <c r="O22" s="561">
        <f t="shared" si="3"/>
        <v>0</v>
      </c>
      <c r="P22" s="561">
        <f t="shared" si="4"/>
        <v>0</v>
      </c>
      <c r="Q22" s="552" t="s">
        <v>139</v>
      </c>
    </row>
    <row r="23" spans="1:17" ht="13.9" customHeight="1" thickBot="1">
      <c r="A23" s="597">
        <v>14</v>
      </c>
      <c r="B23" s="611" t="s">
        <v>472</v>
      </c>
      <c r="C23" s="633">
        <v>321</v>
      </c>
      <c r="D23" s="631">
        <v>1.2</v>
      </c>
      <c r="E23" s="622" t="s">
        <v>136</v>
      </c>
      <c r="F23" s="624">
        <v>14900</v>
      </c>
      <c r="G23" s="604">
        <f t="shared" si="6"/>
        <v>74910</v>
      </c>
      <c r="H23" s="575">
        <f t="shared" si="0"/>
        <v>338.4298642533937</v>
      </c>
      <c r="I23" s="616">
        <v>95</v>
      </c>
      <c r="J23" s="616">
        <v>7020</v>
      </c>
      <c r="L23" s="554">
        <f t="shared" si="7"/>
        <v>0</v>
      </c>
      <c r="M23" s="561">
        <f t="shared" si="1"/>
        <v>14900</v>
      </c>
      <c r="N23" s="561">
        <f t="shared" si="2"/>
        <v>0</v>
      </c>
      <c r="O23" s="561">
        <f t="shared" si="3"/>
        <v>0</v>
      </c>
      <c r="P23" s="561">
        <f t="shared" si="4"/>
        <v>0</v>
      </c>
      <c r="Q23" s="552" t="s">
        <v>192</v>
      </c>
    </row>
    <row r="24" spans="1:17" ht="13.9" customHeight="1" thickBot="1">
      <c r="A24" s="597">
        <v>15</v>
      </c>
      <c r="B24" s="611" t="s">
        <v>472</v>
      </c>
      <c r="C24" s="633">
        <v>150</v>
      </c>
      <c r="D24" s="631">
        <v>0.3</v>
      </c>
      <c r="E24" s="622" t="s">
        <v>136</v>
      </c>
      <c r="F24" s="624">
        <v>2260</v>
      </c>
      <c r="G24" s="604">
        <f t="shared" si="6"/>
        <v>77170</v>
      </c>
      <c r="H24" s="575">
        <f t="shared" si="0"/>
        <v>152.03619909502262</v>
      </c>
      <c r="I24" s="616">
        <v>95</v>
      </c>
      <c r="J24" s="616">
        <v>6890</v>
      </c>
      <c r="L24" s="554">
        <f t="shared" si="7"/>
        <v>0</v>
      </c>
      <c r="M24" s="561">
        <f t="shared" si="1"/>
        <v>2260</v>
      </c>
      <c r="N24" s="561">
        <f t="shared" si="2"/>
        <v>0</v>
      </c>
      <c r="O24" s="561">
        <f t="shared" si="3"/>
        <v>0</v>
      </c>
      <c r="P24" s="561">
        <f t="shared" si="4"/>
        <v>0</v>
      </c>
      <c r="Q24" s="552" t="s">
        <v>233</v>
      </c>
    </row>
    <row r="25" spans="1:17" ht="13.9" customHeight="1" thickBot="1">
      <c r="A25" s="597">
        <v>16</v>
      </c>
      <c r="B25" s="611" t="s">
        <v>472</v>
      </c>
      <c r="C25" s="633">
        <v>284</v>
      </c>
      <c r="D25" s="631">
        <v>1.2</v>
      </c>
      <c r="E25" s="622" t="s">
        <v>136</v>
      </c>
      <c r="F25" s="624">
        <v>9630</v>
      </c>
      <c r="G25" s="604">
        <f t="shared" si="6"/>
        <v>86800</v>
      </c>
      <c r="H25" s="575">
        <f t="shared" si="0"/>
        <v>299.42081447963801</v>
      </c>
      <c r="I25" s="616">
        <v>95</v>
      </c>
      <c r="J25" s="616">
        <v>6980</v>
      </c>
      <c r="L25" s="554">
        <f t="shared" si="7"/>
        <v>0</v>
      </c>
      <c r="M25" s="561">
        <f t="shared" si="1"/>
        <v>9630</v>
      </c>
      <c r="N25" s="561">
        <f t="shared" si="2"/>
        <v>0</v>
      </c>
      <c r="O25" s="561">
        <f t="shared" si="3"/>
        <v>0</v>
      </c>
      <c r="P25" s="561">
        <f t="shared" si="4"/>
        <v>0</v>
      </c>
      <c r="Q25" s="553" t="s">
        <v>156</v>
      </c>
    </row>
    <row r="26" spans="1:17" ht="13.9" customHeight="1" thickBot="1">
      <c r="A26" s="597">
        <v>17</v>
      </c>
      <c r="B26" s="611" t="s">
        <v>472</v>
      </c>
      <c r="C26" s="633">
        <v>201</v>
      </c>
      <c r="D26" s="631">
        <v>0.3</v>
      </c>
      <c r="E26" s="622" t="s">
        <v>150</v>
      </c>
      <c r="F26" s="624">
        <v>2750</v>
      </c>
      <c r="G26" s="604">
        <f t="shared" si="6"/>
        <v>89550</v>
      </c>
      <c r="H26" s="575">
        <f t="shared" si="0"/>
        <v>203.7285067873303</v>
      </c>
      <c r="I26" s="616">
        <v>95</v>
      </c>
      <c r="J26" s="616">
        <v>6840</v>
      </c>
      <c r="L26" s="554">
        <f t="shared" si="7"/>
        <v>0</v>
      </c>
      <c r="M26" s="561">
        <f t="shared" si="1"/>
        <v>0</v>
      </c>
      <c r="N26" s="561">
        <f t="shared" si="2"/>
        <v>2750</v>
      </c>
      <c r="O26" s="561">
        <f t="shared" si="3"/>
        <v>0</v>
      </c>
      <c r="P26" s="561">
        <f t="shared" si="4"/>
        <v>0</v>
      </c>
    </row>
    <row r="27" spans="1:17" ht="13.9" customHeight="1" thickBot="1">
      <c r="A27" s="597">
        <v>18</v>
      </c>
      <c r="B27" s="611" t="s">
        <v>472</v>
      </c>
      <c r="C27" s="633">
        <v>400</v>
      </c>
      <c r="D27" s="631">
        <v>0.6</v>
      </c>
      <c r="E27" s="622" t="s">
        <v>150</v>
      </c>
      <c r="F27" s="624">
        <v>10190</v>
      </c>
      <c r="G27" s="604">
        <f t="shared" si="6"/>
        <v>99740</v>
      </c>
      <c r="H27" s="575">
        <f t="shared" si="0"/>
        <v>410.85972850678729</v>
      </c>
      <c r="I27" s="616">
        <v>95</v>
      </c>
      <c r="J27" s="616">
        <v>6820</v>
      </c>
      <c r="L27" s="554">
        <f t="shared" si="7"/>
        <v>0</v>
      </c>
      <c r="M27" s="561">
        <f t="shared" si="1"/>
        <v>0</v>
      </c>
      <c r="N27" s="561">
        <f t="shared" si="2"/>
        <v>10190</v>
      </c>
      <c r="O27" s="561">
        <f t="shared" si="3"/>
        <v>0</v>
      </c>
      <c r="P27" s="561">
        <f t="shared" si="4"/>
        <v>0</v>
      </c>
    </row>
    <row r="28" spans="1:17" ht="13.9" customHeight="1" thickBot="1">
      <c r="A28" s="597">
        <v>19</v>
      </c>
      <c r="B28" s="611" t="s">
        <v>472</v>
      </c>
      <c r="C28" s="633">
        <v>400</v>
      </c>
      <c r="D28" s="631">
        <v>0.9</v>
      </c>
      <c r="E28" s="622" t="s">
        <v>150</v>
      </c>
      <c r="F28" s="624">
        <v>14800</v>
      </c>
      <c r="G28" s="604">
        <f t="shared" si="6"/>
        <v>114540</v>
      </c>
      <c r="H28" s="575">
        <f t="shared" si="0"/>
        <v>416.28959276018105</v>
      </c>
      <c r="I28" s="616">
        <v>95</v>
      </c>
      <c r="J28" s="616">
        <v>6740</v>
      </c>
      <c r="L28" s="554">
        <f t="shared" si="7"/>
        <v>0</v>
      </c>
      <c r="M28" s="561">
        <f t="shared" si="1"/>
        <v>0</v>
      </c>
      <c r="N28" s="561">
        <f t="shared" si="2"/>
        <v>14800</v>
      </c>
      <c r="O28" s="561">
        <f t="shared" si="3"/>
        <v>0</v>
      </c>
      <c r="P28" s="561">
        <f t="shared" si="4"/>
        <v>0</v>
      </c>
    </row>
    <row r="29" spans="1:17" ht="13.9" customHeight="1" thickBot="1">
      <c r="A29" s="597">
        <v>20</v>
      </c>
      <c r="B29" s="611" t="s">
        <v>472</v>
      </c>
      <c r="C29" s="633">
        <v>200</v>
      </c>
      <c r="D29" s="631">
        <v>0.3</v>
      </c>
      <c r="E29" s="622" t="s">
        <v>150</v>
      </c>
      <c r="F29" s="624">
        <v>2800</v>
      </c>
      <c r="G29" s="604">
        <f t="shared" si="6"/>
        <v>117340</v>
      </c>
      <c r="H29" s="575">
        <f t="shared" si="0"/>
        <v>202.71493212669682</v>
      </c>
      <c r="I29" s="616">
        <v>95</v>
      </c>
      <c r="J29" s="616">
        <v>6640</v>
      </c>
      <c r="L29" s="554">
        <f t="shared" si="7"/>
        <v>0</v>
      </c>
      <c r="M29" s="561">
        <f t="shared" si="1"/>
        <v>0</v>
      </c>
      <c r="N29" s="561">
        <f t="shared" si="2"/>
        <v>2800</v>
      </c>
      <c r="O29" s="561">
        <f t="shared" si="3"/>
        <v>0</v>
      </c>
      <c r="P29" s="561">
        <f t="shared" si="4"/>
        <v>0</v>
      </c>
    </row>
    <row r="30" spans="1:17" ht="13.9" customHeight="1" thickBot="1">
      <c r="A30" s="597">
        <v>21</v>
      </c>
      <c r="B30" s="611" t="s">
        <v>472</v>
      </c>
      <c r="C30" s="633">
        <v>401</v>
      </c>
      <c r="D30" s="631">
        <v>0.9</v>
      </c>
      <c r="E30" s="622" t="s">
        <v>150</v>
      </c>
      <c r="F30" s="624">
        <v>15490</v>
      </c>
      <c r="G30" s="604">
        <f t="shared" si="6"/>
        <v>132830</v>
      </c>
      <c r="H30" s="575">
        <f t="shared" si="0"/>
        <v>417.33031674208149</v>
      </c>
      <c r="I30" s="616">
        <v>95</v>
      </c>
      <c r="J30" s="616">
        <v>6650</v>
      </c>
      <c r="L30" s="554">
        <f t="shared" si="7"/>
        <v>0</v>
      </c>
      <c r="M30" s="561">
        <f t="shared" si="1"/>
        <v>0</v>
      </c>
      <c r="N30" s="561">
        <f t="shared" si="2"/>
        <v>15490</v>
      </c>
      <c r="O30" s="561">
        <f t="shared" si="3"/>
        <v>0</v>
      </c>
      <c r="P30" s="561">
        <f t="shared" si="4"/>
        <v>0</v>
      </c>
    </row>
    <row r="31" spans="1:17" ht="13.9" customHeight="1" thickBot="1">
      <c r="A31" s="597">
        <v>22</v>
      </c>
      <c r="B31" s="611" t="s">
        <v>472</v>
      </c>
      <c r="C31" s="633">
        <v>401</v>
      </c>
      <c r="D31" s="631">
        <v>1.5</v>
      </c>
      <c r="E31" s="622" t="s">
        <v>150</v>
      </c>
      <c r="F31" s="624">
        <v>25000</v>
      </c>
      <c r="G31" s="604">
        <f t="shared" si="6"/>
        <v>157830</v>
      </c>
      <c r="H31" s="575">
        <f t="shared" si="0"/>
        <v>428.21719457013575</v>
      </c>
      <c r="I31" s="616">
        <v>95</v>
      </c>
      <c r="J31" s="616">
        <v>6670</v>
      </c>
      <c r="L31" s="554">
        <f t="shared" si="7"/>
        <v>0</v>
      </c>
      <c r="M31" s="561">
        <f t="shared" si="1"/>
        <v>0</v>
      </c>
      <c r="N31" s="561">
        <f t="shared" si="2"/>
        <v>25000</v>
      </c>
      <c r="O31" s="561">
        <f t="shared" si="3"/>
        <v>0</v>
      </c>
      <c r="P31" s="561">
        <f t="shared" si="4"/>
        <v>0</v>
      </c>
    </row>
    <row r="32" spans="1:17" ht="13.9" customHeight="1" thickBot="1">
      <c r="A32" s="597">
        <v>23</v>
      </c>
      <c r="B32" s="611" t="s">
        <v>472</v>
      </c>
      <c r="C32" s="633">
        <v>200</v>
      </c>
      <c r="D32" s="631">
        <v>0.6</v>
      </c>
      <c r="E32" s="622" t="s">
        <v>150</v>
      </c>
      <c r="F32" s="624">
        <v>5570</v>
      </c>
      <c r="G32" s="604">
        <f t="shared" si="6"/>
        <v>163400</v>
      </c>
      <c r="H32" s="575">
        <f t="shared" si="0"/>
        <v>205.42986425339365</v>
      </c>
      <c r="I32" s="616">
        <v>95</v>
      </c>
      <c r="J32" s="616">
        <v>6640</v>
      </c>
      <c r="L32" s="554">
        <f t="shared" si="7"/>
        <v>0</v>
      </c>
      <c r="M32" s="561">
        <f t="shared" si="1"/>
        <v>0</v>
      </c>
      <c r="N32" s="561">
        <f t="shared" si="2"/>
        <v>5570</v>
      </c>
      <c r="O32" s="561">
        <f t="shared" si="3"/>
        <v>0</v>
      </c>
      <c r="P32" s="561">
        <f t="shared" si="4"/>
        <v>0</v>
      </c>
    </row>
    <row r="33" spans="1:16" ht="13.9" customHeight="1" thickBot="1">
      <c r="A33" s="597">
        <v>24</v>
      </c>
      <c r="B33" s="611" t="s">
        <v>472</v>
      </c>
      <c r="C33" s="633">
        <v>407</v>
      </c>
      <c r="D33" s="631">
        <v>1.2</v>
      </c>
      <c r="E33" s="622" t="s">
        <v>150</v>
      </c>
      <c r="F33" s="624">
        <v>20700</v>
      </c>
      <c r="G33" s="604">
        <f t="shared" si="6"/>
        <v>184100</v>
      </c>
      <c r="H33" s="575">
        <f t="shared" si="0"/>
        <v>429.09954751131221</v>
      </c>
      <c r="I33" s="616">
        <v>95</v>
      </c>
      <c r="J33" s="616">
        <v>6720</v>
      </c>
      <c r="L33" s="554">
        <f t="shared" si="7"/>
        <v>0</v>
      </c>
      <c r="M33" s="561">
        <f t="shared" si="1"/>
        <v>0</v>
      </c>
      <c r="N33" s="561">
        <f t="shared" si="2"/>
        <v>20700</v>
      </c>
      <c r="O33" s="561">
        <f t="shared" si="3"/>
        <v>0</v>
      </c>
      <c r="P33" s="561">
        <f t="shared" si="4"/>
        <v>0</v>
      </c>
    </row>
    <row r="34" spans="1:16" ht="13.9" customHeight="1" thickBot="1">
      <c r="A34" s="597">
        <v>25</v>
      </c>
      <c r="B34" s="611" t="s">
        <v>472</v>
      </c>
      <c r="C34" s="633">
        <v>401</v>
      </c>
      <c r="D34" s="631">
        <v>1.8</v>
      </c>
      <c r="E34" s="622" t="s">
        <v>150</v>
      </c>
      <c r="F34" s="624">
        <v>29700</v>
      </c>
      <c r="G34" s="604">
        <f t="shared" si="6"/>
        <v>213800</v>
      </c>
      <c r="H34" s="575">
        <f t="shared" si="0"/>
        <v>433.66063348416287</v>
      </c>
      <c r="I34" s="616">
        <v>95</v>
      </c>
      <c r="J34" s="616">
        <v>6700</v>
      </c>
      <c r="L34" s="554">
        <f t="shared" si="7"/>
        <v>0</v>
      </c>
      <c r="M34" s="561">
        <f t="shared" si="1"/>
        <v>0</v>
      </c>
      <c r="N34" s="561">
        <f t="shared" si="2"/>
        <v>29700</v>
      </c>
      <c r="O34" s="561">
        <f t="shared" si="3"/>
        <v>0</v>
      </c>
      <c r="P34" s="561">
        <f t="shared" si="4"/>
        <v>0</v>
      </c>
    </row>
    <row r="35" spans="1:16" ht="13.9" customHeight="1" thickBot="1">
      <c r="A35" s="597">
        <v>26</v>
      </c>
      <c r="B35" s="611" t="s">
        <v>472</v>
      </c>
      <c r="C35" s="633">
        <v>200</v>
      </c>
      <c r="D35" s="631">
        <v>0.6</v>
      </c>
      <c r="E35" s="622" t="s">
        <v>150</v>
      </c>
      <c r="F35" s="624">
        <v>5390</v>
      </c>
      <c r="G35" s="604">
        <f t="shared" si="6"/>
        <v>219190</v>
      </c>
      <c r="H35" s="575">
        <f t="shared" si="0"/>
        <v>205.42986425339365</v>
      </c>
      <c r="I35" s="616">
        <v>95</v>
      </c>
      <c r="J35" s="616">
        <v>6950</v>
      </c>
      <c r="L35" s="554">
        <f t="shared" si="7"/>
        <v>0</v>
      </c>
      <c r="M35" s="561">
        <f t="shared" si="1"/>
        <v>0</v>
      </c>
      <c r="N35" s="561">
        <f t="shared" si="2"/>
        <v>5390</v>
      </c>
      <c r="O35" s="561">
        <f t="shared" si="3"/>
        <v>0</v>
      </c>
      <c r="P35" s="561">
        <f t="shared" si="4"/>
        <v>0</v>
      </c>
    </row>
    <row r="36" spans="1:16" ht="13.9" customHeight="1" thickBot="1">
      <c r="A36" s="597">
        <v>27</v>
      </c>
      <c r="B36" s="611" t="s">
        <v>472</v>
      </c>
      <c r="C36" s="633">
        <v>400</v>
      </c>
      <c r="D36" s="631">
        <v>1.2</v>
      </c>
      <c r="E36" s="622" t="s">
        <v>150</v>
      </c>
      <c r="F36" s="624">
        <v>20260</v>
      </c>
      <c r="G36" s="604">
        <f t="shared" si="6"/>
        <v>239450</v>
      </c>
      <c r="H36" s="575">
        <f t="shared" si="0"/>
        <v>421.7194570135747</v>
      </c>
      <c r="I36" s="616">
        <v>95</v>
      </c>
      <c r="J36" s="616">
        <v>6890</v>
      </c>
      <c r="L36" s="554">
        <f t="shared" si="7"/>
        <v>0</v>
      </c>
      <c r="M36" s="561">
        <f t="shared" si="1"/>
        <v>0</v>
      </c>
      <c r="N36" s="561">
        <f t="shared" si="2"/>
        <v>20260</v>
      </c>
      <c r="O36" s="561">
        <f t="shared" si="3"/>
        <v>0</v>
      </c>
      <c r="P36" s="561">
        <f t="shared" si="4"/>
        <v>0</v>
      </c>
    </row>
    <row r="37" spans="1:16" ht="13.9" customHeight="1" thickBot="1">
      <c r="A37" s="597">
        <v>28</v>
      </c>
      <c r="B37" s="611" t="s">
        <v>472</v>
      </c>
      <c r="C37" s="633">
        <v>329</v>
      </c>
      <c r="D37" s="631">
        <v>1.8</v>
      </c>
      <c r="E37" s="622" t="s">
        <v>150</v>
      </c>
      <c r="F37" s="624">
        <v>21400</v>
      </c>
      <c r="G37" s="604">
        <f t="shared" si="6"/>
        <v>260850</v>
      </c>
      <c r="H37" s="575">
        <f t="shared" si="0"/>
        <v>355.79638009049773</v>
      </c>
      <c r="I37" s="616">
        <v>95</v>
      </c>
      <c r="J37" s="616">
        <v>7010</v>
      </c>
      <c r="L37" s="554">
        <f t="shared" si="7"/>
        <v>0</v>
      </c>
      <c r="M37" s="561">
        <f t="shared" si="1"/>
        <v>0</v>
      </c>
      <c r="N37" s="561">
        <f t="shared" si="2"/>
        <v>21400</v>
      </c>
      <c r="O37" s="561">
        <f t="shared" si="3"/>
        <v>0</v>
      </c>
      <c r="P37" s="561">
        <f t="shared" si="4"/>
        <v>0</v>
      </c>
    </row>
    <row r="38" spans="1:16" ht="13.9" customHeight="1" thickBot="1">
      <c r="A38" s="597">
        <v>29</v>
      </c>
      <c r="B38" s="611" t="s">
        <v>472</v>
      </c>
      <c r="C38" s="633">
        <v>200</v>
      </c>
      <c r="D38" s="631">
        <v>0.9</v>
      </c>
      <c r="E38" s="622" t="s">
        <v>150</v>
      </c>
      <c r="F38" s="624">
        <v>8000</v>
      </c>
      <c r="G38" s="604">
        <f t="shared" si="6"/>
        <v>268850</v>
      </c>
      <c r="H38" s="575">
        <f t="shared" si="0"/>
        <v>208.14479638009053</v>
      </c>
      <c r="I38" s="616">
        <v>95</v>
      </c>
      <c r="J38" s="616">
        <v>7070</v>
      </c>
      <c r="L38" s="554">
        <f t="shared" si="7"/>
        <v>0</v>
      </c>
      <c r="M38" s="561">
        <f t="shared" si="1"/>
        <v>0</v>
      </c>
      <c r="N38" s="561">
        <f t="shared" si="2"/>
        <v>8000</v>
      </c>
      <c r="O38" s="561">
        <f t="shared" si="3"/>
        <v>0</v>
      </c>
      <c r="P38" s="561">
        <f t="shared" si="4"/>
        <v>0</v>
      </c>
    </row>
    <row r="39" spans="1:16" ht="13.9" customHeight="1" thickBot="1">
      <c r="A39" s="597">
        <v>30</v>
      </c>
      <c r="B39" s="611" t="s">
        <v>472</v>
      </c>
      <c r="C39" s="633">
        <v>300</v>
      </c>
      <c r="D39" s="631">
        <v>1.5</v>
      </c>
      <c r="E39" s="622" t="s">
        <v>150</v>
      </c>
      <c r="F39" s="624">
        <v>17600</v>
      </c>
      <c r="G39" s="604">
        <f t="shared" si="6"/>
        <v>286450</v>
      </c>
      <c r="H39" s="575">
        <f t="shared" si="0"/>
        <v>320.36199095022624</v>
      </c>
      <c r="I39" s="616">
        <v>95</v>
      </c>
      <c r="J39" s="616">
        <v>7140</v>
      </c>
      <c r="L39" s="554">
        <f t="shared" si="7"/>
        <v>0</v>
      </c>
      <c r="M39" s="561">
        <f t="shared" si="1"/>
        <v>0</v>
      </c>
      <c r="N39" s="561">
        <f t="shared" si="2"/>
        <v>17600</v>
      </c>
      <c r="O39" s="561">
        <f t="shared" si="3"/>
        <v>0</v>
      </c>
      <c r="P39" s="561">
        <f t="shared" si="4"/>
        <v>0</v>
      </c>
    </row>
    <row r="40" spans="1:16" ht="13.9" customHeight="1" thickBot="1">
      <c r="A40" s="597">
        <v>31</v>
      </c>
      <c r="B40" s="611" t="s">
        <v>465</v>
      </c>
      <c r="C40" s="633">
        <v>351</v>
      </c>
      <c r="D40" s="631">
        <v>0</v>
      </c>
      <c r="E40" s="622" t="s">
        <v>128</v>
      </c>
      <c r="F40" s="624">
        <v>0</v>
      </c>
      <c r="G40" s="604">
        <f t="shared" si="6"/>
        <v>286450</v>
      </c>
      <c r="H40" s="575">
        <f t="shared" si="0"/>
        <v>351</v>
      </c>
      <c r="I40" s="616">
        <v>95</v>
      </c>
      <c r="J40" s="616">
        <v>7070</v>
      </c>
      <c r="L40" s="554">
        <f t="shared" si="7"/>
        <v>0</v>
      </c>
      <c r="M40" s="561">
        <f t="shared" si="1"/>
        <v>0</v>
      </c>
      <c r="N40" s="561">
        <f t="shared" si="2"/>
        <v>0</v>
      </c>
      <c r="O40" s="561">
        <f t="shared" si="3"/>
        <v>0</v>
      </c>
      <c r="P40" s="561">
        <f t="shared" si="4"/>
        <v>0</v>
      </c>
    </row>
    <row r="41" spans="1:16" ht="13.9" customHeight="1" thickBot="1">
      <c r="A41" s="597">
        <v>32</v>
      </c>
      <c r="B41" s="611" t="s">
        <v>465</v>
      </c>
      <c r="C41" s="633">
        <v>200</v>
      </c>
      <c r="D41" s="631">
        <v>0.6</v>
      </c>
      <c r="E41" s="622" t="s">
        <v>150</v>
      </c>
      <c r="F41" s="624">
        <v>5420</v>
      </c>
      <c r="G41" s="604">
        <f t="shared" si="6"/>
        <v>291870</v>
      </c>
      <c r="H41" s="575">
        <f t="shared" si="0"/>
        <v>205.42986425339365</v>
      </c>
      <c r="I41" s="616">
        <v>95</v>
      </c>
      <c r="J41" s="616">
        <v>6590</v>
      </c>
      <c r="L41" s="554">
        <f t="shared" si="7"/>
        <v>0</v>
      </c>
      <c r="M41" s="561">
        <f t="shared" si="1"/>
        <v>0</v>
      </c>
      <c r="N41" s="561">
        <f t="shared" si="2"/>
        <v>5420</v>
      </c>
      <c r="O41" s="561">
        <f t="shared" si="3"/>
        <v>0</v>
      </c>
      <c r="P41" s="561">
        <f t="shared" si="4"/>
        <v>0</v>
      </c>
    </row>
    <row r="42" spans="1:16" ht="13.9" customHeight="1" thickBot="1">
      <c r="A42" s="597">
        <v>33</v>
      </c>
      <c r="B42" s="611" t="s">
        <v>465</v>
      </c>
      <c r="C42" s="633">
        <v>200</v>
      </c>
      <c r="D42" s="631">
        <v>0.9</v>
      </c>
      <c r="E42" s="622" t="s">
        <v>150</v>
      </c>
      <c r="F42" s="624">
        <v>8820</v>
      </c>
      <c r="G42" s="604">
        <f t="shared" si="6"/>
        <v>300690</v>
      </c>
      <c r="H42" s="575">
        <f t="shared" si="0"/>
        <v>208.14479638009053</v>
      </c>
      <c r="I42" s="616">
        <v>95</v>
      </c>
      <c r="J42" s="616">
        <v>6550</v>
      </c>
      <c r="L42" s="554">
        <f t="shared" si="7"/>
        <v>0</v>
      </c>
      <c r="M42" s="561">
        <f t="shared" si="1"/>
        <v>0</v>
      </c>
      <c r="N42" s="561">
        <f t="shared" si="2"/>
        <v>8820</v>
      </c>
      <c r="O42" s="561">
        <f t="shared" si="3"/>
        <v>0</v>
      </c>
      <c r="P42" s="561">
        <f t="shared" si="4"/>
        <v>0</v>
      </c>
    </row>
    <row r="43" spans="1:16" ht="13.9" customHeight="1" thickBot="1">
      <c r="A43" s="597">
        <v>34</v>
      </c>
      <c r="B43" s="611" t="s">
        <v>465</v>
      </c>
      <c r="C43" s="633">
        <v>400</v>
      </c>
      <c r="D43" s="631">
        <v>1.5</v>
      </c>
      <c r="E43" s="622" t="s">
        <v>150</v>
      </c>
      <c r="F43" s="624">
        <v>25380</v>
      </c>
      <c r="G43" s="604">
        <f t="shared" si="6"/>
        <v>326070</v>
      </c>
      <c r="H43" s="575">
        <f t="shared" si="0"/>
        <v>427.14932126696834</v>
      </c>
      <c r="I43" s="616">
        <v>95</v>
      </c>
      <c r="J43" s="616">
        <v>6580</v>
      </c>
      <c r="L43" s="554">
        <f t="shared" si="7"/>
        <v>0</v>
      </c>
      <c r="M43" s="561">
        <f t="shared" si="1"/>
        <v>0</v>
      </c>
      <c r="N43" s="561">
        <f t="shared" si="2"/>
        <v>25380</v>
      </c>
      <c r="O43" s="561">
        <f t="shared" si="3"/>
        <v>0</v>
      </c>
      <c r="P43" s="561">
        <f t="shared" si="4"/>
        <v>0</v>
      </c>
    </row>
    <row r="44" spans="1:16" ht="13.9" customHeight="1" thickBot="1">
      <c r="A44" s="597">
        <v>35</v>
      </c>
      <c r="B44" s="611" t="s">
        <v>465</v>
      </c>
      <c r="C44" s="633">
        <v>251</v>
      </c>
      <c r="D44" s="631">
        <v>2</v>
      </c>
      <c r="E44" s="622" t="s">
        <v>150</v>
      </c>
      <c r="F44" s="624">
        <v>15930</v>
      </c>
      <c r="G44" s="604">
        <f t="shared" si="6"/>
        <v>342000</v>
      </c>
      <c r="H44" s="575">
        <f t="shared" si="0"/>
        <v>273.71493212669679</v>
      </c>
      <c r="I44" s="616">
        <v>95</v>
      </c>
      <c r="J44" s="616">
        <v>6650</v>
      </c>
      <c r="L44" s="554">
        <f t="shared" si="7"/>
        <v>0</v>
      </c>
      <c r="M44" s="561">
        <f t="shared" si="1"/>
        <v>0</v>
      </c>
      <c r="N44" s="561">
        <f t="shared" si="2"/>
        <v>15930</v>
      </c>
      <c r="O44" s="561">
        <f t="shared" si="3"/>
        <v>0</v>
      </c>
      <c r="P44" s="561">
        <f t="shared" si="4"/>
        <v>0</v>
      </c>
    </row>
    <row r="45" spans="1:16" ht="13.9" customHeight="1" thickBot="1">
      <c r="A45" s="597">
        <v>36</v>
      </c>
      <c r="B45" s="611"/>
      <c r="C45" s="633"/>
      <c r="D45" s="631"/>
      <c r="E45" s="622"/>
      <c r="F45" s="624">
        <f t="shared" ref="F45" si="8">(D45*42)*C45</f>
        <v>0</v>
      </c>
      <c r="G45" s="604">
        <f t="shared" si="6"/>
        <v>342000</v>
      </c>
      <c r="H45" s="575">
        <f t="shared" si="0"/>
        <v>0</v>
      </c>
      <c r="I45" s="616"/>
      <c r="J45" s="616"/>
      <c r="L45" s="554">
        <f t="shared" si="7"/>
        <v>0</v>
      </c>
      <c r="M45" s="561">
        <f t="shared" si="1"/>
        <v>0</v>
      </c>
      <c r="N45" s="561">
        <f t="shared" si="2"/>
        <v>0</v>
      </c>
      <c r="O45" s="561">
        <f t="shared" si="3"/>
        <v>0</v>
      </c>
      <c r="P45" s="561">
        <f t="shared" si="4"/>
        <v>0</v>
      </c>
    </row>
    <row r="46" spans="1:16" ht="13.9" customHeight="1" thickBot="1">
      <c r="A46" s="597">
        <v>37</v>
      </c>
      <c r="B46" s="611"/>
      <c r="C46" s="612"/>
      <c r="D46" s="613"/>
      <c r="E46" s="622"/>
      <c r="F46" s="624">
        <f>(D46*42)*C46</f>
        <v>0</v>
      </c>
      <c r="G46" s="604">
        <f t="shared" si="6"/>
        <v>342000</v>
      </c>
      <c r="H46" s="575">
        <f t="shared" si="0"/>
        <v>0</v>
      </c>
      <c r="I46" s="616"/>
      <c r="J46" s="616"/>
      <c r="L46" s="554">
        <f t="shared" si="7"/>
        <v>0</v>
      </c>
      <c r="M46" s="561">
        <f t="shared" si="1"/>
        <v>0</v>
      </c>
      <c r="N46" s="561">
        <f t="shared" si="2"/>
        <v>0</v>
      </c>
      <c r="O46" s="561">
        <f t="shared" si="3"/>
        <v>0</v>
      </c>
      <c r="P46" s="561">
        <f t="shared" si="4"/>
        <v>0</v>
      </c>
    </row>
    <row r="47" spans="1:16" ht="13.9" customHeight="1" thickBot="1">
      <c r="A47" s="597">
        <v>38</v>
      </c>
      <c r="B47" s="611"/>
      <c r="C47" s="612"/>
      <c r="D47" s="613"/>
      <c r="E47" s="622"/>
      <c r="F47" s="624">
        <f t="shared" ref="F47:F48" si="9">(D47*42)*C47</f>
        <v>0</v>
      </c>
      <c r="G47" s="604">
        <f t="shared" si="6"/>
        <v>342000</v>
      </c>
      <c r="H47" s="575">
        <f t="shared" si="0"/>
        <v>0</v>
      </c>
      <c r="I47" s="616"/>
      <c r="J47" s="616"/>
      <c r="L47" s="554">
        <f t="shared" si="7"/>
        <v>0</v>
      </c>
      <c r="M47" s="561">
        <f>IF(E47=$M$54,F47,0)</f>
        <v>0</v>
      </c>
      <c r="N47" s="561">
        <f>IF(E47=$N$54,F47,0)</f>
        <v>0</v>
      </c>
      <c r="O47" s="561">
        <f>IF(E47=$O$54,F47,0)</f>
        <v>0</v>
      </c>
      <c r="P47" s="561">
        <f>IF(E47=$P$54,F47,0)</f>
        <v>0</v>
      </c>
    </row>
    <row r="48" spans="1:16" ht="13.9" customHeight="1" thickBot="1">
      <c r="A48" s="597">
        <v>39</v>
      </c>
      <c r="B48" s="611"/>
      <c r="C48" s="612"/>
      <c r="D48" s="613"/>
      <c r="E48" s="622"/>
      <c r="F48" s="624">
        <f t="shared" si="9"/>
        <v>0</v>
      </c>
      <c r="G48" s="604">
        <f t="shared" si="6"/>
        <v>342000</v>
      </c>
      <c r="H48" s="575">
        <f t="shared" si="0"/>
        <v>0</v>
      </c>
      <c r="I48" s="616"/>
      <c r="J48" s="616"/>
      <c r="L48" s="554">
        <f t="shared" si="7"/>
        <v>0</v>
      </c>
      <c r="M48" s="561">
        <f>IF(E48=$M$54,F48,0)</f>
        <v>0</v>
      </c>
      <c r="N48" s="561">
        <f>IF(E48=$N$54,F48,0)</f>
        <v>0</v>
      </c>
      <c r="O48" s="561">
        <f>IF(E48=$O$54,F48,0)</f>
        <v>0</v>
      </c>
      <c r="P48" s="561">
        <f>IF(E48=$P$54,F48,0)</f>
        <v>0</v>
      </c>
    </row>
    <row r="49" spans="1:17" ht="13.9" customHeight="1" thickBot="1">
      <c r="A49" s="597">
        <v>40</v>
      </c>
      <c r="B49" s="611" t="s">
        <v>465</v>
      </c>
      <c r="C49" s="591">
        <f>(C5*E4)</f>
        <v>333.01556999999997</v>
      </c>
      <c r="D49" s="621"/>
      <c r="E49" s="614" t="s">
        <v>156</v>
      </c>
      <c r="F49" s="623"/>
      <c r="G49" s="605"/>
      <c r="H49" s="575">
        <f t="shared" si="0"/>
        <v>333.01556999999997</v>
      </c>
      <c r="I49" s="612">
        <v>95</v>
      </c>
      <c r="J49" s="616">
        <v>6700</v>
      </c>
      <c r="L49" s="554">
        <f t="shared" si="7"/>
        <v>0</v>
      </c>
      <c r="M49" s="561">
        <f>IF(E49=$M$54,F49,0)</f>
        <v>0</v>
      </c>
      <c r="N49" s="561">
        <f>IF(E49=$N$54,F49,0)</f>
        <v>0</v>
      </c>
      <c r="O49" s="561">
        <f>IF(E49=$O$54,F49,0)</f>
        <v>0</v>
      </c>
      <c r="P49" s="561">
        <f>IF(E49=$P$54,F49,0)</f>
        <v>0</v>
      </c>
    </row>
    <row r="50" spans="1:17" ht="13.9" customHeight="1" thickBot="1">
      <c r="A50" s="578" t="s">
        <v>71</v>
      </c>
      <c r="B50" s="576" t="s">
        <v>235</v>
      </c>
      <c r="C50" s="591">
        <f>(SUM(C10:C49))*42</f>
        <v>407064.65393999999</v>
      </c>
      <c r="D50" s="598" t="s">
        <v>236</v>
      </c>
      <c r="E50" s="576" t="s">
        <v>237</v>
      </c>
      <c r="F50" s="591">
        <f>SUM(F10:F46)</f>
        <v>342000</v>
      </c>
      <c r="G50" s="607" t="s">
        <v>154</v>
      </c>
      <c r="H50" s="606"/>
      <c r="I50" s="600"/>
      <c r="J50" s="603" t="s">
        <v>202</v>
      </c>
      <c r="K50" s="535"/>
      <c r="L50" s="554"/>
      <c r="M50" s="555"/>
      <c r="N50" s="555"/>
      <c r="O50" s="556"/>
      <c r="P50" s="556"/>
    </row>
    <row r="51" spans="1:17" ht="13.9" customHeight="1" thickBot="1">
      <c r="A51" s="578" t="s">
        <v>204</v>
      </c>
      <c r="B51" s="617">
        <v>0.84166666666666667</v>
      </c>
      <c r="C51" s="590" t="s">
        <v>203</v>
      </c>
      <c r="D51" s="580" t="s">
        <v>205</v>
      </c>
      <c r="E51" s="617">
        <v>0.9243055555555556</v>
      </c>
      <c r="F51" s="590" t="s">
        <v>203</v>
      </c>
      <c r="G51" s="580" t="s">
        <v>207</v>
      </c>
      <c r="H51" s="620">
        <v>43015</v>
      </c>
      <c r="I51" s="600" t="s">
        <v>514</v>
      </c>
      <c r="J51" s="601">
        <f>H49+H55</f>
        <v>383.01556999999997</v>
      </c>
      <c r="K51" s="574"/>
      <c r="L51" s="554"/>
      <c r="M51" s="555"/>
      <c r="N51" s="555"/>
      <c r="O51" s="556"/>
      <c r="P51" s="556"/>
    </row>
    <row r="52" spans="1:17" ht="13.9" customHeight="1" thickBot="1">
      <c r="A52" s="578" t="s">
        <v>178</v>
      </c>
      <c r="B52" s="612">
        <v>793</v>
      </c>
      <c r="C52" s="579" t="s">
        <v>73</v>
      </c>
      <c r="D52" s="580" t="s">
        <v>160</v>
      </c>
      <c r="E52" s="618">
        <f>MAX(D10:D48)</f>
        <v>2</v>
      </c>
      <c r="F52" s="579" t="s">
        <v>165</v>
      </c>
      <c r="G52" s="580" t="s">
        <v>166</v>
      </c>
      <c r="H52" s="618">
        <f>F50/(SUM(C15:C48)*42)</f>
        <v>0.93071861273941514</v>
      </c>
      <c r="I52" s="600" t="s">
        <v>165</v>
      </c>
      <c r="J52" s="602" t="s">
        <v>234</v>
      </c>
      <c r="L52" s="554"/>
      <c r="M52" s="555"/>
      <c r="N52" s="555"/>
      <c r="O52" s="556"/>
      <c r="P52" s="556"/>
    </row>
    <row r="53" spans="1:17" ht="13.9" customHeight="1" thickBot="1">
      <c r="A53" s="578" t="s">
        <v>179</v>
      </c>
      <c r="B53" s="612">
        <v>4990</v>
      </c>
      <c r="C53" s="579" t="s">
        <v>73</v>
      </c>
      <c r="D53" s="580" t="s">
        <v>161</v>
      </c>
      <c r="E53" s="612">
        <f>MAX(I10:I49)</f>
        <v>95</v>
      </c>
      <c r="F53" s="579" t="s">
        <v>74</v>
      </c>
      <c r="G53" s="580" t="s">
        <v>163</v>
      </c>
      <c r="H53" s="612">
        <f>AVERAGE(I14:I48)</f>
        <v>94.290322580645167</v>
      </c>
      <c r="I53" s="600" t="s">
        <v>74</v>
      </c>
      <c r="J53" s="547">
        <f>SUM(H10:H49)+E55+H55</f>
        <v>10304.685253257921</v>
      </c>
      <c r="L53" s="574"/>
      <c r="M53" s="574"/>
      <c r="N53" s="574"/>
      <c r="O53" s="574"/>
      <c r="P53" s="574"/>
    </row>
    <row r="54" spans="1:17" ht="13.9" customHeight="1" thickBot="1">
      <c r="A54" s="578" t="s">
        <v>75</v>
      </c>
      <c r="B54" s="615">
        <v>1950</v>
      </c>
      <c r="C54" s="579" t="s">
        <v>73</v>
      </c>
      <c r="D54" s="580" t="s">
        <v>162</v>
      </c>
      <c r="E54" s="612">
        <f>MAX(J10:J49)</f>
        <v>7340</v>
      </c>
      <c r="F54" s="579" t="s">
        <v>73</v>
      </c>
      <c r="G54" s="580" t="s">
        <v>164</v>
      </c>
      <c r="H54" s="612">
        <f>AVERAGE(J14:J48)</f>
        <v>6885.1612903225805</v>
      </c>
      <c r="I54" s="600" t="s">
        <v>73</v>
      </c>
      <c r="J54" s="602" t="s">
        <v>146</v>
      </c>
      <c r="L54" s="550" t="s">
        <v>89</v>
      </c>
      <c r="M54" s="549" t="str">
        <f>'Job Info'!D17</f>
        <v>100 Mesh</v>
      </c>
      <c r="N54" s="549" t="str">
        <f>'Job Info'!D18</f>
        <v>40/70 White</v>
      </c>
      <c r="O54" s="549">
        <f>'Job Info'!D19</f>
        <v>0</v>
      </c>
      <c r="P54" s="549">
        <f>'Job Info'!D20</f>
        <v>0</v>
      </c>
    </row>
    <row r="55" spans="1:17" ht="13.9" customHeight="1" thickBot="1">
      <c r="A55" s="576" t="s">
        <v>90</v>
      </c>
      <c r="B55" s="599">
        <f>((C7*0.433)+B54)/C7</f>
        <v>0.64686268918622503</v>
      </c>
      <c r="C55" s="579" t="s">
        <v>231</v>
      </c>
      <c r="D55" s="589" t="s">
        <v>229</v>
      </c>
      <c r="E55" s="619">
        <v>181</v>
      </c>
      <c r="F55" s="579" t="s">
        <v>230</v>
      </c>
      <c r="G55" s="578" t="s">
        <v>232</v>
      </c>
      <c r="H55" s="619">
        <v>50</v>
      </c>
      <c r="I55" s="600" t="s">
        <v>230</v>
      </c>
      <c r="J55" s="547">
        <f>(C50/42)+E55+H55</f>
        <v>9923.0155699999996</v>
      </c>
      <c r="L55" s="551">
        <f t="shared" ref="L55:P55" si="10">SUM(L10:L49)</f>
        <v>60</v>
      </c>
      <c r="M55" s="551">
        <f t="shared" si="10"/>
        <v>86800</v>
      </c>
      <c r="N55" s="551">
        <f t="shared" si="10"/>
        <v>255200</v>
      </c>
      <c r="O55" s="551">
        <f t="shared" si="10"/>
        <v>0</v>
      </c>
      <c r="P55" s="551">
        <f t="shared" si="10"/>
        <v>0</v>
      </c>
    </row>
    <row r="56" spans="1:17" ht="43.15" customHeight="1">
      <c r="A56" s="663" t="s">
        <v>479</v>
      </c>
      <c r="B56" s="664"/>
      <c r="C56" s="664"/>
      <c r="D56" s="664"/>
      <c r="E56" s="664"/>
      <c r="F56" s="664"/>
      <c r="G56" s="664"/>
      <c r="H56" s="664"/>
      <c r="I56" s="664"/>
      <c r="J56" s="665"/>
      <c r="K56" s="535"/>
      <c r="L56" s="538"/>
      <c r="M56" s="539"/>
      <c r="N56" s="535"/>
      <c r="O56" s="535"/>
    </row>
    <row r="58" spans="1:17">
      <c r="A58" s="541"/>
      <c r="B58" s="540" t="s">
        <v>191</v>
      </c>
      <c r="C58" s="542"/>
      <c r="D58" s="542"/>
      <c r="E58" s="542"/>
      <c r="F58" s="542"/>
      <c r="G58" s="542"/>
      <c r="H58" s="542"/>
      <c r="I58" s="542"/>
    </row>
    <row r="59" spans="1:17">
      <c r="A59" s="543"/>
      <c r="B59" s="540" t="s">
        <v>100</v>
      </c>
      <c r="C59" s="545"/>
      <c r="D59" s="544"/>
      <c r="E59" s="545"/>
      <c r="F59" s="546"/>
      <c r="G59" s="546"/>
      <c r="H59" s="546"/>
      <c r="I59" s="546"/>
    </row>
    <row r="60" spans="1:17">
      <c r="A60" s="558" t="s">
        <v>130</v>
      </c>
      <c r="B60" s="558" t="s">
        <v>131</v>
      </c>
      <c r="C60" s="558" t="s">
        <v>97</v>
      </c>
      <c r="D60" s="558" t="s">
        <v>91</v>
      </c>
      <c r="E60" s="558" t="s">
        <v>72</v>
      </c>
      <c r="F60" s="558" t="s">
        <v>173</v>
      </c>
      <c r="G60" s="558" t="s">
        <v>174</v>
      </c>
      <c r="H60" s="558" t="s">
        <v>171</v>
      </c>
      <c r="I60" s="558" t="s">
        <v>172</v>
      </c>
      <c r="J60" s="558" t="s">
        <v>159</v>
      </c>
      <c r="K60" s="558" t="s">
        <v>99</v>
      </c>
      <c r="L60" s="558" t="s">
        <v>92</v>
      </c>
      <c r="M60" s="558" t="s">
        <v>132</v>
      </c>
      <c r="N60" s="558" t="s">
        <v>93</v>
      </c>
      <c r="O60" s="558" t="s">
        <v>94</v>
      </c>
      <c r="P60" s="558" t="s">
        <v>96</v>
      </c>
      <c r="Q60" s="558" t="s">
        <v>95</v>
      </c>
    </row>
    <row r="61" spans="1:17">
      <c r="A61" s="559">
        <f>C5</f>
        <v>15021</v>
      </c>
      <c r="B61" s="559">
        <f>C6</f>
        <v>15172</v>
      </c>
      <c r="C61" s="559">
        <f>C50</f>
        <v>407064.65393999999</v>
      </c>
      <c r="D61" s="559">
        <f>J55</f>
        <v>9923.0155699999996</v>
      </c>
      <c r="E61" s="559">
        <f>F50</f>
        <v>342000</v>
      </c>
      <c r="F61" s="559">
        <f>M55</f>
        <v>86800</v>
      </c>
      <c r="G61" s="559">
        <f>N55</f>
        <v>255200</v>
      </c>
      <c r="H61" s="559">
        <f>O55</f>
        <v>0</v>
      </c>
      <c r="I61" s="559">
        <f>P55</f>
        <v>0</v>
      </c>
      <c r="J61" s="559">
        <f>B52</f>
        <v>793</v>
      </c>
      <c r="K61" s="559">
        <f>B53</f>
        <v>4990</v>
      </c>
      <c r="L61" s="559">
        <f>B54</f>
        <v>1950</v>
      </c>
      <c r="M61" s="560">
        <f>B55</f>
        <v>0.64686268918622503</v>
      </c>
      <c r="N61" s="559">
        <f>E53</f>
        <v>95</v>
      </c>
      <c r="O61" s="559">
        <f>H53</f>
        <v>94.290322580645167</v>
      </c>
      <c r="P61" s="559">
        <f>E54</f>
        <v>7340</v>
      </c>
      <c r="Q61" s="559">
        <f>H54</f>
        <v>6885.1612903225805</v>
      </c>
    </row>
  </sheetData>
  <sheetProtection selectLockedCells="1"/>
  <mergeCells count="22">
    <mergeCell ref="A2:A3"/>
    <mergeCell ref="B2:E2"/>
    <mergeCell ref="F2:J3"/>
    <mergeCell ref="B3:E3"/>
    <mergeCell ref="A4:A5"/>
    <mergeCell ref="F4:G4"/>
    <mergeCell ref="H4:J4"/>
    <mergeCell ref="F5:G5"/>
    <mergeCell ref="H5:J5"/>
    <mergeCell ref="I8:I9"/>
    <mergeCell ref="J8:J9"/>
    <mergeCell ref="A56:J56"/>
    <mergeCell ref="M5:P5"/>
    <mergeCell ref="M6:P6"/>
    <mergeCell ref="A8:A9"/>
    <mergeCell ref="B8:B9"/>
    <mergeCell ref="C8:C9"/>
    <mergeCell ref="D8:D9"/>
    <mergeCell ref="E8:E9"/>
    <mergeCell ref="F8:F9"/>
    <mergeCell ref="G8:G9"/>
    <mergeCell ref="H8:H9"/>
  </mergeCells>
  <dataValidations count="1">
    <dataValidation type="list" allowBlank="1" showInputMessage="1" showErrorMessage="1" sqref="E10:E49">
      <formula1>$Q$10:$Q$25</formula1>
    </dataValidation>
  </dataValidations>
  <pageMargins left="0.7" right="0.7" top="0.75" bottom="0.75" header="0.3" footer="0.3"/>
  <pageSetup scale="77"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Q61"/>
  <sheetViews>
    <sheetView zoomScaleNormal="100" zoomScaleSheetLayoutView="80" workbookViewId="0">
      <selection activeCell="L2" sqref="L2"/>
    </sheetView>
  </sheetViews>
  <sheetFormatPr defaultColWidth="8.85546875" defaultRowHeight="15"/>
  <cols>
    <col min="1" max="16" width="11.7109375" style="534" customWidth="1"/>
    <col min="17" max="17" width="11.28515625" style="534" bestFit="1" customWidth="1"/>
    <col min="18" max="16384" width="8.85546875" style="534"/>
  </cols>
  <sheetData>
    <row r="1" spans="1:17" ht="13.9" customHeight="1" thickBot="1"/>
    <row r="2" spans="1:17" ht="13.9" customHeight="1" thickBot="1">
      <c r="A2" s="673" t="s">
        <v>433</v>
      </c>
      <c r="B2" s="674" t="s">
        <v>291</v>
      </c>
      <c r="C2" s="675"/>
      <c r="D2" s="675"/>
      <c r="E2" s="676"/>
      <c r="F2" s="677" t="s">
        <v>434</v>
      </c>
      <c r="G2" s="678"/>
      <c r="H2" s="678"/>
      <c r="I2" s="678"/>
      <c r="J2" s="678"/>
      <c r="M2" s="566" t="s">
        <v>185</v>
      </c>
      <c r="N2" s="566" t="s">
        <v>186</v>
      </c>
      <c r="O2" s="566" t="s">
        <v>187</v>
      </c>
      <c r="P2" s="566" t="s">
        <v>188</v>
      </c>
    </row>
    <row r="3" spans="1:17" ht="13.9" customHeight="1" thickBot="1">
      <c r="A3" s="673"/>
      <c r="B3" s="679" t="s">
        <v>241</v>
      </c>
      <c r="C3" s="680"/>
      <c r="D3" s="680"/>
      <c r="E3" s="681"/>
      <c r="F3" s="677"/>
      <c r="G3" s="678"/>
      <c r="H3" s="678"/>
      <c r="I3" s="678"/>
      <c r="J3" s="678"/>
      <c r="M3" s="567">
        <f>M55/F50</f>
        <v>0.24867569158328429</v>
      </c>
      <c r="N3" s="567">
        <f>N55/F50</f>
        <v>0.75132430841671571</v>
      </c>
      <c r="O3" s="567">
        <f>O55/F50</f>
        <v>0</v>
      </c>
      <c r="P3" s="567">
        <f>P55/F50</f>
        <v>0</v>
      </c>
    </row>
    <row r="4" spans="1:17" ht="13.9" customHeight="1" thickBot="1">
      <c r="A4" s="682">
        <v>23</v>
      </c>
      <c r="B4" s="581" t="s">
        <v>218</v>
      </c>
      <c r="C4" s="608">
        <v>15003</v>
      </c>
      <c r="D4" s="582" t="s">
        <v>76</v>
      </c>
      <c r="E4" s="586">
        <v>2.2169999999999999E-2</v>
      </c>
      <c r="F4" s="683" t="s">
        <v>226</v>
      </c>
      <c r="G4" s="684"/>
      <c r="H4" s="685" t="s">
        <v>453</v>
      </c>
      <c r="I4" s="685"/>
      <c r="J4" s="685"/>
      <c r="N4" s="535"/>
    </row>
    <row r="5" spans="1:17" ht="13.9" customHeight="1" thickBot="1">
      <c r="A5" s="682"/>
      <c r="B5" s="654" t="s">
        <v>78</v>
      </c>
      <c r="C5" s="609">
        <v>14834</v>
      </c>
      <c r="D5" s="583" t="s">
        <v>219</v>
      </c>
      <c r="E5" s="587">
        <f>(C6+C5)/2</f>
        <v>14909.5</v>
      </c>
      <c r="F5" s="683" t="s">
        <v>227</v>
      </c>
      <c r="G5" s="686"/>
      <c r="H5" s="685" t="s">
        <v>452</v>
      </c>
      <c r="I5" s="687"/>
      <c r="J5" s="685"/>
      <c r="M5" s="666" t="s">
        <v>140</v>
      </c>
      <c r="N5" s="667"/>
      <c r="O5" s="667"/>
      <c r="P5" s="668"/>
    </row>
    <row r="6" spans="1:17" ht="13.9" customHeight="1" thickBot="1">
      <c r="A6" s="595" t="s">
        <v>144</v>
      </c>
      <c r="B6" s="654" t="s">
        <v>79</v>
      </c>
      <c r="C6" s="609">
        <v>14985</v>
      </c>
      <c r="D6" s="584" t="s">
        <v>145</v>
      </c>
      <c r="E6" s="588">
        <v>0.63</v>
      </c>
      <c r="F6" s="592" t="s">
        <v>170</v>
      </c>
      <c r="G6" s="594">
        <f>SUM(C12:C15)/SUM(C12:C46)</f>
        <v>8.6867305061559513E-2</v>
      </c>
      <c r="H6" s="592" t="s">
        <v>168</v>
      </c>
      <c r="I6" s="575">
        <v>48.698924731182792</v>
      </c>
      <c r="J6" s="596"/>
      <c r="M6" s="669" t="s">
        <v>141</v>
      </c>
      <c r="N6" s="670"/>
      <c r="O6" s="670"/>
      <c r="P6" s="671"/>
    </row>
    <row r="7" spans="1:17" ht="13.9" customHeight="1" thickBot="1">
      <c r="A7" s="610">
        <v>22.1</v>
      </c>
      <c r="B7" s="654" t="s">
        <v>80</v>
      </c>
      <c r="C7" s="609">
        <v>9113</v>
      </c>
      <c r="D7" s="585" t="s">
        <v>77</v>
      </c>
      <c r="E7" s="587">
        <v>6</v>
      </c>
      <c r="F7" s="593" t="s">
        <v>167</v>
      </c>
      <c r="G7" s="587">
        <v>95</v>
      </c>
      <c r="H7" s="592" t="s">
        <v>169</v>
      </c>
      <c r="I7" s="575">
        <v>1853.2258064516129</v>
      </c>
      <c r="J7" s="596"/>
      <c r="K7" s="535"/>
      <c r="L7" s="557"/>
    </row>
    <row r="8" spans="1:17" ht="13.9" customHeight="1">
      <c r="A8" s="661" t="s">
        <v>81</v>
      </c>
      <c r="B8" s="661" t="s">
        <v>82</v>
      </c>
      <c r="C8" s="661" t="s">
        <v>201</v>
      </c>
      <c r="D8" s="661" t="s">
        <v>224</v>
      </c>
      <c r="E8" s="662" t="s">
        <v>225</v>
      </c>
      <c r="F8" s="661" t="s">
        <v>83</v>
      </c>
      <c r="G8" s="662" t="s">
        <v>72</v>
      </c>
      <c r="H8" s="661" t="s">
        <v>217</v>
      </c>
      <c r="I8" s="661" t="s">
        <v>239</v>
      </c>
      <c r="J8" s="662" t="s">
        <v>451</v>
      </c>
      <c r="L8" s="557"/>
    </row>
    <row r="9" spans="1:17" ht="13.9" customHeight="1" thickBot="1">
      <c r="A9" s="661"/>
      <c r="B9" s="661"/>
      <c r="C9" s="661"/>
      <c r="D9" s="661"/>
      <c r="E9" s="661"/>
      <c r="F9" s="672"/>
      <c r="G9" s="672"/>
      <c r="H9" s="672"/>
      <c r="I9" s="661"/>
      <c r="J9" s="661"/>
      <c r="L9" s="535"/>
      <c r="M9" s="535"/>
      <c r="N9" s="535"/>
      <c r="Q9" s="568" t="s">
        <v>149</v>
      </c>
    </row>
    <row r="10" spans="1:17" ht="13.9" customHeight="1" thickBot="1">
      <c r="A10" s="597">
        <v>1</v>
      </c>
      <c r="B10" s="611" t="s">
        <v>84</v>
      </c>
      <c r="C10" s="630">
        <v>24</v>
      </c>
      <c r="D10" s="631"/>
      <c r="E10" s="622" t="s">
        <v>139</v>
      </c>
      <c r="F10" s="624">
        <f>(D10*42)*C10</f>
        <v>0</v>
      </c>
      <c r="G10" s="604">
        <f>F10</f>
        <v>0</v>
      </c>
      <c r="H10" s="575">
        <f t="shared" ref="H10:H49" si="0">(1*((D10/$A$7)+1))*C10</f>
        <v>24</v>
      </c>
      <c r="I10" s="616">
        <v>15</v>
      </c>
      <c r="J10" s="616">
        <v>6319</v>
      </c>
      <c r="L10" s="554">
        <f>IF(E10="acid",(C10),0)</f>
        <v>0</v>
      </c>
      <c r="M10" s="561">
        <f t="shared" ref="M10:M46" si="1">IF(E10=$M$54,F10,0)</f>
        <v>0</v>
      </c>
      <c r="N10" s="561">
        <f t="shared" ref="N10:N46" si="2">IF(E10=$N$54,F10,0)</f>
        <v>0</v>
      </c>
      <c r="O10" s="561">
        <f t="shared" ref="O10:O46" si="3">IF(E10=$O$54,F10,0)</f>
        <v>0</v>
      </c>
      <c r="P10" s="561">
        <f t="shared" ref="P10:P46" si="4">IF(E10=$P$54,F10,0)</f>
        <v>0</v>
      </c>
      <c r="Q10" s="569"/>
    </row>
    <row r="11" spans="1:17" ht="13.9" customHeight="1" thickBot="1">
      <c r="A11" s="597">
        <v>2</v>
      </c>
      <c r="B11" s="611" t="s">
        <v>85</v>
      </c>
      <c r="C11" s="630">
        <v>24</v>
      </c>
      <c r="D11" s="631"/>
      <c r="E11" s="622" t="s">
        <v>61</v>
      </c>
      <c r="F11" s="624">
        <f t="shared" ref="F11:F14" si="5">(D11*42)*C11</f>
        <v>0</v>
      </c>
      <c r="G11" s="604">
        <f t="shared" ref="G11:G48" si="6">G10+F11</f>
        <v>0</v>
      </c>
      <c r="H11" s="575">
        <f t="shared" si="0"/>
        <v>24</v>
      </c>
      <c r="I11" s="616">
        <v>36</v>
      </c>
      <c r="J11" s="616">
        <v>6940</v>
      </c>
      <c r="L11" s="554">
        <f t="shared" ref="L11:L49" si="7">IF(E11="acid",(C11),0)</f>
        <v>24</v>
      </c>
      <c r="M11" s="561">
        <f t="shared" si="1"/>
        <v>0</v>
      </c>
      <c r="N11" s="561">
        <f t="shared" si="2"/>
        <v>0</v>
      </c>
      <c r="O11" s="561">
        <f t="shared" si="3"/>
        <v>0</v>
      </c>
      <c r="P11" s="561">
        <f t="shared" si="4"/>
        <v>0</v>
      </c>
      <c r="Q11" s="552" t="s">
        <v>136</v>
      </c>
    </row>
    <row r="12" spans="1:17" ht="13.9" customHeight="1" thickBot="1">
      <c r="A12" s="597">
        <v>3</v>
      </c>
      <c r="B12" s="611" t="s">
        <v>472</v>
      </c>
      <c r="C12" s="630">
        <v>176</v>
      </c>
      <c r="D12" s="631"/>
      <c r="E12" s="622" t="s">
        <v>86</v>
      </c>
      <c r="F12" s="624">
        <f t="shared" si="5"/>
        <v>0</v>
      </c>
      <c r="G12" s="604">
        <f t="shared" si="6"/>
        <v>0</v>
      </c>
      <c r="H12" s="575">
        <f t="shared" si="0"/>
        <v>176</v>
      </c>
      <c r="I12" s="616">
        <v>56</v>
      </c>
      <c r="J12" s="616">
        <v>6230</v>
      </c>
      <c r="L12" s="554">
        <f t="shared" si="7"/>
        <v>0</v>
      </c>
      <c r="M12" s="561">
        <f t="shared" si="1"/>
        <v>0</v>
      </c>
      <c r="N12" s="561">
        <f t="shared" si="2"/>
        <v>0</v>
      </c>
      <c r="O12" s="561">
        <f t="shared" si="3"/>
        <v>0</v>
      </c>
      <c r="P12" s="561">
        <f t="shared" si="4"/>
        <v>0</v>
      </c>
      <c r="Q12" s="552" t="s">
        <v>150</v>
      </c>
    </row>
    <row r="13" spans="1:17" ht="13.9" customHeight="1" thickBot="1">
      <c r="A13" s="597">
        <v>4</v>
      </c>
      <c r="B13" s="611" t="s">
        <v>85</v>
      </c>
      <c r="C13" s="630">
        <v>36</v>
      </c>
      <c r="D13" s="631"/>
      <c r="E13" s="622" t="s">
        <v>61</v>
      </c>
      <c r="F13" s="624">
        <f t="shared" si="5"/>
        <v>0</v>
      </c>
      <c r="G13" s="604">
        <f t="shared" si="6"/>
        <v>0</v>
      </c>
      <c r="H13" s="575">
        <f t="shared" si="0"/>
        <v>36</v>
      </c>
      <c r="I13" s="616">
        <v>87</v>
      </c>
      <c r="J13" s="616">
        <v>6820</v>
      </c>
      <c r="L13" s="554">
        <f t="shared" si="7"/>
        <v>36</v>
      </c>
      <c r="M13" s="561">
        <f t="shared" si="1"/>
        <v>0</v>
      </c>
      <c r="N13" s="561">
        <f t="shared" si="2"/>
        <v>0</v>
      </c>
      <c r="O13" s="561">
        <f t="shared" si="3"/>
        <v>0</v>
      </c>
      <c r="P13" s="561">
        <f t="shared" si="4"/>
        <v>0</v>
      </c>
      <c r="Q13" s="552" t="s">
        <v>113</v>
      </c>
    </row>
    <row r="14" spans="1:17" ht="13.9" customHeight="1" thickBot="1">
      <c r="A14" s="597">
        <v>5</v>
      </c>
      <c r="B14" s="611" t="s">
        <v>472</v>
      </c>
      <c r="C14" s="630">
        <v>350</v>
      </c>
      <c r="D14" s="632"/>
      <c r="E14" s="622" t="s">
        <v>87</v>
      </c>
      <c r="F14" s="624">
        <f t="shared" si="5"/>
        <v>0</v>
      </c>
      <c r="G14" s="604">
        <f t="shared" si="6"/>
        <v>0</v>
      </c>
      <c r="H14" s="575">
        <f t="shared" si="0"/>
        <v>350</v>
      </c>
      <c r="I14" s="616">
        <v>93</v>
      </c>
      <c r="J14" s="616">
        <v>7120</v>
      </c>
      <c r="L14" s="554">
        <f t="shared" si="7"/>
        <v>0</v>
      </c>
      <c r="M14" s="561">
        <f t="shared" si="1"/>
        <v>0</v>
      </c>
      <c r="N14" s="561">
        <f t="shared" si="2"/>
        <v>0</v>
      </c>
      <c r="O14" s="561">
        <f t="shared" si="3"/>
        <v>0</v>
      </c>
      <c r="P14" s="561">
        <f t="shared" si="4"/>
        <v>0</v>
      </c>
      <c r="Q14" s="552" t="s">
        <v>151</v>
      </c>
    </row>
    <row r="15" spans="1:17" ht="13.9" customHeight="1" thickBot="1">
      <c r="A15" s="597">
        <v>6</v>
      </c>
      <c r="B15" s="611" t="s">
        <v>472</v>
      </c>
      <c r="C15" s="630">
        <v>200</v>
      </c>
      <c r="D15" s="631">
        <v>0.3</v>
      </c>
      <c r="E15" s="622" t="s">
        <v>136</v>
      </c>
      <c r="F15" s="624">
        <v>2600</v>
      </c>
      <c r="G15" s="604">
        <f t="shared" si="6"/>
        <v>2600</v>
      </c>
      <c r="H15" s="575">
        <f t="shared" si="0"/>
        <v>202.71493212669682</v>
      </c>
      <c r="I15" s="616">
        <v>95</v>
      </c>
      <c r="J15" s="616">
        <v>6850</v>
      </c>
      <c r="L15" s="554">
        <f t="shared" si="7"/>
        <v>0</v>
      </c>
      <c r="M15" s="561">
        <f t="shared" si="1"/>
        <v>2600</v>
      </c>
      <c r="N15" s="561">
        <f t="shared" si="2"/>
        <v>0</v>
      </c>
      <c r="O15" s="561">
        <f t="shared" si="3"/>
        <v>0</v>
      </c>
      <c r="P15" s="561">
        <f t="shared" si="4"/>
        <v>0</v>
      </c>
      <c r="Q15" s="552" t="s">
        <v>114</v>
      </c>
    </row>
    <row r="16" spans="1:17" ht="13.9" customHeight="1" thickBot="1">
      <c r="A16" s="597">
        <v>7</v>
      </c>
      <c r="B16" s="611" t="s">
        <v>472</v>
      </c>
      <c r="C16" s="630">
        <v>351</v>
      </c>
      <c r="D16" s="631">
        <v>0.6</v>
      </c>
      <c r="E16" s="622" t="s">
        <v>136</v>
      </c>
      <c r="F16" s="624">
        <v>9090</v>
      </c>
      <c r="G16" s="604">
        <f t="shared" si="6"/>
        <v>11690</v>
      </c>
      <c r="H16" s="575">
        <f t="shared" si="0"/>
        <v>360.52941176470586</v>
      </c>
      <c r="I16" s="616">
        <v>95</v>
      </c>
      <c r="J16" s="616">
        <v>6930</v>
      </c>
      <c r="L16" s="554">
        <f t="shared" si="7"/>
        <v>0</v>
      </c>
      <c r="M16" s="561">
        <f t="shared" si="1"/>
        <v>9090</v>
      </c>
      <c r="N16" s="561">
        <f t="shared" si="2"/>
        <v>0</v>
      </c>
      <c r="O16" s="561">
        <f t="shared" si="3"/>
        <v>0</v>
      </c>
      <c r="P16" s="561">
        <f t="shared" si="4"/>
        <v>0</v>
      </c>
      <c r="Q16" s="552" t="s">
        <v>152</v>
      </c>
    </row>
    <row r="17" spans="1:17" ht="13.9" customHeight="1" thickBot="1">
      <c r="A17" s="597">
        <v>8</v>
      </c>
      <c r="B17" s="611" t="s">
        <v>472</v>
      </c>
      <c r="C17" s="630">
        <v>350</v>
      </c>
      <c r="D17" s="631">
        <v>0.9</v>
      </c>
      <c r="E17" s="622" t="s">
        <v>136</v>
      </c>
      <c r="F17" s="624">
        <v>12600</v>
      </c>
      <c r="G17" s="604">
        <f t="shared" si="6"/>
        <v>24290</v>
      </c>
      <c r="H17" s="575">
        <f t="shared" si="0"/>
        <v>364.2533936651584</v>
      </c>
      <c r="I17" s="616">
        <v>95</v>
      </c>
      <c r="J17" s="616">
        <v>6950</v>
      </c>
      <c r="L17" s="554">
        <f t="shared" si="7"/>
        <v>0</v>
      </c>
      <c r="M17" s="561">
        <f t="shared" si="1"/>
        <v>12600</v>
      </c>
      <c r="N17" s="561">
        <f t="shared" si="2"/>
        <v>0</v>
      </c>
      <c r="O17" s="561">
        <f t="shared" si="3"/>
        <v>0</v>
      </c>
      <c r="P17" s="561">
        <f t="shared" si="4"/>
        <v>0</v>
      </c>
      <c r="Q17" s="552" t="s">
        <v>87</v>
      </c>
    </row>
    <row r="18" spans="1:17" ht="13.9" customHeight="1" thickBot="1">
      <c r="A18" s="597">
        <v>9</v>
      </c>
      <c r="B18" s="611" t="s">
        <v>472</v>
      </c>
      <c r="C18" s="633">
        <v>144</v>
      </c>
      <c r="D18" s="631">
        <v>0.3</v>
      </c>
      <c r="E18" s="622" t="s">
        <v>136</v>
      </c>
      <c r="F18" s="624">
        <v>2020</v>
      </c>
      <c r="G18" s="604">
        <f t="shared" si="6"/>
        <v>26310</v>
      </c>
      <c r="H18" s="575">
        <f t="shared" si="0"/>
        <v>145.95475113122171</v>
      </c>
      <c r="I18" s="616">
        <v>95</v>
      </c>
      <c r="J18" s="616">
        <v>6880</v>
      </c>
      <c r="L18" s="554">
        <f t="shared" si="7"/>
        <v>0</v>
      </c>
      <c r="M18" s="561">
        <f t="shared" si="1"/>
        <v>2020</v>
      </c>
      <c r="N18" s="561">
        <f t="shared" si="2"/>
        <v>0</v>
      </c>
      <c r="O18" s="561">
        <f t="shared" si="3"/>
        <v>0</v>
      </c>
      <c r="P18" s="561">
        <f t="shared" si="4"/>
        <v>0</v>
      </c>
      <c r="Q18" s="552" t="s">
        <v>61</v>
      </c>
    </row>
    <row r="19" spans="1:17" ht="13.9" customHeight="1" thickBot="1">
      <c r="A19" s="597">
        <v>10</v>
      </c>
      <c r="B19" s="611" t="s">
        <v>472</v>
      </c>
      <c r="C19" s="633">
        <v>361</v>
      </c>
      <c r="D19" s="631">
        <v>0.6</v>
      </c>
      <c r="E19" s="622" t="s">
        <v>136</v>
      </c>
      <c r="F19" s="624">
        <v>8900</v>
      </c>
      <c r="G19" s="604">
        <f t="shared" si="6"/>
        <v>35210</v>
      </c>
      <c r="H19" s="575">
        <f t="shared" si="0"/>
        <v>370.80090497737552</v>
      </c>
      <c r="I19" s="616">
        <v>95</v>
      </c>
      <c r="J19" s="616">
        <v>6880</v>
      </c>
      <c r="L19" s="554">
        <f t="shared" si="7"/>
        <v>0</v>
      </c>
      <c r="M19" s="561">
        <f t="shared" si="1"/>
        <v>8900</v>
      </c>
      <c r="N19" s="561">
        <f t="shared" si="2"/>
        <v>0</v>
      </c>
      <c r="O19" s="561">
        <f t="shared" si="3"/>
        <v>0</v>
      </c>
      <c r="P19" s="561">
        <f t="shared" si="4"/>
        <v>0</v>
      </c>
      <c r="Q19" s="552" t="s">
        <v>86</v>
      </c>
    </row>
    <row r="20" spans="1:17" ht="13.9" customHeight="1" thickBot="1">
      <c r="A20" s="597">
        <v>11</v>
      </c>
      <c r="B20" s="611" t="s">
        <v>472</v>
      </c>
      <c r="C20" s="633">
        <v>300</v>
      </c>
      <c r="D20" s="631">
        <v>0.9</v>
      </c>
      <c r="E20" s="622" t="s">
        <v>136</v>
      </c>
      <c r="F20" s="624">
        <v>11250</v>
      </c>
      <c r="G20" s="604">
        <f t="shared" si="6"/>
        <v>46460</v>
      </c>
      <c r="H20" s="575">
        <f t="shared" si="0"/>
        <v>312.21719457013575</v>
      </c>
      <c r="I20" s="616">
        <v>95</v>
      </c>
      <c r="J20" s="616">
        <v>6840</v>
      </c>
      <c r="L20" s="554">
        <f t="shared" si="7"/>
        <v>0</v>
      </c>
      <c r="M20" s="561">
        <f t="shared" si="1"/>
        <v>11250</v>
      </c>
      <c r="N20" s="561">
        <f t="shared" si="2"/>
        <v>0</v>
      </c>
      <c r="O20" s="561">
        <f t="shared" si="3"/>
        <v>0</v>
      </c>
      <c r="P20" s="561">
        <f t="shared" si="4"/>
        <v>0</v>
      </c>
      <c r="Q20" s="552" t="s">
        <v>128</v>
      </c>
    </row>
    <row r="21" spans="1:17" ht="13.9" customHeight="1" thickBot="1">
      <c r="A21" s="597">
        <v>12</v>
      </c>
      <c r="B21" s="611" t="s">
        <v>472</v>
      </c>
      <c r="C21" s="633">
        <v>150</v>
      </c>
      <c r="D21" s="631">
        <v>0.3</v>
      </c>
      <c r="E21" s="622" t="s">
        <v>136</v>
      </c>
      <c r="F21" s="624">
        <v>2160</v>
      </c>
      <c r="G21" s="604">
        <f t="shared" si="6"/>
        <v>48620</v>
      </c>
      <c r="H21" s="575">
        <f t="shared" si="0"/>
        <v>152.03619909502262</v>
      </c>
      <c r="I21" s="616">
        <v>95</v>
      </c>
      <c r="J21" s="616">
        <v>6760</v>
      </c>
      <c r="L21" s="554">
        <f t="shared" si="7"/>
        <v>0</v>
      </c>
      <c r="M21" s="561">
        <f t="shared" si="1"/>
        <v>2160</v>
      </c>
      <c r="N21" s="561">
        <f t="shared" si="2"/>
        <v>0</v>
      </c>
      <c r="O21" s="561">
        <f t="shared" si="3"/>
        <v>0</v>
      </c>
      <c r="P21" s="561">
        <f t="shared" si="4"/>
        <v>0</v>
      </c>
      <c r="Q21" s="552" t="s">
        <v>129</v>
      </c>
    </row>
    <row r="22" spans="1:17" ht="13.9" customHeight="1" thickBot="1">
      <c r="A22" s="597">
        <v>13</v>
      </c>
      <c r="B22" s="611" t="s">
        <v>472</v>
      </c>
      <c r="C22" s="633">
        <v>300</v>
      </c>
      <c r="D22" s="631">
        <v>0.9</v>
      </c>
      <c r="E22" s="622" t="s">
        <v>136</v>
      </c>
      <c r="F22" s="624">
        <v>10740</v>
      </c>
      <c r="G22" s="604">
        <f t="shared" si="6"/>
        <v>59360</v>
      </c>
      <c r="H22" s="575">
        <f t="shared" si="0"/>
        <v>312.21719457013575</v>
      </c>
      <c r="I22" s="616">
        <v>95</v>
      </c>
      <c r="J22" s="616">
        <v>6730</v>
      </c>
      <c r="L22" s="554">
        <f t="shared" si="7"/>
        <v>0</v>
      </c>
      <c r="M22" s="561">
        <f t="shared" si="1"/>
        <v>10740</v>
      </c>
      <c r="N22" s="561">
        <f t="shared" si="2"/>
        <v>0</v>
      </c>
      <c r="O22" s="561">
        <f t="shared" si="3"/>
        <v>0</v>
      </c>
      <c r="P22" s="561">
        <f t="shared" si="4"/>
        <v>0</v>
      </c>
      <c r="Q22" s="552" t="s">
        <v>139</v>
      </c>
    </row>
    <row r="23" spans="1:17" ht="13.9" customHeight="1" thickBot="1">
      <c r="A23" s="597">
        <v>14</v>
      </c>
      <c r="B23" s="611" t="s">
        <v>472</v>
      </c>
      <c r="C23" s="633">
        <v>300</v>
      </c>
      <c r="D23" s="631">
        <v>1.2</v>
      </c>
      <c r="E23" s="622" t="s">
        <v>136</v>
      </c>
      <c r="F23" s="624">
        <v>13920</v>
      </c>
      <c r="G23" s="604">
        <f t="shared" si="6"/>
        <v>73280</v>
      </c>
      <c r="H23" s="575">
        <f t="shared" si="0"/>
        <v>316.28959276018099</v>
      </c>
      <c r="I23" s="616">
        <v>95</v>
      </c>
      <c r="J23" s="616">
        <v>6770</v>
      </c>
      <c r="L23" s="554">
        <f t="shared" si="7"/>
        <v>0</v>
      </c>
      <c r="M23" s="561">
        <f t="shared" si="1"/>
        <v>13920</v>
      </c>
      <c r="N23" s="561">
        <f t="shared" si="2"/>
        <v>0</v>
      </c>
      <c r="O23" s="561">
        <f t="shared" si="3"/>
        <v>0</v>
      </c>
      <c r="P23" s="561">
        <f t="shared" si="4"/>
        <v>0</v>
      </c>
      <c r="Q23" s="552" t="s">
        <v>192</v>
      </c>
    </row>
    <row r="24" spans="1:17" ht="13.9" customHeight="1" thickBot="1">
      <c r="A24" s="597">
        <v>15</v>
      </c>
      <c r="B24" s="611" t="s">
        <v>472</v>
      </c>
      <c r="C24" s="633">
        <v>150</v>
      </c>
      <c r="D24" s="631">
        <v>0.3</v>
      </c>
      <c r="E24" s="622" t="s">
        <v>136</v>
      </c>
      <c r="F24" s="624">
        <v>2920</v>
      </c>
      <c r="G24" s="604">
        <f t="shared" si="6"/>
        <v>76200</v>
      </c>
      <c r="H24" s="575">
        <f t="shared" si="0"/>
        <v>152.03619909502262</v>
      </c>
      <c r="I24" s="616">
        <v>95</v>
      </c>
      <c r="J24" s="616">
        <v>6660</v>
      </c>
      <c r="L24" s="554">
        <f t="shared" si="7"/>
        <v>0</v>
      </c>
      <c r="M24" s="561">
        <f t="shared" si="1"/>
        <v>2920</v>
      </c>
      <c r="N24" s="561">
        <f t="shared" si="2"/>
        <v>0</v>
      </c>
      <c r="O24" s="561">
        <f t="shared" si="3"/>
        <v>0</v>
      </c>
      <c r="P24" s="561">
        <f t="shared" si="4"/>
        <v>0</v>
      </c>
      <c r="Q24" s="552" t="s">
        <v>233</v>
      </c>
    </row>
    <row r="25" spans="1:17" ht="13.9" customHeight="1" thickBot="1">
      <c r="A25" s="597">
        <v>16</v>
      </c>
      <c r="B25" s="611" t="s">
        <v>472</v>
      </c>
      <c r="C25" s="633">
        <v>201</v>
      </c>
      <c r="D25" s="631">
        <v>1.2</v>
      </c>
      <c r="E25" s="622" t="s">
        <v>136</v>
      </c>
      <c r="F25" s="624">
        <v>8300</v>
      </c>
      <c r="G25" s="604">
        <f t="shared" si="6"/>
        <v>84500</v>
      </c>
      <c r="H25" s="575">
        <f t="shared" si="0"/>
        <v>211.91402714932127</v>
      </c>
      <c r="I25" s="616">
        <v>95</v>
      </c>
      <c r="J25" s="616">
        <v>6670</v>
      </c>
      <c r="L25" s="554">
        <f t="shared" si="7"/>
        <v>0</v>
      </c>
      <c r="M25" s="561">
        <f t="shared" si="1"/>
        <v>8300</v>
      </c>
      <c r="N25" s="561">
        <f t="shared" si="2"/>
        <v>0</v>
      </c>
      <c r="O25" s="561">
        <f t="shared" si="3"/>
        <v>0</v>
      </c>
      <c r="P25" s="561">
        <f t="shared" si="4"/>
        <v>0</v>
      </c>
      <c r="Q25" s="553" t="s">
        <v>156</v>
      </c>
    </row>
    <row r="26" spans="1:17" ht="13.9" customHeight="1" thickBot="1">
      <c r="A26" s="597">
        <v>17</v>
      </c>
      <c r="B26" s="611" t="s">
        <v>472</v>
      </c>
      <c r="C26" s="633">
        <v>200</v>
      </c>
      <c r="D26" s="631">
        <v>0.3</v>
      </c>
      <c r="E26" s="622" t="s">
        <v>150</v>
      </c>
      <c r="F26" s="624">
        <v>2600</v>
      </c>
      <c r="G26" s="604">
        <f t="shared" si="6"/>
        <v>87100</v>
      </c>
      <c r="H26" s="575">
        <f t="shared" si="0"/>
        <v>202.71493212669682</v>
      </c>
      <c r="I26" s="616">
        <v>95</v>
      </c>
      <c r="J26" s="616">
        <v>6540</v>
      </c>
      <c r="L26" s="554">
        <f t="shared" si="7"/>
        <v>0</v>
      </c>
      <c r="M26" s="561">
        <f t="shared" si="1"/>
        <v>0</v>
      </c>
      <c r="N26" s="561">
        <f t="shared" si="2"/>
        <v>2600</v>
      </c>
      <c r="O26" s="561">
        <f t="shared" si="3"/>
        <v>0</v>
      </c>
      <c r="P26" s="561">
        <f t="shared" si="4"/>
        <v>0</v>
      </c>
    </row>
    <row r="27" spans="1:17" ht="13.9" customHeight="1" thickBot="1">
      <c r="A27" s="597">
        <v>18</v>
      </c>
      <c r="B27" s="611" t="s">
        <v>472</v>
      </c>
      <c r="C27" s="633">
        <v>400</v>
      </c>
      <c r="D27" s="631">
        <v>0.6</v>
      </c>
      <c r="E27" s="622" t="s">
        <v>150</v>
      </c>
      <c r="F27" s="624">
        <v>10230</v>
      </c>
      <c r="G27" s="604">
        <f t="shared" si="6"/>
        <v>97330</v>
      </c>
      <c r="H27" s="575">
        <f t="shared" si="0"/>
        <v>410.85972850678729</v>
      </c>
      <c r="I27" s="616">
        <v>95</v>
      </c>
      <c r="J27" s="616">
        <v>6500</v>
      </c>
      <c r="L27" s="554">
        <f t="shared" si="7"/>
        <v>0</v>
      </c>
      <c r="M27" s="561">
        <f t="shared" si="1"/>
        <v>0</v>
      </c>
      <c r="N27" s="561">
        <f t="shared" si="2"/>
        <v>10230</v>
      </c>
      <c r="O27" s="561">
        <f t="shared" si="3"/>
        <v>0</v>
      </c>
      <c r="P27" s="561">
        <f t="shared" si="4"/>
        <v>0</v>
      </c>
    </row>
    <row r="28" spans="1:17" ht="13.9" customHeight="1" thickBot="1">
      <c r="A28" s="597">
        <v>19</v>
      </c>
      <c r="B28" s="611" t="s">
        <v>472</v>
      </c>
      <c r="C28" s="633">
        <v>401</v>
      </c>
      <c r="D28" s="631">
        <v>0.9</v>
      </c>
      <c r="E28" s="622" t="s">
        <v>150</v>
      </c>
      <c r="F28" s="624">
        <v>14740</v>
      </c>
      <c r="G28" s="604">
        <f t="shared" si="6"/>
        <v>112070</v>
      </c>
      <c r="H28" s="575">
        <f t="shared" si="0"/>
        <v>417.33031674208149</v>
      </c>
      <c r="I28" s="616">
        <v>95</v>
      </c>
      <c r="J28" s="616">
        <v>6430</v>
      </c>
      <c r="L28" s="554">
        <f t="shared" si="7"/>
        <v>0</v>
      </c>
      <c r="M28" s="561">
        <f t="shared" si="1"/>
        <v>0</v>
      </c>
      <c r="N28" s="561">
        <f t="shared" si="2"/>
        <v>14740</v>
      </c>
      <c r="O28" s="561">
        <f t="shared" si="3"/>
        <v>0</v>
      </c>
      <c r="P28" s="561">
        <f t="shared" si="4"/>
        <v>0</v>
      </c>
    </row>
    <row r="29" spans="1:17" ht="13.9" customHeight="1" thickBot="1">
      <c r="A29" s="597">
        <v>20</v>
      </c>
      <c r="B29" s="611" t="s">
        <v>472</v>
      </c>
      <c r="C29" s="633">
        <v>201</v>
      </c>
      <c r="D29" s="631">
        <v>0.3</v>
      </c>
      <c r="E29" s="622" t="s">
        <v>150</v>
      </c>
      <c r="F29" s="624">
        <v>2860</v>
      </c>
      <c r="G29" s="604">
        <f t="shared" si="6"/>
        <v>114930</v>
      </c>
      <c r="H29" s="575">
        <f t="shared" si="0"/>
        <v>203.7285067873303</v>
      </c>
      <c r="I29" s="616">
        <v>95</v>
      </c>
      <c r="J29" s="616">
        <v>6450</v>
      </c>
      <c r="L29" s="554">
        <f t="shared" si="7"/>
        <v>0</v>
      </c>
      <c r="M29" s="561">
        <f t="shared" si="1"/>
        <v>0</v>
      </c>
      <c r="N29" s="561">
        <f t="shared" si="2"/>
        <v>2860</v>
      </c>
      <c r="O29" s="561">
        <f t="shared" si="3"/>
        <v>0</v>
      </c>
      <c r="P29" s="561">
        <f t="shared" si="4"/>
        <v>0</v>
      </c>
    </row>
    <row r="30" spans="1:17" ht="13.9" customHeight="1" thickBot="1">
      <c r="A30" s="597">
        <v>21</v>
      </c>
      <c r="B30" s="611" t="s">
        <v>472</v>
      </c>
      <c r="C30" s="633">
        <v>406</v>
      </c>
      <c r="D30" s="631">
        <v>0.9</v>
      </c>
      <c r="E30" s="622" t="s">
        <v>150</v>
      </c>
      <c r="F30" s="624">
        <v>15120</v>
      </c>
      <c r="G30" s="604">
        <f t="shared" si="6"/>
        <v>130050</v>
      </c>
      <c r="H30" s="575">
        <f t="shared" si="0"/>
        <v>422.53393665158376</v>
      </c>
      <c r="I30" s="616">
        <v>95</v>
      </c>
      <c r="J30" s="616">
        <v>6400</v>
      </c>
      <c r="L30" s="554">
        <f t="shared" si="7"/>
        <v>0</v>
      </c>
      <c r="M30" s="561">
        <f t="shared" si="1"/>
        <v>0</v>
      </c>
      <c r="N30" s="561">
        <f t="shared" si="2"/>
        <v>15120</v>
      </c>
      <c r="O30" s="561">
        <f t="shared" si="3"/>
        <v>0</v>
      </c>
      <c r="P30" s="561">
        <f t="shared" si="4"/>
        <v>0</v>
      </c>
    </row>
    <row r="31" spans="1:17" ht="13.9" customHeight="1" thickBot="1">
      <c r="A31" s="597">
        <v>22</v>
      </c>
      <c r="B31" s="611" t="s">
        <v>472</v>
      </c>
      <c r="C31" s="633">
        <v>405</v>
      </c>
      <c r="D31" s="631">
        <v>1.5</v>
      </c>
      <c r="E31" s="622" t="s">
        <v>150</v>
      </c>
      <c r="F31" s="624">
        <v>25050</v>
      </c>
      <c r="G31" s="604">
        <f t="shared" si="6"/>
        <v>155100</v>
      </c>
      <c r="H31" s="575">
        <f t="shared" si="0"/>
        <v>432.48868778280541</v>
      </c>
      <c r="I31" s="616">
        <v>95</v>
      </c>
      <c r="J31" s="616">
        <v>6390</v>
      </c>
      <c r="L31" s="554">
        <f t="shared" si="7"/>
        <v>0</v>
      </c>
      <c r="M31" s="561">
        <f t="shared" si="1"/>
        <v>0</v>
      </c>
      <c r="N31" s="561">
        <f t="shared" si="2"/>
        <v>25050</v>
      </c>
      <c r="O31" s="561">
        <f t="shared" si="3"/>
        <v>0</v>
      </c>
      <c r="P31" s="561">
        <f t="shared" si="4"/>
        <v>0</v>
      </c>
    </row>
    <row r="32" spans="1:17" ht="13.9" customHeight="1" thickBot="1">
      <c r="A32" s="597">
        <v>23</v>
      </c>
      <c r="B32" s="611" t="s">
        <v>472</v>
      </c>
      <c r="C32" s="633">
        <v>200</v>
      </c>
      <c r="D32" s="631">
        <v>0.6</v>
      </c>
      <c r="E32" s="622" t="s">
        <v>150</v>
      </c>
      <c r="F32" s="624">
        <v>5380</v>
      </c>
      <c r="G32" s="604">
        <f t="shared" si="6"/>
        <v>160480</v>
      </c>
      <c r="H32" s="575">
        <f t="shared" si="0"/>
        <v>205.42986425339365</v>
      </c>
      <c r="I32" s="616">
        <v>95</v>
      </c>
      <c r="J32" s="616">
        <v>6530</v>
      </c>
      <c r="L32" s="554">
        <f t="shared" si="7"/>
        <v>0</v>
      </c>
      <c r="M32" s="561">
        <f t="shared" si="1"/>
        <v>0</v>
      </c>
      <c r="N32" s="561">
        <f t="shared" si="2"/>
        <v>5380</v>
      </c>
      <c r="O32" s="561">
        <f t="shared" si="3"/>
        <v>0</v>
      </c>
      <c r="P32" s="561">
        <f t="shared" si="4"/>
        <v>0</v>
      </c>
    </row>
    <row r="33" spans="1:16" ht="13.9" customHeight="1" thickBot="1">
      <c r="A33" s="597">
        <v>24</v>
      </c>
      <c r="B33" s="611" t="s">
        <v>472</v>
      </c>
      <c r="C33" s="633">
        <v>400</v>
      </c>
      <c r="D33" s="631">
        <v>1.2</v>
      </c>
      <c r="E33" s="622" t="s">
        <v>150</v>
      </c>
      <c r="F33" s="624">
        <v>20450</v>
      </c>
      <c r="G33" s="604">
        <f t="shared" si="6"/>
        <v>180930</v>
      </c>
      <c r="H33" s="575">
        <f t="shared" si="0"/>
        <v>421.7194570135747</v>
      </c>
      <c r="I33" s="616">
        <v>95</v>
      </c>
      <c r="J33" s="616">
        <v>6520</v>
      </c>
      <c r="L33" s="554">
        <f t="shared" si="7"/>
        <v>0</v>
      </c>
      <c r="M33" s="561">
        <f t="shared" si="1"/>
        <v>0</v>
      </c>
      <c r="N33" s="561">
        <f t="shared" si="2"/>
        <v>20450</v>
      </c>
      <c r="O33" s="561">
        <f t="shared" si="3"/>
        <v>0</v>
      </c>
      <c r="P33" s="561">
        <f t="shared" si="4"/>
        <v>0</v>
      </c>
    </row>
    <row r="34" spans="1:16" ht="13.9" customHeight="1" thickBot="1">
      <c r="A34" s="597">
        <v>25</v>
      </c>
      <c r="B34" s="611" t="s">
        <v>472</v>
      </c>
      <c r="C34" s="633">
        <v>401</v>
      </c>
      <c r="D34" s="631">
        <v>1.8</v>
      </c>
      <c r="E34" s="622" t="s">
        <v>150</v>
      </c>
      <c r="F34" s="624">
        <v>29400</v>
      </c>
      <c r="G34" s="604">
        <f t="shared" si="6"/>
        <v>210330</v>
      </c>
      <c r="H34" s="575">
        <f t="shared" si="0"/>
        <v>433.66063348416287</v>
      </c>
      <c r="I34" s="616">
        <v>95</v>
      </c>
      <c r="J34" s="616">
        <v>6500</v>
      </c>
      <c r="L34" s="554">
        <f t="shared" si="7"/>
        <v>0</v>
      </c>
      <c r="M34" s="561">
        <f t="shared" si="1"/>
        <v>0</v>
      </c>
      <c r="N34" s="561">
        <f t="shared" si="2"/>
        <v>29400</v>
      </c>
      <c r="O34" s="561">
        <f t="shared" si="3"/>
        <v>0</v>
      </c>
      <c r="P34" s="561">
        <f t="shared" si="4"/>
        <v>0</v>
      </c>
    </row>
    <row r="35" spans="1:16" ht="13.9" customHeight="1" thickBot="1">
      <c r="A35" s="597">
        <v>26</v>
      </c>
      <c r="B35" s="611" t="s">
        <v>472</v>
      </c>
      <c r="C35" s="633">
        <v>300</v>
      </c>
      <c r="D35" s="631">
        <v>0.6</v>
      </c>
      <c r="E35" s="622" t="s">
        <v>150</v>
      </c>
      <c r="F35" s="624">
        <v>7900</v>
      </c>
      <c r="G35" s="604">
        <f t="shared" si="6"/>
        <v>218230</v>
      </c>
      <c r="H35" s="575">
        <f t="shared" si="0"/>
        <v>308.1447963800905</v>
      </c>
      <c r="I35" s="616">
        <v>95</v>
      </c>
      <c r="J35" s="616">
        <v>6780</v>
      </c>
      <c r="L35" s="554">
        <f t="shared" si="7"/>
        <v>0</v>
      </c>
      <c r="M35" s="561">
        <f t="shared" si="1"/>
        <v>0</v>
      </c>
      <c r="N35" s="561">
        <f t="shared" si="2"/>
        <v>7900</v>
      </c>
      <c r="O35" s="561">
        <f t="shared" si="3"/>
        <v>0</v>
      </c>
      <c r="P35" s="561">
        <f t="shared" si="4"/>
        <v>0</v>
      </c>
    </row>
    <row r="36" spans="1:16" ht="13.9" customHeight="1" thickBot="1">
      <c r="A36" s="597">
        <v>27</v>
      </c>
      <c r="B36" s="611" t="s">
        <v>472</v>
      </c>
      <c r="C36" s="633">
        <v>400</v>
      </c>
      <c r="D36" s="631">
        <v>1.2</v>
      </c>
      <c r="E36" s="622" t="s">
        <v>150</v>
      </c>
      <c r="F36" s="624">
        <v>19770</v>
      </c>
      <c r="G36" s="604">
        <f t="shared" si="6"/>
        <v>238000</v>
      </c>
      <c r="H36" s="575">
        <f t="shared" si="0"/>
        <v>421.7194570135747</v>
      </c>
      <c r="I36" s="616">
        <v>95</v>
      </c>
      <c r="J36" s="616">
        <v>6670</v>
      </c>
      <c r="L36" s="554">
        <f t="shared" si="7"/>
        <v>0</v>
      </c>
      <c r="M36" s="561">
        <f t="shared" si="1"/>
        <v>0</v>
      </c>
      <c r="N36" s="561">
        <f t="shared" si="2"/>
        <v>19770</v>
      </c>
      <c r="O36" s="561">
        <f t="shared" si="3"/>
        <v>0</v>
      </c>
      <c r="P36" s="561">
        <f t="shared" si="4"/>
        <v>0</v>
      </c>
    </row>
    <row r="37" spans="1:16" ht="13.9" customHeight="1" thickBot="1">
      <c r="A37" s="597">
        <v>28</v>
      </c>
      <c r="B37" s="611" t="s">
        <v>472</v>
      </c>
      <c r="C37" s="633">
        <v>311</v>
      </c>
      <c r="D37" s="631">
        <v>1.8</v>
      </c>
      <c r="E37" s="622" t="s">
        <v>150</v>
      </c>
      <c r="F37" s="624">
        <v>21400</v>
      </c>
      <c r="G37" s="604">
        <f t="shared" si="6"/>
        <v>259400</v>
      </c>
      <c r="H37" s="575">
        <f t="shared" si="0"/>
        <v>336.33031674208144</v>
      </c>
      <c r="I37" s="616">
        <v>95</v>
      </c>
      <c r="J37" s="616">
        <v>6680</v>
      </c>
      <c r="L37" s="554">
        <f t="shared" si="7"/>
        <v>0</v>
      </c>
      <c r="M37" s="561">
        <f t="shared" si="1"/>
        <v>0</v>
      </c>
      <c r="N37" s="561">
        <f t="shared" si="2"/>
        <v>21400</v>
      </c>
      <c r="O37" s="561">
        <f t="shared" si="3"/>
        <v>0</v>
      </c>
      <c r="P37" s="561">
        <f t="shared" si="4"/>
        <v>0</v>
      </c>
    </row>
    <row r="38" spans="1:16" ht="13.9" customHeight="1" thickBot="1">
      <c r="A38" s="597">
        <v>29</v>
      </c>
      <c r="B38" s="611" t="s">
        <v>472</v>
      </c>
      <c r="C38" s="633">
        <v>182</v>
      </c>
      <c r="D38" s="631">
        <v>0.9</v>
      </c>
      <c r="E38" s="622" t="s">
        <v>150</v>
      </c>
      <c r="F38" s="624">
        <v>7600</v>
      </c>
      <c r="G38" s="604">
        <f t="shared" si="6"/>
        <v>267000</v>
      </c>
      <c r="H38" s="575">
        <f t="shared" si="0"/>
        <v>189.41176470588238</v>
      </c>
      <c r="I38" s="616">
        <v>95</v>
      </c>
      <c r="J38" s="616">
        <v>6600</v>
      </c>
      <c r="L38" s="554">
        <f t="shared" si="7"/>
        <v>0</v>
      </c>
      <c r="M38" s="561">
        <f t="shared" si="1"/>
        <v>0</v>
      </c>
      <c r="N38" s="561">
        <f t="shared" si="2"/>
        <v>7600</v>
      </c>
      <c r="O38" s="561">
        <f t="shared" si="3"/>
        <v>0</v>
      </c>
      <c r="P38" s="561">
        <f t="shared" si="4"/>
        <v>0</v>
      </c>
    </row>
    <row r="39" spans="1:16" ht="13.9" customHeight="1" thickBot="1">
      <c r="A39" s="597">
        <v>30</v>
      </c>
      <c r="B39" s="611" t="s">
        <v>472</v>
      </c>
      <c r="C39" s="633">
        <v>300</v>
      </c>
      <c r="D39" s="631">
        <v>1.5</v>
      </c>
      <c r="E39" s="622" t="s">
        <v>150</v>
      </c>
      <c r="F39" s="624">
        <v>18200</v>
      </c>
      <c r="G39" s="604">
        <f t="shared" si="6"/>
        <v>285200</v>
      </c>
      <c r="H39" s="575">
        <f t="shared" si="0"/>
        <v>320.36199095022624</v>
      </c>
      <c r="I39" s="616">
        <v>95</v>
      </c>
      <c r="J39" s="616">
        <v>6330</v>
      </c>
      <c r="L39" s="554">
        <f t="shared" si="7"/>
        <v>0</v>
      </c>
      <c r="M39" s="561">
        <f t="shared" si="1"/>
        <v>0</v>
      </c>
      <c r="N39" s="561">
        <f t="shared" si="2"/>
        <v>18200</v>
      </c>
      <c r="O39" s="561">
        <f t="shared" si="3"/>
        <v>0</v>
      </c>
      <c r="P39" s="561">
        <f t="shared" si="4"/>
        <v>0</v>
      </c>
    </row>
    <row r="40" spans="1:16" ht="13.9" customHeight="1" thickBot="1">
      <c r="A40" s="597">
        <v>31</v>
      </c>
      <c r="B40" s="611" t="s">
        <v>472</v>
      </c>
      <c r="C40" s="633">
        <v>245</v>
      </c>
      <c r="D40" s="631">
        <v>2</v>
      </c>
      <c r="E40" s="622" t="s">
        <v>150</v>
      </c>
      <c r="F40" s="624">
        <v>17200</v>
      </c>
      <c r="G40" s="604">
        <f t="shared" si="6"/>
        <v>302400</v>
      </c>
      <c r="H40" s="575">
        <f t="shared" si="0"/>
        <v>267.17194570135746</v>
      </c>
      <c r="I40" s="616">
        <v>95</v>
      </c>
      <c r="J40" s="616">
        <v>6600</v>
      </c>
      <c r="L40" s="554">
        <f t="shared" si="7"/>
        <v>0</v>
      </c>
      <c r="M40" s="561">
        <f t="shared" si="1"/>
        <v>0</v>
      </c>
      <c r="N40" s="561">
        <f t="shared" si="2"/>
        <v>17200</v>
      </c>
      <c r="O40" s="561">
        <f t="shared" si="3"/>
        <v>0</v>
      </c>
      <c r="P40" s="561">
        <f t="shared" si="4"/>
        <v>0</v>
      </c>
    </row>
    <row r="41" spans="1:16" ht="13.9" customHeight="1" thickBot="1">
      <c r="A41" s="597">
        <v>32</v>
      </c>
      <c r="B41" s="611" t="s">
        <v>472</v>
      </c>
      <c r="C41" s="633">
        <v>206</v>
      </c>
      <c r="D41" s="631">
        <v>0.9</v>
      </c>
      <c r="E41" s="622" t="s">
        <v>150</v>
      </c>
      <c r="F41" s="624">
        <v>9200</v>
      </c>
      <c r="G41" s="604">
        <f t="shared" si="6"/>
        <v>311600</v>
      </c>
      <c r="H41" s="575">
        <f t="shared" si="0"/>
        <v>214.38914027149323</v>
      </c>
      <c r="I41" s="616">
        <v>95</v>
      </c>
      <c r="J41" s="616">
        <v>6610</v>
      </c>
      <c r="L41" s="554">
        <f t="shared" si="7"/>
        <v>0</v>
      </c>
      <c r="M41" s="561">
        <f t="shared" si="1"/>
        <v>0</v>
      </c>
      <c r="N41" s="561">
        <f t="shared" si="2"/>
        <v>9200</v>
      </c>
      <c r="O41" s="561">
        <f t="shared" si="3"/>
        <v>0</v>
      </c>
      <c r="P41" s="561">
        <f t="shared" si="4"/>
        <v>0</v>
      </c>
    </row>
    <row r="42" spans="1:16" ht="13.9" customHeight="1" thickBot="1">
      <c r="A42" s="597">
        <v>33</v>
      </c>
      <c r="B42" s="611" t="s">
        <v>472</v>
      </c>
      <c r="C42" s="633">
        <v>190</v>
      </c>
      <c r="D42" s="631">
        <v>1.5</v>
      </c>
      <c r="E42" s="622" t="s">
        <v>150</v>
      </c>
      <c r="F42" s="624">
        <v>12200</v>
      </c>
      <c r="G42" s="604">
        <f t="shared" si="6"/>
        <v>323800</v>
      </c>
      <c r="H42" s="575">
        <f t="shared" si="0"/>
        <v>202.89592760180994</v>
      </c>
      <c r="I42" s="616">
        <v>95</v>
      </c>
      <c r="J42" s="616">
        <v>6480</v>
      </c>
      <c r="L42" s="554">
        <f t="shared" si="7"/>
        <v>0</v>
      </c>
      <c r="M42" s="561">
        <f t="shared" si="1"/>
        <v>0</v>
      </c>
      <c r="N42" s="561">
        <f t="shared" si="2"/>
        <v>12200</v>
      </c>
      <c r="O42" s="561">
        <f t="shared" si="3"/>
        <v>0</v>
      </c>
      <c r="P42" s="561">
        <f t="shared" si="4"/>
        <v>0</v>
      </c>
    </row>
    <row r="43" spans="1:16" ht="13.9" customHeight="1" thickBot="1">
      <c r="A43" s="597">
        <v>34</v>
      </c>
      <c r="B43" s="611" t="s">
        <v>472</v>
      </c>
      <c r="C43" s="633">
        <v>255</v>
      </c>
      <c r="D43" s="631">
        <v>2</v>
      </c>
      <c r="E43" s="622" t="s">
        <v>150</v>
      </c>
      <c r="F43" s="624">
        <v>16000</v>
      </c>
      <c r="G43" s="604">
        <f t="shared" si="6"/>
        <v>339800</v>
      </c>
      <c r="H43" s="575">
        <f t="shared" si="0"/>
        <v>278.07692307692304</v>
      </c>
      <c r="I43" s="616">
        <v>95</v>
      </c>
      <c r="J43" s="616">
        <v>6740</v>
      </c>
      <c r="L43" s="554">
        <f t="shared" si="7"/>
        <v>0</v>
      </c>
      <c r="M43" s="561">
        <f t="shared" si="1"/>
        <v>0</v>
      </c>
      <c r="N43" s="561">
        <f t="shared" si="2"/>
        <v>16000</v>
      </c>
      <c r="O43" s="561">
        <f t="shared" si="3"/>
        <v>0</v>
      </c>
      <c r="P43" s="561">
        <f t="shared" si="4"/>
        <v>0</v>
      </c>
    </row>
    <row r="44" spans="1:16" ht="13.9" customHeight="1" thickBot="1">
      <c r="A44" s="597">
        <v>35</v>
      </c>
      <c r="B44" s="611"/>
      <c r="C44" s="612"/>
      <c r="D44" s="613"/>
      <c r="E44" s="622"/>
      <c r="F44" s="624">
        <f>(D44*42)*C44</f>
        <v>0</v>
      </c>
      <c r="G44" s="604">
        <f t="shared" si="6"/>
        <v>339800</v>
      </c>
      <c r="H44" s="575">
        <f t="shared" si="0"/>
        <v>0</v>
      </c>
      <c r="I44" s="616"/>
      <c r="J44" s="616"/>
      <c r="L44" s="554">
        <f t="shared" si="7"/>
        <v>0</v>
      </c>
      <c r="M44" s="561">
        <f t="shared" si="1"/>
        <v>0</v>
      </c>
      <c r="N44" s="561">
        <f t="shared" si="2"/>
        <v>0</v>
      </c>
      <c r="O44" s="561">
        <f t="shared" si="3"/>
        <v>0</v>
      </c>
      <c r="P44" s="561">
        <f t="shared" si="4"/>
        <v>0</v>
      </c>
    </row>
    <row r="45" spans="1:16" ht="13.9" customHeight="1" thickBot="1">
      <c r="A45" s="597">
        <v>36</v>
      </c>
      <c r="B45" s="611"/>
      <c r="C45" s="612"/>
      <c r="D45" s="613"/>
      <c r="E45" s="622"/>
      <c r="F45" s="624">
        <f t="shared" ref="F45" si="8">(D45*42)*C45</f>
        <v>0</v>
      </c>
      <c r="G45" s="604">
        <f t="shared" si="6"/>
        <v>339800</v>
      </c>
      <c r="H45" s="575">
        <f t="shared" si="0"/>
        <v>0</v>
      </c>
      <c r="I45" s="616"/>
      <c r="J45" s="616"/>
      <c r="L45" s="554">
        <f t="shared" si="7"/>
        <v>0</v>
      </c>
      <c r="M45" s="561">
        <f t="shared" si="1"/>
        <v>0</v>
      </c>
      <c r="N45" s="561">
        <f t="shared" si="2"/>
        <v>0</v>
      </c>
      <c r="O45" s="561">
        <f t="shared" si="3"/>
        <v>0</v>
      </c>
      <c r="P45" s="561">
        <f t="shared" si="4"/>
        <v>0</v>
      </c>
    </row>
    <row r="46" spans="1:16" ht="13.9" customHeight="1" thickBot="1">
      <c r="A46" s="597">
        <v>37</v>
      </c>
      <c r="B46" s="611"/>
      <c r="C46" s="612"/>
      <c r="D46" s="613"/>
      <c r="E46" s="622"/>
      <c r="F46" s="624">
        <f>(D46*42)*C46</f>
        <v>0</v>
      </c>
      <c r="G46" s="604">
        <f t="shared" si="6"/>
        <v>339800</v>
      </c>
      <c r="H46" s="575">
        <f t="shared" si="0"/>
        <v>0</v>
      </c>
      <c r="I46" s="616"/>
      <c r="J46" s="616"/>
      <c r="L46" s="554">
        <f t="shared" si="7"/>
        <v>0</v>
      </c>
      <c r="M46" s="561">
        <f t="shared" si="1"/>
        <v>0</v>
      </c>
      <c r="N46" s="561">
        <f t="shared" si="2"/>
        <v>0</v>
      </c>
      <c r="O46" s="561">
        <f t="shared" si="3"/>
        <v>0</v>
      </c>
      <c r="P46" s="561">
        <f t="shared" si="4"/>
        <v>0</v>
      </c>
    </row>
    <row r="47" spans="1:16" ht="13.9" customHeight="1" thickBot="1">
      <c r="A47" s="597">
        <v>38</v>
      </c>
      <c r="B47" s="611"/>
      <c r="C47" s="612"/>
      <c r="D47" s="613"/>
      <c r="E47" s="622"/>
      <c r="F47" s="624">
        <f t="shared" ref="F47:F48" si="9">(D47*42)*C47</f>
        <v>0</v>
      </c>
      <c r="G47" s="604">
        <f t="shared" si="6"/>
        <v>339800</v>
      </c>
      <c r="H47" s="575">
        <f t="shared" si="0"/>
        <v>0</v>
      </c>
      <c r="I47" s="616"/>
      <c r="J47" s="616"/>
      <c r="L47" s="554">
        <f t="shared" si="7"/>
        <v>0</v>
      </c>
      <c r="M47" s="561">
        <f>IF(E47=$M$54,F47,0)</f>
        <v>0</v>
      </c>
      <c r="N47" s="561">
        <f>IF(E47=$N$54,F47,0)</f>
        <v>0</v>
      </c>
      <c r="O47" s="561">
        <f>IF(E47=$O$54,F47,0)</f>
        <v>0</v>
      </c>
      <c r="P47" s="561">
        <f>IF(E47=$P$54,F47,0)</f>
        <v>0</v>
      </c>
    </row>
    <row r="48" spans="1:16" ht="13.9" customHeight="1" thickBot="1">
      <c r="A48" s="597">
        <v>39</v>
      </c>
      <c r="B48" s="611"/>
      <c r="C48" s="612"/>
      <c r="D48" s="613"/>
      <c r="E48" s="622"/>
      <c r="F48" s="624">
        <f t="shared" si="9"/>
        <v>0</v>
      </c>
      <c r="G48" s="604">
        <f t="shared" si="6"/>
        <v>339800</v>
      </c>
      <c r="H48" s="575">
        <f t="shared" si="0"/>
        <v>0</v>
      </c>
      <c r="I48" s="616"/>
      <c r="J48" s="616"/>
      <c r="L48" s="554">
        <f t="shared" si="7"/>
        <v>0</v>
      </c>
      <c r="M48" s="561">
        <f>IF(E48=$M$54,F48,0)</f>
        <v>0</v>
      </c>
      <c r="N48" s="561">
        <f>IF(E48=$N$54,F48,0)</f>
        <v>0</v>
      </c>
      <c r="O48" s="561">
        <f>IF(E48=$O$54,F48,0)</f>
        <v>0</v>
      </c>
      <c r="P48" s="561">
        <f>IF(E48=$P$54,F48,0)</f>
        <v>0</v>
      </c>
    </row>
    <row r="49" spans="1:17" ht="13.9" customHeight="1" thickBot="1">
      <c r="A49" s="597">
        <v>40</v>
      </c>
      <c r="B49" s="611" t="s">
        <v>472</v>
      </c>
      <c r="C49" s="591">
        <f>(C5*E4)</f>
        <v>328.86977999999999</v>
      </c>
      <c r="D49" s="621"/>
      <c r="E49" s="614" t="s">
        <v>156</v>
      </c>
      <c r="F49" s="623"/>
      <c r="G49" s="605"/>
      <c r="H49" s="575">
        <f t="shared" si="0"/>
        <v>328.86977999999999</v>
      </c>
      <c r="I49" s="612">
        <v>95</v>
      </c>
      <c r="J49" s="616">
        <v>6910</v>
      </c>
      <c r="L49" s="554">
        <f t="shared" si="7"/>
        <v>0</v>
      </c>
      <c r="M49" s="561">
        <f>IF(E49=$M$54,F49,0)</f>
        <v>0</v>
      </c>
      <c r="N49" s="561">
        <f>IF(E49=$N$54,F49,0)</f>
        <v>0</v>
      </c>
      <c r="O49" s="561">
        <f>IF(E49=$O$54,F49,0)</f>
        <v>0</v>
      </c>
      <c r="P49" s="561">
        <f>IF(E49=$P$54,F49,0)</f>
        <v>0</v>
      </c>
    </row>
    <row r="50" spans="1:17" ht="13.9" customHeight="1" thickBot="1">
      <c r="A50" s="578" t="s">
        <v>71</v>
      </c>
      <c r="B50" s="576" t="s">
        <v>235</v>
      </c>
      <c r="C50" s="591">
        <f>(SUM(C10:C49))*42</f>
        <v>384252.53076000005</v>
      </c>
      <c r="D50" s="598" t="s">
        <v>236</v>
      </c>
      <c r="E50" s="576" t="s">
        <v>237</v>
      </c>
      <c r="F50" s="591">
        <f>SUM(F10:F46)</f>
        <v>339800</v>
      </c>
      <c r="G50" s="607" t="s">
        <v>154</v>
      </c>
      <c r="H50" s="606"/>
      <c r="I50" s="600"/>
      <c r="J50" s="603" t="s">
        <v>202</v>
      </c>
      <c r="K50" s="535"/>
      <c r="L50" s="554"/>
      <c r="M50" s="555"/>
      <c r="N50" s="555"/>
      <c r="O50" s="556"/>
      <c r="P50" s="556"/>
    </row>
    <row r="51" spans="1:17" ht="13.9" customHeight="1" thickBot="1">
      <c r="A51" s="578" t="s">
        <v>204</v>
      </c>
      <c r="B51" s="617">
        <v>6.5277777777777782E-2</v>
      </c>
      <c r="C51" s="590" t="s">
        <v>203</v>
      </c>
      <c r="D51" s="580" t="s">
        <v>205</v>
      </c>
      <c r="E51" s="617">
        <v>0.14375000000000002</v>
      </c>
      <c r="F51" s="590" t="s">
        <v>203</v>
      </c>
      <c r="G51" s="580" t="s">
        <v>207</v>
      </c>
      <c r="H51" s="620">
        <v>43016</v>
      </c>
      <c r="I51" s="600" t="s">
        <v>514</v>
      </c>
      <c r="J51" s="601">
        <f>H49+H55</f>
        <v>378.86977999999999</v>
      </c>
      <c r="K51" s="574"/>
      <c r="L51" s="554"/>
      <c r="M51" s="555"/>
      <c r="N51" s="555"/>
      <c r="O51" s="556"/>
      <c r="P51" s="556"/>
    </row>
    <row r="52" spans="1:17" ht="13.9" customHeight="1" thickBot="1">
      <c r="A52" s="578" t="s">
        <v>178</v>
      </c>
      <c r="B52" s="612">
        <v>807</v>
      </c>
      <c r="C52" s="579" t="s">
        <v>73</v>
      </c>
      <c r="D52" s="580" t="s">
        <v>160</v>
      </c>
      <c r="E52" s="618">
        <f>MAX(D10:D48)</f>
        <v>2</v>
      </c>
      <c r="F52" s="579" t="s">
        <v>165</v>
      </c>
      <c r="G52" s="580" t="s">
        <v>166</v>
      </c>
      <c r="H52" s="618">
        <f>F50/(SUM(C15:C48)*42)</f>
        <v>0.98544167971695373</v>
      </c>
      <c r="I52" s="600" t="s">
        <v>165</v>
      </c>
      <c r="J52" s="602" t="s">
        <v>234</v>
      </c>
      <c r="L52" s="554"/>
      <c r="M52" s="555"/>
      <c r="N52" s="555"/>
      <c r="O52" s="556"/>
      <c r="P52" s="556"/>
    </row>
    <row r="53" spans="1:17" ht="13.9" customHeight="1" thickBot="1">
      <c r="A53" s="578" t="s">
        <v>179</v>
      </c>
      <c r="B53" s="612">
        <v>6319</v>
      </c>
      <c r="C53" s="579" t="s">
        <v>73</v>
      </c>
      <c r="D53" s="580" t="s">
        <v>161</v>
      </c>
      <c r="E53" s="612">
        <f>MAX(I10:I49)</f>
        <v>95</v>
      </c>
      <c r="F53" s="579" t="s">
        <v>74</v>
      </c>
      <c r="G53" s="580" t="s">
        <v>163</v>
      </c>
      <c r="H53" s="612">
        <f>AVERAGE(I14:I48)</f>
        <v>94.933333333333337</v>
      </c>
      <c r="I53" s="600" t="s">
        <v>74</v>
      </c>
      <c r="J53" s="547">
        <f>SUM(H10:H49)+E55+H55</f>
        <v>9756.8019066968336</v>
      </c>
      <c r="L53" s="574"/>
      <c r="M53" s="574"/>
      <c r="N53" s="574"/>
      <c r="O53" s="574"/>
      <c r="P53" s="574"/>
    </row>
    <row r="54" spans="1:17" ht="13.9" customHeight="1" thickBot="1">
      <c r="A54" s="578" t="s">
        <v>75</v>
      </c>
      <c r="B54" s="615">
        <v>2159</v>
      </c>
      <c r="C54" s="579" t="s">
        <v>73</v>
      </c>
      <c r="D54" s="580" t="s">
        <v>162</v>
      </c>
      <c r="E54" s="612">
        <f>MAX(J10:J49)</f>
        <v>7120</v>
      </c>
      <c r="F54" s="579" t="s">
        <v>73</v>
      </c>
      <c r="G54" s="580" t="s">
        <v>164</v>
      </c>
      <c r="H54" s="612">
        <f>AVERAGE(J14:J48)</f>
        <v>6659.666666666667</v>
      </c>
      <c r="I54" s="600" t="s">
        <v>73</v>
      </c>
      <c r="J54" s="602" t="s">
        <v>146</v>
      </c>
      <c r="L54" s="550" t="s">
        <v>89</v>
      </c>
      <c r="M54" s="549" t="str">
        <f>'Job Info'!D17</f>
        <v>100 Mesh</v>
      </c>
      <c r="N54" s="549" t="str">
        <f>'Job Info'!D18</f>
        <v>40/70 White</v>
      </c>
      <c r="O54" s="549">
        <f>'Job Info'!D19</f>
        <v>0</v>
      </c>
      <c r="P54" s="549">
        <f>'Job Info'!D20</f>
        <v>0</v>
      </c>
    </row>
    <row r="55" spans="1:17" ht="13.9" customHeight="1" thickBot="1">
      <c r="A55" s="576" t="s">
        <v>90</v>
      </c>
      <c r="B55" s="599">
        <f>((C7*0.433)+B54)/C7</f>
        <v>0.66991429825523974</v>
      </c>
      <c r="C55" s="579" t="s">
        <v>231</v>
      </c>
      <c r="D55" s="589" t="s">
        <v>229</v>
      </c>
      <c r="E55" s="619">
        <v>178</v>
      </c>
      <c r="F55" s="579" t="s">
        <v>230</v>
      </c>
      <c r="G55" s="578" t="s">
        <v>232</v>
      </c>
      <c r="H55" s="619">
        <v>50</v>
      </c>
      <c r="I55" s="600" t="s">
        <v>230</v>
      </c>
      <c r="J55" s="547">
        <f>(C50/42)+E55+H55</f>
        <v>9376.8697800000009</v>
      </c>
      <c r="L55" s="551">
        <f t="shared" ref="L55:P55" si="10">SUM(L10:L49)</f>
        <v>60</v>
      </c>
      <c r="M55" s="551">
        <f t="shared" si="10"/>
        <v>84500</v>
      </c>
      <c r="N55" s="551">
        <f t="shared" si="10"/>
        <v>255300</v>
      </c>
      <c r="O55" s="551">
        <f t="shared" si="10"/>
        <v>0</v>
      </c>
      <c r="P55" s="551">
        <f t="shared" si="10"/>
        <v>0</v>
      </c>
    </row>
    <row r="56" spans="1:17" ht="43.15" customHeight="1">
      <c r="A56" s="663" t="s">
        <v>480</v>
      </c>
      <c r="B56" s="664"/>
      <c r="C56" s="664"/>
      <c r="D56" s="664"/>
      <c r="E56" s="664"/>
      <c r="F56" s="664"/>
      <c r="G56" s="664"/>
      <c r="H56" s="664"/>
      <c r="I56" s="664"/>
      <c r="J56" s="665"/>
      <c r="K56" s="535"/>
      <c r="L56" s="538"/>
      <c r="M56" s="539"/>
      <c r="N56" s="535"/>
      <c r="O56" s="535"/>
    </row>
    <row r="58" spans="1:17">
      <c r="A58" s="541"/>
      <c r="B58" s="540" t="s">
        <v>191</v>
      </c>
      <c r="C58" s="542"/>
      <c r="D58" s="542"/>
      <c r="E58" s="542"/>
      <c r="F58" s="542"/>
      <c r="G58" s="542"/>
      <c r="H58" s="542"/>
      <c r="I58" s="542"/>
    </row>
    <row r="59" spans="1:17">
      <c r="A59" s="543"/>
      <c r="B59" s="540" t="s">
        <v>100</v>
      </c>
      <c r="C59" s="545"/>
      <c r="D59" s="544"/>
      <c r="E59" s="545"/>
      <c r="F59" s="546"/>
      <c r="G59" s="546"/>
      <c r="H59" s="546"/>
      <c r="I59" s="546"/>
    </row>
    <row r="60" spans="1:17">
      <c r="A60" s="558" t="s">
        <v>130</v>
      </c>
      <c r="B60" s="558" t="s">
        <v>131</v>
      </c>
      <c r="C60" s="558" t="s">
        <v>97</v>
      </c>
      <c r="D60" s="558" t="s">
        <v>91</v>
      </c>
      <c r="E60" s="558" t="s">
        <v>72</v>
      </c>
      <c r="F60" s="558" t="s">
        <v>173</v>
      </c>
      <c r="G60" s="558" t="s">
        <v>174</v>
      </c>
      <c r="H60" s="558" t="s">
        <v>171</v>
      </c>
      <c r="I60" s="558" t="s">
        <v>172</v>
      </c>
      <c r="J60" s="558" t="s">
        <v>159</v>
      </c>
      <c r="K60" s="558" t="s">
        <v>99</v>
      </c>
      <c r="L60" s="558" t="s">
        <v>92</v>
      </c>
      <c r="M60" s="558" t="s">
        <v>132</v>
      </c>
      <c r="N60" s="558" t="s">
        <v>93</v>
      </c>
      <c r="O60" s="558" t="s">
        <v>94</v>
      </c>
      <c r="P60" s="558" t="s">
        <v>96</v>
      </c>
      <c r="Q60" s="558" t="s">
        <v>95</v>
      </c>
    </row>
    <row r="61" spans="1:17">
      <c r="A61" s="559">
        <f>C5</f>
        <v>14834</v>
      </c>
      <c r="B61" s="559">
        <f>C6</f>
        <v>14985</v>
      </c>
      <c r="C61" s="559">
        <f>C50</f>
        <v>384252.53076000005</v>
      </c>
      <c r="D61" s="559">
        <f>J55</f>
        <v>9376.8697800000009</v>
      </c>
      <c r="E61" s="559">
        <f>F50</f>
        <v>339800</v>
      </c>
      <c r="F61" s="559">
        <f>M55</f>
        <v>84500</v>
      </c>
      <c r="G61" s="559">
        <f>N55</f>
        <v>255300</v>
      </c>
      <c r="H61" s="559">
        <f>O55</f>
        <v>0</v>
      </c>
      <c r="I61" s="559">
        <f>P55</f>
        <v>0</v>
      </c>
      <c r="J61" s="559">
        <f>B52</f>
        <v>807</v>
      </c>
      <c r="K61" s="559">
        <f>B53</f>
        <v>6319</v>
      </c>
      <c r="L61" s="559">
        <f>B54</f>
        <v>2159</v>
      </c>
      <c r="M61" s="560">
        <f>B55</f>
        <v>0.66991429825523974</v>
      </c>
      <c r="N61" s="559">
        <f>E53</f>
        <v>95</v>
      </c>
      <c r="O61" s="559">
        <f>H53</f>
        <v>94.933333333333337</v>
      </c>
      <c r="P61" s="559">
        <f>E54</f>
        <v>7120</v>
      </c>
      <c r="Q61" s="559">
        <f>H54</f>
        <v>6659.666666666667</v>
      </c>
    </row>
  </sheetData>
  <sheetProtection selectLockedCells="1"/>
  <mergeCells count="22">
    <mergeCell ref="A2:A3"/>
    <mergeCell ref="B2:E2"/>
    <mergeCell ref="F2:J3"/>
    <mergeCell ref="B3:E3"/>
    <mergeCell ref="A4:A5"/>
    <mergeCell ref="F4:G4"/>
    <mergeCell ref="H4:J4"/>
    <mergeCell ref="F5:G5"/>
    <mergeCell ref="H5:J5"/>
    <mergeCell ref="I8:I9"/>
    <mergeCell ref="J8:J9"/>
    <mergeCell ref="A56:J56"/>
    <mergeCell ref="M5:P5"/>
    <mergeCell ref="M6:P6"/>
    <mergeCell ref="A8:A9"/>
    <mergeCell ref="B8:B9"/>
    <mergeCell ref="C8:C9"/>
    <mergeCell ref="D8:D9"/>
    <mergeCell ref="E8:E9"/>
    <mergeCell ref="F8:F9"/>
    <mergeCell ref="G8:G9"/>
    <mergeCell ref="H8:H9"/>
  </mergeCells>
  <dataValidations count="1">
    <dataValidation type="list" allowBlank="1" showInputMessage="1" showErrorMessage="1" sqref="E10:E49">
      <formula1>$Q$10:$Q$25</formula1>
    </dataValidation>
  </dataValidations>
  <pageMargins left="0.7" right="0.7" top="0.75" bottom="0.75" header="0.3" footer="0.3"/>
  <pageSetup scale="77"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Q61"/>
  <sheetViews>
    <sheetView zoomScaleNormal="100" zoomScaleSheetLayoutView="80" workbookViewId="0">
      <selection activeCell="L2" sqref="L2"/>
    </sheetView>
  </sheetViews>
  <sheetFormatPr defaultColWidth="8.85546875" defaultRowHeight="15"/>
  <cols>
    <col min="1" max="16" width="11.7109375" style="534" customWidth="1"/>
    <col min="17" max="17" width="11.28515625" style="534" bestFit="1" customWidth="1"/>
    <col min="18" max="16384" width="8.85546875" style="534"/>
  </cols>
  <sheetData>
    <row r="1" spans="1:17" ht="13.9" customHeight="1" thickBot="1"/>
    <row r="2" spans="1:17" ht="13.9" customHeight="1" thickBot="1">
      <c r="A2" s="673" t="s">
        <v>433</v>
      </c>
      <c r="B2" s="674" t="s">
        <v>291</v>
      </c>
      <c r="C2" s="675"/>
      <c r="D2" s="675"/>
      <c r="E2" s="676"/>
      <c r="F2" s="677" t="s">
        <v>434</v>
      </c>
      <c r="G2" s="678"/>
      <c r="H2" s="678"/>
      <c r="I2" s="678"/>
      <c r="J2" s="678"/>
      <c r="M2" s="566" t="s">
        <v>185</v>
      </c>
      <c r="N2" s="566" t="s">
        <v>186</v>
      </c>
      <c r="O2" s="566" t="s">
        <v>187</v>
      </c>
      <c r="P2" s="566" t="s">
        <v>188</v>
      </c>
    </row>
    <row r="3" spans="1:17" ht="13.9" customHeight="1" thickBot="1">
      <c r="A3" s="673"/>
      <c r="B3" s="679" t="s">
        <v>241</v>
      </c>
      <c r="C3" s="680"/>
      <c r="D3" s="680"/>
      <c r="E3" s="681"/>
      <c r="F3" s="677"/>
      <c r="G3" s="678"/>
      <c r="H3" s="678"/>
      <c r="I3" s="678"/>
      <c r="J3" s="678"/>
      <c r="M3" s="567">
        <f>M55/F50</f>
        <v>0.24434126523505514</v>
      </c>
      <c r="N3" s="567">
        <f>N55/F50</f>
        <v>0.75565873476494483</v>
      </c>
      <c r="O3" s="567">
        <f>O55/F50</f>
        <v>0</v>
      </c>
      <c r="P3" s="567">
        <f>P55/F50</f>
        <v>0</v>
      </c>
    </row>
    <row r="4" spans="1:17" ht="13.9" customHeight="1" thickBot="1">
      <c r="A4" s="682">
        <v>24</v>
      </c>
      <c r="B4" s="581" t="s">
        <v>218</v>
      </c>
      <c r="C4" s="608">
        <v>14816</v>
      </c>
      <c r="D4" s="582" t="s">
        <v>76</v>
      </c>
      <c r="E4" s="586">
        <v>2.2169999999999999E-2</v>
      </c>
      <c r="F4" s="683" t="s">
        <v>226</v>
      </c>
      <c r="G4" s="684"/>
      <c r="H4" s="685" t="s">
        <v>447</v>
      </c>
      <c r="I4" s="685"/>
      <c r="J4" s="685"/>
      <c r="N4" s="535"/>
    </row>
    <row r="5" spans="1:17" ht="13.9" customHeight="1" thickBot="1">
      <c r="A5" s="682"/>
      <c r="B5" s="654" t="s">
        <v>78</v>
      </c>
      <c r="C5" s="609">
        <v>14647</v>
      </c>
      <c r="D5" s="583" t="s">
        <v>219</v>
      </c>
      <c r="E5" s="587">
        <f>(C6+C5)/2</f>
        <v>14722.5</v>
      </c>
      <c r="F5" s="683" t="s">
        <v>227</v>
      </c>
      <c r="G5" s="686"/>
      <c r="H5" s="685" t="s">
        <v>481</v>
      </c>
      <c r="I5" s="687"/>
      <c r="J5" s="685"/>
      <c r="M5" s="666" t="s">
        <v>140</v>
      </c>
      <c r="N5" s="667"/>
      <c r="O5" s="667"/>
      <c r="P5" s="668"/>
    </row>
    <row r="6" spans="1:17" ht="13.9" customHeight="1" thickBot="1">
      <c r="A6" s="595" t="s">
        <v>144</v>
      </c>
      <c r="B6" s="654" t="s">
        <v>79</v>
      </c>
      <c r="C6" s="609">
        <v>14798</v>
      </c>
      <c r="D6" s="584" t="s">
        <v>145</v>
      </c>
      <c r="E6" s="588">
        <v>0.63</v>
      </c>
      <c r="F6" s="592" t="s">
        <v>170</v>
      </c>
      <c r="G6" s="594">
        <f>SUM(C12:C15)/SUM(C12:C46)</f>
        <v>8.9092809850156815E-2</v>
      </c>
      <c r="H6" s="592" t="s">
        <v>168</v>
      </c>
      <c r="I6" s="575">
        <v>48.698924731182792</v>
      </c>
      <c r="J6" s="596"/>
      <c r="M6" s="669" t="s">
        <v>141</v>
      </c>
      <c r="N6" s="670"/>
      <c r="O6" s="670"/>
      <c r="P6" s="671"/>
    </row>
    <row r="7" spans="1:17" ht="13.9" customHeight="1" thickBot="1">
      <c r="A7" s="610">
        <v>22.1</v>
      </c>
      <c r="B7" s="654" t="s">
        <v>80</v>
      </c>
      <c r="C7" s="609">
        <v>9107</v>
      </c>
      <c r="D7" s="585" t="s">
        <v>77</v>
      </c>
      <c r="E7" s="587">
        <v>6</v>
      </c>
      <c r="F7" s="593" t="s">
        <v>167</v>
      </c>
      <c r="G7" s="587">
        <v>95</v>
      </c>
      <c r="H7" s="592" t="s">
        <v>169</v>
      </c>
      <c r="I7" s="575">
        <v>1853.2258064516129</v>
      </c>
      <c r="J7" s="596"/>
      <c r="K7" s="535"/>
      <c r="L7" s="557"/>
    </row>
    <row r="8" spans="1:17" ht="13.9" customHeight="1">
      <c r="A8" s="661" t="s">
        <v>81</v>
      </c>
      <c r="B8" s="661" t="s">
        <v>82</v>
      </c>
      <c r="C8" s="661" t="s">
        <v>201</v>
      </c>
      <c r="D8" s="661" t="s">
        <v>224</v>
      </c>
      <c r="E8" s="662" t="s">
        <v>225</v>
      </c>
      <c r="F8" s="661" t="s">
        <v>83</v>
      </c>
      <c r="G8" s="662" t="s">
        <v>72</v>
      </c>
      <c r="H8" s="661" t="s">
        <v>217</v>
      </c>
      <c r="I8" s="661" t="s">
        <v>239</v>
      </c>
      <c r="J8" s="662" t="s">
        <v>451</v>
      </c>
      <c r="L8" s="557"/>
    </row>
    <row r="9" spans="1:17" ht="13.9" customHeight="1" thickBot="1">
      <c r="A9" s="661"/>
      <c r="B9" s="661"/>
      <c r="C9" s="661"/>
      <c r="D9" s="661"/>
      <c r="E9" s="661"/>
      <c r="F9" s="672"/>
      <c r="G9" s="672"/>
      <c r="H9" s="672"/>
      <c r="I9" s="661"/>
      <c r="J9" s="661"/>
      <c r="L9" s="535"/>
      <c r="M9" s="535"/>
      <c r="N9" s="535"/>
      <c r="Q9" s="568" t="s">
        <v>149</v>
      </c>
    </row>
    <row r="10" spans="1:17" ht="13.9" customHeight="1" thickBot="1">
      <c r="A10" s="597">
        <v>1</v>
      </c>
      <c r="B10" s="611" t="s">
        <v>84</v>
      </c>
      <c r="C10" s="630">
        <v>15</v>
      </c>
      <c r="D10" s="631"/>
      <c r="E10" s="622" t="s">
        <v>139</v>
      </c>
      <c r="F10" s="624">
        <f>(D10*42)*C10</f>
        <v>0</v>
      </c>
      <c r="G10" s="604">
        <f>F10</f>
        <v>0</v>
      </c>
      <c r="H10" s="575">
        <f t="shared" ref="H10:H49" si="0">(1*((D10/$A$7)+1))*C10</f>
        <v>15</v>
      </c>
      <c r="I10" s="616">
        <v>13</v>
      </c>
      <c r="J10" s="616">
        <v>5838</v>
      </c>
      <c r="L10" s="554">
        <f>IF(E10="acid",(C10),0)</f>
        <v>0</v>
      </c>
      <c r="M10" s="561">
        <f t="shared" ref="M10:M46" si="1">IF(E10=$M$54,F10,0)</f>
        <v>0</v>
      </c>
      <c r="N10" s="561">
        <f t="shared" ref="N10:N46" si="2">IF(E10=$N$54,F10,0)</f>
        <v>0</v>
      </c>
      <c r="O10" s="561">
        <f t="shared" ref="O10:O46" si="3">IF(E10=$O$54,F10,0)</f>
        <v>0</v>
      </c>
      <c r="P10" s="561">
        <f t="shared" ref="P10:P46" si="4">IF(E10=$P$54,F10,0)</f>
        <v>0</v>
      </c>
      <c r="Q10" s="569"/>
    </row>
    <row r="11" spans="1:17" ht="13.9" customHeight="1" thickBot="1">
      <c r="A11" s="597">
        <v>2</v>
      </c>
      <c r="B11" s="611" t="s">
        <v>85</v>
      </c>
      <c r="C11" s="630">
        <v>24</v>
      </c>
      <c r="D11" s="631"/>
      <c r="E11" s="622" t="s">
        <v>61</v>
      </c>
      <c r="F11" s="624">
        <f t="shared" ref="F11:F14" si="5">(D11*42)*C11</f>
        <v>0</v>
      </c>
      <c r="G11" s="604">
        <f t="shared" ref="G11:G48" si="6">G10+F11</f>
        <v>0</v>
      </c>
      <c r="H11" s="575">
        <f t="shared" si="0"/>
        <v>24</v>
      </c>
      <c r="I11" s="616">
        <v>34</v>
      </c>
      <c r="J11" s="616">
        <v>6884</v>
      </c>
      <c r="L11" s="554">
        <f t="shared" ref="L11:L49" si="7">IF(E11="acid",(C11),0)</f>
        <v>24</v>
      </c>
      <c r="M11" s="561">
        <f t="shared" si="1"/>
        <v>0</v>
      </c>
      <c r="N11" s="561">
        <f t="shared" si="2"/>
        <v>0</v>
      </c>
      <c r="O11" s="561">
        <f t="shared" si="3"/>
        <v>0</v>
      </c>
      <c r="P11" s="561">
        <f t="shared" si="4"/>
        <v>0</v>
      </c>
      <c r="Q11" s="552" t="s">
        <v>136</v>
      </c>
    </row>
    <row r="12" spans="1:17" ht="13.9" customHeight="1" thickBot="1">
      <c r="A12" s="597">
        <v>3</v>
      </c>
      <c r="B12" s="611" t="s">
        <v>472</v>
      </c>
      <c r="C12" s="630">
        <v>178</v>
      </c>
      <c r="D12" s="631"/>
      <c r="E12" s="622" t="s">
        <v>86</v>
      </c>
      <c r="F12" s="624">
        <f t="shared" si="5"/>
        <v>0</v>
      </c>
      <c r="G12" s="604">
        <f t="shared" si="6"/>
        <v>0</v>
      </c>
      <c r="H12" s="575">
        <f t="shared" si="0"/>
        <v>178</v>
      </c>
      <c r="I12" s="616">
        <v>88</v>
      </c>
      <c r="J12" s="616">
        <v>7100</v>
      </c>
      <c r="L12" s="554">
        <f t="shared" si="7"/>
        <v>0</v>
      </c>
      <c r="M12" s="561">
        <f t="shared" si="1"/>
        <v>0</v>
      </c>
      <c r="N12" s="561">
        <f t="shared" si="2"/>
        <v>0</v>
      </c>
      <c r="O12" s="561">
        <f t="shared" si="3"/>
        <v>0</v>
      </c>
      <c r="P12" s="561">
        <f t="shared" si="4"/>
        <v>0</v>
      </c>
      <c r="Q12" s="552" t="s">
        <v>150</v>
      </c>
    </row>
    <row r="13" spans="1:17" ht="13.9" customHeight="1" thickBot="1">
      <c r="A13" s="597">
        <v>4</v>
      </c>
      <c r="B13" s="611" t="s">
        <v>85</v>
      </c>
      <c r="C13" s="630">
        <v>36</v>
      </c>
      <c r="D13" s="631"/>
      <c r="E13" s="622" t="s">
        <v>61</v>
      </c>
      <c r="F13" s="624">
        <f t="shared" si="5"/>
        <v>0</v>
      </c>
      <c r="G13" s="604">
        <f t="shared" si="6"/>
        <v>0</v>
      </c>
      <c r="H13" s="575">
        <f t="shared" si="0"/>
        <v>36</v>
      </c>
      <c r="I13" s="616">
        <v>88</v>
      </c>
      <c r="J13" s="616">
        <v>6400</v>
      </c>
      <c r="L13" s="554">
        <f t="shared" si="7"/>
        <v>36</v>
      </c>
      <c r="M13" s="561">
        <f t="shared" si="1"/>
        <v>0</v>
      </c>
      <c r="N13" s="561">
        <f t="shared" si="2"/>
        <v>0</v>
      </c>
      <c r="O13" s="561">
        <f t="shared" si="3"/>
        <v>0</v>
      </c>
      <c r="P13" s="561">
        <f t="shared" si="4"/>
        <v>0</v>
      </c>
      <c r="Q13" s="552" t="s">
        <v>113</v>
      </c>
    </row>
    <row r="14" spans="1:17" ht="13.9" customHeight="1" thickBot="1">
      <c r="A14" s="597">
        <v>5</v>
      </c>
      <c r="B14" s="611" t="s">
        <v>472</v>
      </c>
      <c r="C14" s="630">
        <v>353</v>
      </c>
      <c r="D14" s="632"/>
      <c r="E14" s="622" t="s">
        <v>87</v>
      </c>
      <c r="F14" s="624">
        <f t="shared" si="5"/>
        <v>0</v>
      </c>
      <c r="G14" s="604">
        <f t="shared" si="6"/>
        <v>0</v>
      </c>
      <c r="H14" s="575">
        <f t="shared" si="0"/>
        <v>353</v>
      </c>
      <c r="I14" s="616">
        <v>94</v>
      </c>
      <c r="J14" s="616">
        <v>6980</v>
      </c>
      <c r="L14" s="554">
        <f t="shared" si="7"/>
        <v>0</v>
      </c>
      <c r="M14" s="561">
        <f t="shared" si="1"/>
        <v>0</v>
      </c>
      <c r="N14" s="561">
        <f t="shared" si="2"/>
        <v>0</v>
      </c>
      <c r="O14" s="561">
        <f t="shared" si="3"/>
        <v>0</v>
      </c>
      <c r="P14" s="561">
        <f t="shared" si="4"/>
        <v>0</v>
      </c>
      <c r="Q14" s="552" t="s">
        <v>151</v>
      </c>
    </row>
    <row r="15" spans="1:17" ht="13.9" customHeight="1" thickBot="1">
      <c r="A15" s="597">
        <v>6</v>
      </c>
      <c r="B15" s="611" t="s">
        <v>472</v>
      </c>
      <c r="C15" s="630">
        <v>200</v>
      </c>
      <c r="D15" s="631">
        <v>0.3</v>
      </c>
      <c r="E15" s="622" t="s">
        <v>136</v>
      </c>
      <c r="F15" s="624">
        <v>2532</v>
      </c>
      <c r="G15" s="604">
        <f t="shared" si="6"/>
        <v>2532</v>
      </c>
      <c r="H15" s="575">
        <f t="shared" si="0"/>
        <v>202.71493212669682</v>
      </c>
      <c r="I15" s="616">
        <v>95</v>
      </c>
      <c r="J15" s="616">
        <v>7100</v>
      </c>
      <c r="L15" s="554">
        <f t="shared" si="7"/>
        <v>0</v>
      </c>
      <c r="M15" s="561">
        <f t="shared" si="1"/>
        <v>2532</v>
      </c>
      <c r="N15" s="561">
        <f t="shared" si="2"/>
        <v>0</v>
      </c>
      <c r="O15" s="561">
        <f t="shared" si="3"/>
        <v>0</v>
      </c>
      <c r="P15" s="561">
        <f t="shared" si="4"/>
        <v>0</v>
      </c>
      <c r="Q15" s="552" t="s">
        <v>114</v>
      </c>
    </row>
    <row r="16" spans="1:17" ht="13.9" customHeight="1" thickBot="1">
      <c r="A16" s="597">
        <v>7</v>
      </c>
      <c r="B16" s="611" t="s">
        <v>472</v>
      </c>
      <c r="C16" s="630">
        <v>350</v>
      </c>
      <c r="D16" s="631">
        <v>0.6</v>
      </c>
      <c r="E16" s="622" t="s">
        <v>136</v>
      </c>
      <c r="F16" s="624">
        <v>9446</v>
      </c>
      <c r="G16" s="604">
        <f t="shared" si="6"/>
        <v>11978</v>
      </c>
      <c r="H16" s="575">
        <f t="shared" si="0"/>
        <v>359.50226244343889</v>
      </c>
      <c r="I16" s="616">
        <v>95</v>
      </c>
      <c r="J16" s="616">
        <v>7120</v>
      </c>
      <c r="L16" s="554">
        <f t="shared" si="7"/>
        <v>0</v>
      </c>
      <c r="M16" s="561">
        <f t="shared" si="1"/>
        <v>9446</v>
      </c>
      <c r="N16" s="561">
        <f t="shared" si="2"/>
        <v>0</v>
      </c>
      <c r="O16" s="561">
        <f t="shared" si="3"/>
        <v>0</v>
      </c>
      <c r="P16" s="561">
        <f t="shared" si="4"/>
        <v>0</v>
      </c>
      <c r="Q16" s="552" t="s">
        <v>152</v>
      </c>
    </row>
    <row r="17" spans="1:17" ht="13.9" customHeight="1" thickBot="1">
      <c r="A17" s="597">
        <v>8</v>
      </c>
      <c r="B17" s="611" t="s">
        <v>472</v>
      </c>
      <c r="C17" s="630">
        <v>350</v>
      </c>
      <c r="D17" s="631">
        <v>0.9</v>
      </c>
      <c r="E17" s="622" t="s">
        <v>136</v>
      </c>
      <c r="F17" s="624">
        <v>12945</v>
      </c>
      <c r="G17" s="604">
        <f t="shared" si="6"/>
        <v>24923</v>
      </c>
      <c r="H17" s="575">
        <f t="shared" si="0"/>
        <v>364.2533936651584</v>
      </c>
      <c r="I17" s="616">
        <v>95</v>
      </c>
      <c r="J17" s="616">
        <v>7080</v>
      </c>
      <c r="L17" s="554">
        <f t="shared" si="7"/>
        <v>0</v>
      </c>
      <c r="M17" s="561">
        <f t="shared" si="1"/>
        <v>12945</v>
      </c>
      <c r="N17" s="561">
        <f t="shared" si="2"/>
        <v>0</v>
      </c>
      <c r="O17" s="561">
        <f t="shared" si="3"/>
        <v>0</v>
      </c>
      <c r="P17" s="561">
        <f t="shared" si="4"/>
        <v>0</v>
      </c>
      <c r="Q17" s="552" t="s">
        <v>87</v>
      </c>
    </row>
    <row r="18" spans="1:17" ht="13.9" customHeight="1" thickBot="1">
      <c r="A18" s="597">
        <v>9</v>
      </c>
      <c r="B18" s="611" t="s">
        <v>472</v>
      </c>
      <c r="C18" s="633">
        <v>154</v>
      </c>
      <c r="D18" s="631">
        <v>0.3</v>
      </c>
      <c r="E18" s="622" t="s">
        <v>136</v>
      </c>
      <c r="F18" s="624">
        <v>2254</v>
      </c>
      <c r="G18" s="604">
        <f t="shared" si="6"/>
        <v>27177</v>
      </c>
      <c r="H18" s="575">
        <f t="shared" si="0"/>
        <v>156.09049773755655</v>
      </c>
      <c r="I18" s="616">
        <v>95</v>
      </c>
      <c r="J18" s="616">
        <v>6870</v>
      </c>
      <c r="L18" s="554">
        <f t="shared" si="7"/>
        <v>0</v>
      </c>
      <c r="M18" s="561">
        <f t="shared" si="1"/>
        <v>2254</v>
      </c>
      <c r="N18" s="561">
        <f t="shared" si="2"/>
        <v>0</v>
      </c>
      <c r="O18" s="561">
        <f t="shared" si="3"/>
        <v>0</v>
      </c>
      <c r="P18" s="561">
        <f t="shared" si="4"/>
        <v>0</v>
      </c>
      <c r="Q18" s="552" t="s">
        <v>61</v>
      </c>
    </row>
    <row r="19" spans="1:17" ht="13.9" customHeight="1" thickBot="1">
      <c r="A19" s="597">
        <v>10</v>
      </c>
      <c r="B19" s="611" t="s">
        <v>472</v>
      </c>
      <c r="C19" s="633">
        <v>350</v>
      </c>
      <c r="D19" s="631">
        <v>0.6</v>
      </c>
      <c r="E19" s="622" t="s">
        <v>136</v>
      </c>
      <c r="F19" s="624">
        <v>8939</v>
      </c>
      <c r="G19" s="604">
        <f t="shared" si="6"/>
        <v>36116</v>
      </c>
      <c r="H19" s="575">
        <f t="shared" si="0"/>
        <v>359.50226244343889</v>
      </c>
      <c r="I19" s="616">
        <v>95</v>
      </c>
      <c r="J19" s="616">
        <v>6810</v>
      </c>
      <c r="L19" s="554">
        <f t="shared" si="7"/>
        <v>0</v>
      </c>
      <c r="M19" s="561">
        <f t="shared" si="1"/>
        <v>8939</v>
      </c>
      <c r="N19" s="561">
        <f t="shared" si="2"/>
        <v>0</v>
      </c>
      <c r="O19" s="561">
        <f t="shared" si="3"/>
        <v>0</v>
      </c>
      <c r="P19" s="561">
        <f t="shared" si="4"/>
        <v>0</v>
      </c>
      <c r="Q19" s="552" t="s">
        <v>86</v>
      </c>
    </row>
    <row r="20" spans="1:17" ht="13.9" customHeight="1" thickBot="1">
      <c r="A20" s="597">
        <v>11</v>
      </c>
      <c r="B20" s="611" t="s">
        <v>472</v>
      </c>
      <c r="C20" s="633">
        <v>300</v>
      </c>
      <c r="D20" s="631">
        <v>0.9</v>
      </c>
      <c r="E20" s="622" t="s">
        <v>136</v>
      </c>
      <c r="F20" s="624">
        <v>10897</v>
      </c>
      <c r="G20" s="604">
        <f t="shared" si="6"/>
        <v>47013</v>
      </c>
      <c r="H20" s="575">
        <f t="shared" si="0"/>
        <v>312.21719457013575</v>
      </c>
      <c r="I20" s="616">
        <v>95</v>
      </c>
      <c r="J20" s="616">
        <v>6850</v>
      </c>
      <c r="L20" s="554">
        <f t="shared" si="7"/>
        <v>0</v>
      </c>
      <c r="M20" s="561">
        <f t="shared" si="1"/>
        <v>10897</v>
      </c>
      <c r="N20" s="561">
        <f t="shared" si="2"/>
        <v>0</v>
      </c>
      <c r="O20" s="561">
        <f t="shared" si="3"/>
        <v>0</v>
      </c>
      <c r="P20" s="561">
        <f t="shared" si="4"/>
        <v>0</v>
      </c>
      <c r="Q20" s="552" t="s">
        <v>128</v>
      </c>
    </row>
    <row r="21" spans="1:17" ht="13.9" customHeight="1" thickBot="1">
      <c r="A21" s="597">
        <v>12</v>
      </c>
      <c r="B21" s="611" t="s">
        <v>472</v>
      </c>
      <c r="C21" s="633">
        <v>153</v>
      </c>
      <c r="D21" s="631">
        <v>0.3</v>
      </c>
      <c r="E21" s="622" t="s">
        <v>136</v>
      </c>
      <c r="F21" s="624">
        <v>2030</v>
      </c>
      <c r="G21" s="604">
        <f t="shared" si="6"/>
        <v>49043</v>
      </c>
      <c r="H21" s="575">
        <f t="shared" si="0"/>
        <v>155.07692307692307</v>
      </c>
      <c r="I21" s="616">
        <v>95</v>
      </c>
      <c r="J21" s="616">
        <v>6630</v>
      </c>
      <c r="L21" s="554">
        <f t="shared" si="7"/>
        <v>0</v>
      </c>
      <c r="M21" s="561">
        <f t="shared" si="1"/>
        <v>2030</v>
      </c>
      <c r="N21" s="561">
        <f t="shared" si="2"/>
        <v>0</v>
      </c>
      <c r="O21" s="561">
        <f t="shared" si="3"/>
        <v>0</v>
      </c>
      <c r="P21" s="561">
        <f t="shared" si="4"/>
        <v>0</v>
      </c>
      <c r="Q21" s="552" t="s">
        <v>129</v>
      </c>
    </row>
    <row r="22" spans="1:17" ht="13.9" customHeight="1" thickBot="1">
      <c r="A22" s="597">
        <v>13</v>
      </c>
      <c r="B22" s="611" t="s">
        <v>472</v>
      </c>
      <c r="C22" s="633">
        <v>300</v>
      </c>
      <c r="D22" s="631">
        <v>0.9</v>
      </c>
      <c r="E22" s="622" t="s">
        <v>136</v>
      </c>
      <c r="F22" s="624">
        <v>11192</v>
      </c>
      <c r="G22" s="604">
        <f t="shared" si="6"/>
        <v>60235</v>
      </c>
      <c r="H22" s="575">
        <f t="shared" si="0"/>
        <v>312.21719457013575</v>
      </c>
      <c r="I22" s="616">
        <v>95</v>
      </c>
      <c r="J22" s="616">
        <v>6725</v>
      </c>
      <c r="L22" s="554">
        <f t="shared" si="7"/>
        <v>0</v>
      </c>
      <c r="M22" s="561">
        <f t="shared" si="1"/>
        <v>11192</v>
      </c>
      <c r="N22" s="561">
        <f t="shared" si="2"/>
        <v>0</v>
      </c>
      <c r="O22" s="561">
        <f t="shared" si="3"/>
        <v>0</v>
      </c>
      <c r="P22" s="561">
        <f t="shared" si="4"/>
        <v>0</v>
      </c>
      <c r="Q22" s="552" t="s">
        <v>139</v>
      </c>
    </row>
    <row r="23" spans="1:17" ht="13.9" customHeight="1" thickBot="1">
      <c r="A23" s="597">
        <v>14</v>
      </c>
      <c r="B23" s="611" t="s">
        <v>472</v>
      </c>
      <c r="C23" s="633">
        <v>300</v>
      </c>
      <c r="D23" s="631">
        <v>1.2</v>
      </c>
      <c r="E23" s="622" t="s">
        <v>136</v>
      </c>
      <c r="F23" s="624">
        <v>14513</v>
      </c>
      <c r="G23" s="604">
        <f t="shared" si="6"/>
        <v>74748</v>
      </c>
      <c r="H23" s="575">
        <f t="shared" si="0"/>
        <v>316.28959276018099</v>
      </c>
      <c r="I23" s="616">
        <v>95</v>
      </c>
      <c r="J23" s="616">
        <v>6780</v>
      </c>
      <c r="L23" s="554">
        <f t="shared" si="7"/>
        <v>0</v>
      </c>
      <c r="M23" s="561">
        <f t="shared" si="1"/>
        <v>14513</v>
      </c>
      <c r="N23" s="561">
        <f t="shared" si="2"/>
        <v>0</v>
      </c>
      <c r="O23" s="561">
        <f t="shared" si="3"/>
        <v>0</v>
      </c>
      <c r="P23" s="561">
        <f t="shared" si="4"/>
        <v>0</v>
      </c>
      <c r="Q23" s="552" t="s">
        <v>192</v>
      </c>
    </row>
    <row r="24" spans="1:17" ht="13.9" customHeight="1" thickBot="1">
      <c r="A24" s="597">
        <v>15</v>
      </c>
      <c r="B24" s="611" t="s">
        <v>472</v>
      </c>
      <c r="C24" s="633">
        <v>151</v>
      </c>
      <c r="D24" s="631">
        <v>0.3</v>
      </c>
      <c r="E24" s="622" t="s">
        <v>136</v>
      </c>
      <c r="F24" s="624">
        <v>2791</v>
      </c>
      <c r="G24" s="604">
        <f t="shared" si="6"/>
        <v>77539</v>
      </c>
      <c r="H24" s="575">
        <f t="shared" si="0"/>
        <v>153.0497737556561</v>
      </c>
      <c r="I24" s="616">
        <v>95</v>
      </c>
      <c r="J24" s="616">
        <v>6620</v>
      </c>
      <c r="L24" s="554">
        <f t="shared" si="7"/>
        <v>0</v>
      </c>
      <c r="M24" s="561">
        <f t="shared" si="1"/>
        <v>2791</v>
      </c>
      <c r="N24" s="561">
        <f t="shared" si="2"/>
        <v>0</v>
      </c>
      <c r="O24" s="561">
        <f t="shared" si="3"/>
        <v>0</v>
      </c>
      <c r="P24" s="561">
        <f t="shared" si="4"/>
        <v>0</v>
      </c>
      <c r="Q24" s="552" t="s">
        <v>233</v>
      </c>
    </row>
    <row r="25" spans="1:17" ht="13.9" customHeight="1" thickBot="1">
      <c r="A25" s="597">
        <v>16</v>
      </c>
      <c r="B25" s="611" t="s">
        <v>472</v>
      </c>
      <c r="C25" s="633">
        <v>141</v>
      </c>
      <c r="D25" s="631">
        <v>1.2</v>
      </c>
      <c r="E25" s="622" t="s">
        <v>136</v>
      </c>
      <c r="F25" s="624">
        <v>6661</v>
      </c>
      <c r="G25" s="604">
        <f t="shared" si="6"/>
        <v>84200</v>
      </c>
      <c r="H25" s="575">
        <f t="shared" si="0"/>
        <v>148.65610859728508</v>
      </c>
      <c r="I25" s="616">
        <v>95</v>
      </c>
      <c r="J25" s="616">
        <v>6730</v>
      </c>
      <c r="L25" s="554">
        <f t="shared" si="7"/>
        <v>0</v>
      </c>
      <c r="M25" s="561">
        <f t="shared" si="1"/>
        <v>6661</v>
      </c>
      <c r="N25" s="561">
        <f t="shared" si="2"/>
        <v>0</v>
      </c>
      <c r="O25" s="561">
        <f t="shared" si="3"/>
        <v>0</v>
      </c>
      <c r="P25" s="561">
        <f t="shared" si="4"/>
        <v>0</v>
      </c>
      <c r="Q25" s="553" t="s">
        <v>156</v>
      </c>
    </row>
    <row r="26" spans="1:17" ht="13.9" customHeight="1" thickBot="1">
      <c r="A26" s="597">
        <v>17</v>
      </c>
      <c r="B26" s="611" t="s">
        <v>472</v>
      </c>
      <c r="C26" s="633">
        <v>200</v>
      </c>
      <c r="D26" s="631">
        <v>0.3</v>
      </c>
      <c r="E26" s="622" t="s">
        <v>150</v>
      </c>
      <c r="F26" s="624">
        <v>4141</v>
      </c>
      <c r="G26" s="604">
        <f t="shared" si="6"/>
        <v>88341</v>
      </c>
      <c r="H26" s="575">
        <f t="shared" si="0"/>
        <v>202.71493212669682</v>
      </c>
      <c r="I26" s="616">
        <v>95</v>
      </c>
      <c r="J26" s="616">
        <v>6500</v>
      </c>
      <c r="L26" s="554">
        <f t="shared" si="7"/>
        <v>0</v>
      </c>
      <c r="M26" s="561">
        <f t="shared" si="1"/>
        <v>0</v>
      </c>
      <c r="N26" s="561">
        <f t="shared" si="2"/>
        <v>4141</v>
      </c>
      <c r="O26" s="561">
        <f t="shared" si="3"/>
        <v>0</v>
      </c>
      <c r="P26" s="561">
        <f t="shared" si="4"/>
        <v>0</v>
      </c>
    </row>
    <row r="27" spans="1:17" ht="13.9" customHeight="1" thickBot="1">
      <c r="A27" s="597">
        <v>18</v>
      </c>
      <c r="B27" s="611" t="s">
        <v>472</v>
      </c>
      <c r="C27" s="633">
        <v>400</v>
      </c>
      <c r="D27" s="631">
        <v>0.6</v>
      </c>
      <c r="E27" s="622" t="s">
        <v>150</v>
      </c>
      <c r="F27" s="624">
        <v>10586</v>
      </c>
      <c r="G27" s="604">
        <f t="shared" si="6"/>
        <v>98927</v>
      </c>
      <c r="H27" s="575">
        <f t="shared" si="0"/>
        <v>410.85972850678729</v>
      </c>
      <c r="I27" s="616">
        <v>95</v>
      </c>
      <c r="J27" s="616">
        <v>6490</v>
      </c>
      <c r="L27" s="554">
        <f t="shared" si="7"/>
        <v>0</v>
      </c>
      <c r="M27" s="561">
        <f t="shared" si="1"/>
        <v>0</v>
      </c>
      <c r="N27" s="561">
        <f t="shared" si="2"/>
        <v>10586</v>
      </c>
      <c r="O27" s="561">
        <f t="shared" si="3"/>
        <v>0</v>
      </c>
      <c r="P27" s="561">
        <f t="shared" si="4"/>
        <v>0</v>
      </c>
    </row>
    <row r="28" spans="1:17" ht="13.9" customHeight="1" thickBot="1">
      <c r="A28" s="597">
        <v>19</v>
      </c>
      <c r="B28" s="611" t="s">
        <v>472</v>
      </c>
      <c r="C28" s="633">
        <v>400</v>
      </c>
      <c r="D28" s="631">
        <v>0.9</v>
      </c>
      <c r="E28" s="622" t="s">
        <v>150</v>
      </c>
      <c r="F28" s="624">
        <v>14446</v>
      </c>
      <c r="G28" s="604">
        <f t="shared" si="6"/>
        <v>113373</v>
      </c>
      <c r="H28" s="575">
        <f t="shared" si="0"/>
        <v>416.28959276018105</v>
      </c>
      <c r="I28" s="616">
        <v>95</v>
      </c>
      <c r="J28" s="616">
        <v>6550</v>
      </c>
      <c r="L28" s="554">
        <f t="shared" si="7"/>
        <v>0</v>
      </c>
      <c r="M28" s="561">
        <f t="shared" si="1"/>
        <v>0</v>
      </c>
      <c r="N28" s="561">
        <f t="shared" si="2"/>
        <v>14446</v>
      </c>
      <c r="O28" s="561">
        <f t="shared" si="3"/>
        <v>0</v>
      </c>
      <c r="P28" s="561">
        <f t="shared" si="4"/>
        <v>0</v>
      </c>
    </row>
    <row r="29" spans="1:17" ht="13.9" customHeight="1" thickBot="1">
      <c r="A29" s="597">
        <v>20</v>
      </c>
      <c r="B29" s="611" t="s">
        <v>472</v>
      </c>
      <c r="C29" s="633">
        <v>200</v>
      </c>
      <c r="D29" s="631">
        <v>0.3</v>
      </c>
      <c r="E29" s="622" t="s">
        <v>150</v>
      </c>
      <c r="F29" s="624">
        <v>3121</v>
      </c>
      <c r="G29" s="604">
        <f t="shared" si="6"/>
        <v>116494</v>
      </c>
      <c r="H29" s="575">
        <f t="shared" si="0"/>
        <v>202.71493212669682</v>
      </c>
      <c r="I29" s="616">
        <v>95</v>
      </c>
      <c r="J29" s="616">
        <v>6360</v>
      </c>
      <c r="L29" s="554">
        <f t="shared" si="7"/>
        <v>0</v>
      </c>
      <c r="M29" s="561">
        <f t="shared" si="1"/>
        <v>0</v>
      </c>
      <c r="N29" s="561">
        <f t="shared" si="2"/>
        <v>3121</v>
      </c>
      <c r="O29" s="561">
        <f t="shared" si="3"/>
        <v>0</v>
      </c>
      <c r="P29" s="561">
        <f t="shared" si="4"/>
        <v>0</v>
      </c>
    </row>
    <row r="30" spans="1:17" ht="13.9" customHeight="1" thickBot="1">
      <c r="A30" s="597">
        <v>21</v>
      </c>
      <c r="B30" s="611" t="s">
        <v>472</v>
      </c>
      <c r="C30" s="633">
        <v>401</v>
      </c>
      <c r="D30" s="631">
        <v>0.9</v>
      </c>
      <c r="E30" s="622" t="s">
        <v>150</v>
      </c>
      <c r="F30" s="624">
        <v>15709</v>
      </c>
      <c r="G30" s="604">
        <f t="shared" si="6"/>
        <v>132203</v>
      </c>
      <c r="H30" s="575">
        <f t="shared" si="0"/>
        <v>417.33031674208149</v>
      </c>
      <c r="I30" s="616">
        <v>95</v>
      </c>
      <c r="J30" s="616">
        <v>6320</v>
      </c>
      <c r="L30" s="554">
        <f t="shared" si="7"/>
        <v>0</v>
      </c>
      <c r="M30" s="561">
        <f t="shared" si="1"/>
        <v>0</v>
      </c>
      <c r="N30" s="561">
        <f t="shared" si="2"/>
        <v>15709</v>
      </c>
      <c r="O30" s="561">
        <f t="shared" si="3"/>
        <v>0</v>
      </c>
      <c r="P30" s="561">
        <f t="shared" si="4"/>
        <v>0</v>
      </c>
    </row>
    <row r="31" spans="1:17" ht="13.9" customHeight="1" thickBot="1">
      <c r="A31" s="597">
        <v>22</v>
      </c>
      <c r="B31" s="611" t="s">
        <v>472</v>
      </c>
      <c r="C31" s="633">
        <v>400</v>
      </c>
      <c r="D31" s="631">
        <v>1.5</v>
      </c>
      <c r="E31" s="622" t="s">
        <v>150</v>
      </c>
      <c r="F31" s="624">
        <v>24507</v>
      </c>
      <c r="G31" s="604">
        <f t="shared" si="6"/>
        <v>156710</v>
      </c>
      <c r="H31" s="575">
        <f t="shared" si="0"/>
        <v>427.14932126696834</v>
      </c>
      <c r="I31" s="616">
        <v>95</v>
      </c>
      <c r="J31" s="616">
        <v>6690</v>
      </c>
      <c r="L31" s="554">
        <f t="shared" si="7"/>
        <v>0</v>
      </c>
      <c r="M31" s="561">
        <f t="shared" si="1"/>
        <v>0</v>
      </c>
      <c r="N31" s="561">
        <f t="shared" si="2"/>
        <v>24507</v>
      </c>
      <c r="O31" s="561">
        <f t="shared" si="3"/>
        <v>0</v>
      </c>
      <c r="P31" s="561">
        <f t="shared" si="4"/>
        <v>0</v>
      </c>
    </row>
    <row r="32" spans="1:17" ht="13.9" customHeight="1" thickBot="1">
      <c r="A32" s="597">
        <v>23</v>
      </c>
      <c r="B32" s="611" t="s">
        <v>472</v>
      </c>
      <c r="C32" s="633">
        <v>200</v>
      </c>
      <c r="D32" s="631">
        <v>0.6</v>
      </c>
      <c r="E32" s="622" t="s">
        <v>150</v>
      </c>
      <c r="F32" s="624">
        <v>5830</v>
      </c>
      <c r="G32" s="604">
        <f t="shared" si="6"/>
        <v>162540</v>
      </c>
      <c r="H32" s="575">
        <f t="shared" si="0"/>
        <v>205.42986425339365</v>
      </c>
      <c r="I32" s="616">
        <v>95</v>
      </c>
      <c r="J32" s="616">
        <v>6560</v>
      </c>
      <c r="L32" s="554">
        <f t="shared" si="7"/>
        <v>0</v>
      </c>
      <c r="M32" s="561">
        <f t="shared" si="1"/>
        <v>0</v>
      </c>
      <c r="N32" s="561">
        <f t="shared" si="2"/>
        <v>5830</v>
      </c>
      <c r="O32" s="561">
        <f t="shared" si="3"/>
        <v>0</v>
      </c>
      <c r="P32" s="561">
        <f t="shared" si="4"/>
        <v>0</v>
      </c>
    </row>
    <row r="33" spans="1:16" ht="13.9" customHeight="1" thickBot="1">
      <c r="A33" s="597">
        <v>24</v>
      </c>
      <c r="B33" s="611" t="s">
        <v>472</v>
      </c>
      <c r="C33" s="633">
        <v>400</v>
      </c>
      <c r="D33" s="631">
        <v>1.2</v>
      </c>
      <c r="E33" s="622" t="s">
        <v>150</v>
      </c>
      <c r="F33" s="624">
        <v>20800</v>
      </c>
      <c r="G33" s="604">
        <f t="shared" si="6"/>
        <v>183340</v>
      </c>
      <c r="H33" s="575">
        <f t="shared" si="0"/>
        <v>421.7194570135747</v>
      </c>
      <c r="I33" s="616">
        <v>95</v>
      </c>
      <c r="J33" s="616">
        <v>6450</v>
      </c>
      <c r="L33" s="554">
        <f t="shared" si="7"/>
        <v>0</v>
      </c>
      <c r="M33" s="561">
        <f t="shared" si="1"/>
        <v>0</v>
      </c>
      <c r="N33" s="561">
        <f t="shared" si="2"/>
        <v>20800</v>
      </c>
      <c r="O33" s="561">
        <f t="shared" si="3"/>
        <v>0</v>
      </c>
      <c r="P33" s="561">
        <f t="shared" si="4"/>
        <v>0</v>
      </c>
    </row>
    <row r="34" spans="1:16" ht="13.9" customHeight="1" thickBot="1">
      <c r="A34" s="597">
        <v>25</v>
      </c>
      <c r="B34" s="611" t="s">
        <v>472</v>
      </c>
      <c r="C34" s="633">
        <v>400</v>
      </c>
      <c r="D34" s="631">
        <v>1.8</v>
      </c>
      <c r="E34" s="622" t="s">
        <v>150</v>
      </c>
      <c r="F34" s="624">
        <v>28938</v>
      </c>
      <c r="G34" s="604">
        <f t="shared" si="6"/>
        <v>212278</v>
      </c>
      <c r="H34" s="575">
        <f t="shared" si="0"/>
        <v>432.57918552036199</v>
      </c>
      <c r="I34" s="616">
        <v>95</v>
      </c>
      <c r="J34" s="616">
        <v>6650</v>
      </c>
      <c r="L34" s="554">
        <f t="shared" si="7"/>
        <v>0</v>
      </c>
      <c r="M34" s="561">
        <f t="shared" si="1"/>
        <v>0</v>
      </c>
      <c r="N34" s="561">
        <f t="shared" si="2"/>
        <v>28938</v>
      </c>
      <c r="O34" s="561">
        <f t="shared" si="3"/>
        <v>0</v>
      </c>
      <c r="P34" s="561">
        <f t="shared" si="4"/>
        <v>0</v>
      </c>
    </row>
    <row r="35" spans="1:16" ht="13.9" customHeight="1" thickBot="1">
      <c r="A35" s="597">
        <v>26</v>
      </c>
      <c r="B35" s="611" t="s">
        <v>472</v>
      </c>
      <c r="C35" s="633">
        <v>200</v>
      </c>
      <c r="D35" s="631">
        <v>0.6</v>
      </c>
      <c r="E35" s="622" t="s">
        <v>150</v>
      </c>
      <c r="F35" s="624">
        <v>5713</v>
      </c>
      <c r="G35" s="604">
        <f t="shared" si="6"/>
        <v>217991</v>
      </c>
      <c r="H35" s="575">
        <f t="shared" si="0"/>
        <v>205.42986425339365</v>
      </c>
      <c r="I35" s="616">
        <v>95</v>
      </c>
      <c r="J35" s="616">
        <v>6420</v>
      </c>
      <c r="L35" s="554">
        <f t="shared" si="7"/>
        <v>0</v>
      </c>
      <c r="M35" s="561">
        <f t="shared" si="1"/>
        <v>0</v>
      </c>
      <c r="N35" s="561">
        <f t="shared" si="2"/>
        <v>5713</v>
      </c>
      <c r="O35" s="561">
        <f t="shared" si="3"/>
        <v>0</v>
      </c>
      <c r="P35" s="561">
        <f t="shared" si="4"/>
        <v>0</v>
      </c>
    </row>
    <row r="36" spans="1:16" ht="13.9" customHeight="1" thickBot="1">
      <c r="A36" s="597">
        <v>27</v>
      </c>
      <c r="B36" s="611" t="s">
        <v>472</v>
      </c>
      <c r="C36" s="633">
        <v>400</v>
      </c>
      <c r="D36" s="631">
        <v>1.2</v>
      </c>
      <c r="E36" s="622" t="s">
        <v>150</v>
      </c>
      <c r="F36" s="624">
        <v>21004</v>
      </c>
      <c r="G36" s="604">
        <f t="shared" si="6"/>
        <v>238995</v>
      </c>
      <c r="H36" s="575">
        <f t="shared" si="0"/>
        <v>421.7194570135747</v>
      </c>
      <c r="I36" s="616">
        <v>95</v>
      </c>
      <c r="J36" s="616">
        <v>6500</v>
      </c>
      <c r="L36" s="554">
        <f t="shared" si="7"/>
        <v>0</v>
      </c>
      <c r="M36" s="561">
        <f t="shared" si="1"/>
        <v>0</v>
      </c>
      <c r="N36" s="561">
        <f t="shared" si="2"/>
        <v>21004</v>
      </c>
      <c r="O36" s="561">
        <f t="shared" si="3"/>
        <v>0</v>
      </c>
      <c r="P36" s="561">
        <f t="shared" si="4"/>
        <v>0</v>
      </c>
    </row>
    <row r="37" spans="1:16" ht="13.9" customHeight="1" thickBot="1">
      <c r="A37" s="597">
        <v>28</v>
      </c>
      <c r="B37" s="611" t="s">
        <v>472</v>
      </c>
      <c r="C37" s="633">
        <v>300</v>
      </c>
      <c r="D37" s="631">
        <v>1.8</v>
      </c>
      <c r="E37" s="622" t="s">
        <v>150</v>
      </c>
      <c r="F37" s="624">
        <v>21390</v>
      </c>
      <c r="G37" s="604">
        <f t="shared" si="6"/>
        <v>260385</v>
      </c>
      <c r="H37" s="575">
        <f t="shared" si="0"/>
        <v>324.43438914027149</v>
      </c>
      <c r="I37" s="616">
        <v>95</v>
      </c>
      <c r="J37" s="616">
        <v>6620</v>
      </c>
      <c r="L37" s="554">
        <f t="shared" si="7"/>
        <v>0</v>
      </c>
      <c r="M37" s="561">
        <f t="shared" si="1"/>
        <v>0</v>
      </c>
      <c r="N37" s="561">
        <f t="shared" si="2"/>
        <v>21390</v>
      </c>
      <c r="O37" s="561">
        <f t="shared" si="3"/>
        <v>0</v>
      </c>
      <c r="P37" s="561">
        <f t="shared" si="4"/>
        <v>0</v>
      </c>
    </row>
    <row r="38" spans="1:16" ht="13.9" customHeight="1" thickBot="1">
      <c r="A38" s="597">
        <v>29</v>
      </c>
      <c r="B38" s="611" t="s">
        <v>472</v>
      </c>
      <c r="C38" s="633">
        <v>200</v>
      </c>
      <c r="D38" s="631">
        <v>0.9</v>
      </c>
      <c r="E38" s="622" t="s">
        <v>150</v>
      </c>
      <c r="F38" s="624">
        <v>8240</v>
      </c>
      <c r="G38" s="604">
        <f t="shared" si="6"/>
        <v>268625</v>
      </c>
      <c r="H38" s="575">
        <f t="shared" si="0"/>
        <v>208.14479638009053</v>
      </c>
      <c r="I38" s="616">
        <v>95</v>
      </c>
      <c r="J38" s="616">
        <v>6380</v>
      </c>
      <c r="L38" s="554">
        <f t="shared" si="7"/>
        <v>0</v>
      </c>
      <c r="M38" s="561">
        <f t="shared" si="1"/>
        <v>0</v>
      </c>
      <c r="N38" s="561">
        <f t="shared" si="2"/>
        <v>8240</v>
      </c>
      <c r="O38" s="561">
        <f t="shared" si="3"/>
        <v>0</v>
      </c>
      <c r="P38" s="561">
        <f t="shared" si="4"/>
        <v>0</v>
      </c>
    </row>
    <row r="39" spans="1:16" ht="13.9" customHeight="1" thickBot="1">
      <c r="A39" s="597">
        <v>30</v>
      </c>
      <c r="B39" s="611" t="s">
        <v>472</v>
      </c>
      <c r="C39" s="633">
        <v>300</v>
      </c>
      <c r="D39" s="631">
        <v>1.5</v>
      </c>
      <c r="E39" s="622" t="s">
        <v>150</v>
      </c>
      <c r="F39" s="624">
        <v>19404</v>
      </c>
      <c r="G39" s="604">
        <f t="shared" si="6"/>
        <v>288029</v>
      </c>
      <c r="H39" s="575">
        <f t="shared" si="0"/>
        <v>320.36199095022624</v>
      </c>
      <c r="I39" s="616">
        <v>95</v>
      </c>
      <c r="J39" s="616">
        <v>6420</v>
      </c>
      <c r="L39" s="554">
        <f t="shared" si="7"/>
        <v>0</v>
      </c>
      <c r="M39" s="561">
        <f t="shared" si="1"/>
        <v>0</v>
      </c>
      <c r="N39" s="561">
        <f t="shared" si="2"/>
        <v>19404</v>
      </c>
      <c r="O39" s="561">
        <f t="shared" si="3"/>
        <v>0</v>
      </c>
      <c r="P39" s="561">
        <f t="shared" si="4"/>
        <v>0</v>
      </c>
    </row>
    <row r="40" spans="1:16" ht="13.9" customHeight="1" thickBot="1">
      <c r="A40" s="597">
        <v>31</v>
      </c>
      <c r="B40" s="611" t="s">
        <v>472</v>
      </c>
      <c r="C40" s="633">
        <v>208</v>
      </c>
      <c r="D40" s="631">
        <v>2</v>
      </c>
      <c r="E40" s="622" t="s">
        <v>150</v>
      </c>
      <c r="F40" s="624">
        <v>15980</v>
      </c>
      <c r="G40" s="604">
        <f t="shared" si="6"/>
        <v>304009</v>
      </c>
      <c r="H40" s="575">
        <f t="shared" si="0"/>
        <v>226.8235294117647</v>
      </c>
      <c r="I40" s="616">
        <v>95</v>
      </c>
      <c r="J40" s="616">
        <v>6560</v>
      </c>
      <c r="L40" s="554">
        <f t="shared" si="7"/>
        <v>0</v>
      </c>
      <c r="M40" s="561">
        <f t="shared" si="1"/>
        <v>0</v>
      </c>
      <c r="N40" s="561">
        <f t="shared" si="2"/>
        <v>15980</v>
      </c>
      <c r="O40" s="561">
        <f t="shared" si="3"/>
        <v>0</v>
      </c>
      <c r="P40" s="561">
        <f t="shared" si="4"/>
        <v>0</v>
      </c>
    </row>
    <row r="41" spans="1:16" ht="13.9" customHeight="1" thickBot="1">
      <c r="A41" s="597">
        <v>32</v>
      </c>
      <c r="B41" s="611" t="s">
        <v>472</v>
      </c>
      <c r="C41" s="633">
        <v>200</v>
      </c>
      <c r="D41" s="631">
        <v>0.9</v>
      </c>
      <c r="E41" s="622" t="s">
        <v>150</v>
      </c>
      <c r="F41" s="624">
        <v>8526</v>
      </c>
      <c r="G41" s="604">
        <f t="shared" si="6"/>
        <v>312535</v>
      </c>
      <c r="H41" s="575">
        <f t="shared" si="0"/>
        <v>208.14479638009053</v>
      </c>
      <c r="I41" s="616">
        <v>94</v>
      </c>
      <c r="J41" s="616">
        <v>6320</v>
      </c>
      <c r="L41" s="554">
        <f t="shared" si="7"/>
        <v>0</v>
      </c>
      <c r="M41" s="561">
        <f t="shared" si="1"/>
        <v>0</v>
      </c>
      <c r="N41" s="561">
        <f t="shared" si="2"/>
        <v>8526</v>
      </c>
      <c r="O41" s="561">
        <f t="shared" si="3"/>
        <v>0</v>
      </c>
      <c r="P41" s="561">
        <f t="shared" si="4"/>
        <v>0</v>
      </c>
    </row>
    <row r="42" spans="1:16" ht="13.9" customHeight="1" thickBot="1">
      <c r="A42" s="597">
        <v>33</v>
      </c>
      <c r="B42" s="611" t="s">
        <v>472</v>
      </c>
      <c r="C42" s="633">
        <v>200</v>
      </c>
      <c r="D42" s="631">
        <v>1.5</v>
      </c>
      <c r="E42" s="622" t="s">
        <v>150</v>
      </c>
      <c r="F42" s="624">
        <v>13022</v>
      </c>
      <c r="G42" s="604">
        <f t="shared" si="6"/>
        <v>325557</v>
      </c>
      <c r="H42" s="575">
        <f t="shared" si="0"/>
        <v>213.57466063348417</v>
      </c>
      <c r="I42" s="616">
        <v>94</v>
      </c>
      <c r="J42" s="616">
        <v>6380</v>
      </c>
      <c r="L42" s="554">
        <f t="shared" si="7"/>
        <v>0</v>
      </c>
      <c r="M42" s="561">
        <f t="shared" si="1"/>
        <v>0</v>
      </c>
      <c r="N42" s="561">
        <f t="shared" si="2"/>
        <v>13022</v>
      </c>
      <c r="O42" s="561">
        <f t="shared" si="3"/>
        <v>0</v>
      </c>
      <c r="P42" s="561">
        <f t="shared" si="4"/>
        <v>0</v>
      </c>
    </row>
    <row r="43" spans="1:16" ht="13.9" customHeight="1" thickBot="1">
      <c r="A43" s="597">
        <v>34</v>
      </c>
      <c r="B43" s="611" t="s">
        <v>472</v>
      </c>
      <c r="C43" s="633">
        <v>284</v>
      </c>
      <c r="D43" s="631">
        <v>2</v>
      </c>
      <c r="E43" s="622" t="s">
        <v>150</v>
      </c>
      <c r="F43" s="624">
        <v>19043</v>
      </c>
      <c r="G43" s="604">
        <f t="shared" si="6"/>
        <v>344600</v>
      </c>
      <c r="H43" s="575">
        <f t="shared" si="0"/>
        <v>309.70135746606331</v>
      </c>
      <c r="I43" s="616">
        <v>94</v>
      </c>
      <c r="J43" s="616">
        <v>6805</v>
      </c>
      <c r="L43" s="554">
        <f t="shared" si="7"/>
        <v>0</v>
      </c>
      <c r="M43" s="561">
        <f t="shared" si="1"/>
        <v>0</v>
      </c>
      <c r="N43" s="561">
        <f t="shared" si="2"/>
        <v>19043</v>
      </c>
      <c r="O43" s="561">
        <f t="shared" si="3"/>
        <v>0</v>
      </c>
      <c r="P43" s="561">
        <f t="shared" si="4"/>
        <v>0</v>
      </c>
    </row>
    <row r="44" spans="1:16" ht="13.9" customHeight="1" thickBot="1">
      <c r="A44" s="597">
        <v>35</v>
      </c>
      <c r="B44" s="611"/>
      <c r="C44" s="612"/>
      <c r="D44" s="613"/>
      <c r="E44" s="622"/>
      <c r="F44" s="624">
        <f>(D44*42)*C44</f>
        <v>0</v>
      </c>
      <c r="G44" s="604">
        <f t="shared" si="6"/>
        <v>344600</v>
      </c>
      <c r="H44" s="575">
        <f t="shared" si="0"/>
        <v>0</v>
      </c>
      <c r="I44" s="616"/>
      <c r="J44" s="616"/>
      <c r="L44" s="554">
        <f t="shared" si="7"/>
        <v>0</v>
      </c>
      <c r="M44" s="561">
        <f t="shared" si="1"/>
        <v>0</v>
      </c>
      <c r="N44" s="561">
        <f t="shared" si="2"/>
        <v>0</v>
      </c>
      <c r="O44" s="561">
        <f t="shared" si="3"/>
        <v>0</v>
      </c>
      <c r="P44" s="561">
        <f t="shared" si="4"/>
        <v>0</v>
      </c>
    </row>
    <row r="45" spans="1:16" ht="13.9" customHeight="1" thickBot="1">
      <c r="A45" s="597">
        <v>36</v>
      </c>
      <c r="B45" s="611"/>
      <c r="C45" s="612"/>
      <c r="D45" s="613"/>
      <c r="E45" s="622"/>
      <c r="F45" s="624">
        <f t="shared" ref="F45" si="8">(D45*42)*C45</f>
        <v>0</v>
      </c>
      <c r="G45" s="604">
        <f t="shared" si="6"/>
        <v>344600</v>
      </c>
      <c r="H45" s="575">
        <f t="shared" si="0"/>
        <v>0</v>
      </c>
      <c r="I45" s="616"/>
      <c r="J45" s="616"/>
      <c r="L45" s="554">
        <f t="shared" si="7"/>
        <v>0</v>
      </c>
      <c r="M45" s="561">
        <f t="shared" si="1"/>
        <v>0</v>
      </c>
      <c r="N45" s="561">
        <f t="shared" si="2"/>
        <v>0</v>
      </c>
      <c r="O45" s="561">
        <f t="shared" si="3"/>
        <v>0</v>
      </c>
      <c r="P45" s="561">
        <f t="shared" si="4"/>
        <v>0</v>
      </c>
    </row>
    <row r="46" spans="1:16" ht="13.9" customHeight="1" thickBot="1">
      <c r="A46" s="597">
        <v>37</v>
      </c>
      <c r="B46" s="611"/>
      <c r="C46" s="612"/>
      <c r="D46" s="613"/>
      <c r="E46" s="622"/>
      <c r="F46" s="624">
        <f>(D46*42)*C46</f>
        <v>0</v>
      </c>
      <c r="G46" s="604">
        <f t="shared" si="6"/>
        <v>344600</v>
      </c>
      <c r="H46" s="575">
        <f t="shared" si="0"/>
        <v>0</v>
      </c>
      <c r="I46" s="616"/>
      <c r="J46" s="616"/>
      <c r="L46" s="554">
        <f t="shared" si="7"/>
        <v>0</v>
      </c>
      <c r="M46" s="561">
        <f t="shared" si="1"/>
        <v>0</v>
      </c>
      <c r="N46" s="561">
        <f t="shared" si="2"/>
        <v>0</v>
      </c>
      <c r="O46" s="561">
        <f t="shared" si="3"/>
        <v>0</v>
      </c>
      <c r="P46" s="561">
        <f t="shared" si="4"/>
        <v>0</v>
      </c>
    </row>
    <row r="47" spans="1:16" ht="13.9" customHeight="1" thickBot="1">
      <c r="A47" s="597">
        <v>38</v>
      </c>
      <c r="B47" s="611"/>
      <c r="C47" s="612"/>
      <c r="D47" s="613"/>
      <c r="E47" s="622"/>
      <c r="F47" s="624">
        <f t="shared" ref="F47:F48" si="9">(D47*42)*C47</f>
        <v>0</v>
      </c>
      <c r="G47" s="604">
        <f t="shared" si="6"/>
        <v>344600</v>
      </c>
      <c r="H47" s="575">
        <f t="shared" si="0"/>
        <v>0</v>
      </c>
      <c r="I47" s="616"/>
      <c r="J47" s="616"/>
      <c r="L47" s="554">
        <f t="shared" si="7"/>
        <v>0</v>
      </c>
      <c r="M47" s="561">
        <f>IF(E47=$M$54,F47,0)</f>
        <v>0</v>
      </c>
      <c r="N47" s="561">
        <f>IF(E47=$N$54,F47,0)</f>
        <v>0</v>
      </c>
      <c r="O47" s="561">
        <f>IF(E47=$O$54,F47,0)</f>
        <v>0</v>
      </c>
      <c r="P47" s="561">
        <f>IF(E47=$P$54,F47,0)</f>
        <v>0</v>
      </c>
    </row>
    <row r="48" spans="1:16" ht="13.9" customHeight="1" thickBot="1">
      <c r="A48" s="597">
        <v>39</v>
      </c>
      <c r="B48" s="611"/>
      <c r="C48" s="612"/>
      <c r="D48" s="613"/>
      <c r="E48" s="622"/>
      <c r="F48" s="624">
        <f t="shared" si="9"/>
        <v>0</v>
      </c>
      <c r="G48" s="604">
        <f t="shared" si="6"/>
        <v>344600</v>
      </c>
      <c r="H48" s="575">
        <f t="shared" si="0"/>
        <v>0</v>
      </c>
      <c r="I48" s="616"/>
      <c r="J48" s="616"/>
      <c r="L48" s="554">
        <f t="shared" si="7"/>
        <v>0</v>
      </c>
      <c r="M48" s="561">
        <f>IF(E48=$M$54,F48,0)</f>
        <v>0</v>
      </c>
      <c r="N48" s="561">
        <f>IF(E48=$N$54,F48,0)</f>
        <v>0</v>
      </c>
      <c r="O48" s="561">
        <f>IF(E48=$O$54,F48,0)</f>
        <v>0</v>
      </c>
      <c r="P48" s="561">
        <f>IF(E48=$P$54,F48,0)</f>
        <v>0</v>
      </c>
    </row>
    <row r="49" spans="1:17" ht="13.9" customHeight="1" thickBot="1">
      <c r="A49" s="597">
        <v>40</v>
      </c>
      <c r="B49" s="611" t="s">
        <v>472</v>
      </c>
      <c r="C49" s="591">
        <f>(C5*E4)</f>
        <v>324.72398999999996</v>
      </c>
      <c r="D49" s="621"/>
      <c r="E49" s="614" t="s">
        <v>156</v>
      </c>
      <c r="F49" s="623"/>
      <c r="G49" s="605"/>
      <c r="H49" s="575">
        <f t="shared" si="0"/>
        <v>324.72398999999996</v>
      </c>
      <c r="I49" s="612">
        <v>94</v>
      </c>
      <c r="J49" s="616">
        <v>6580</v>
      </c>
      <c r="L49" s="554">
        <f t="shared" si="7"/>
        <v>0</v>
      </c>
      <c r="M49" s="561">
        <f>IF(E49=$M$54,F49,0)</f>
        <v>0</v>
      </c>
      <c r="N49" s="561">
        <f>IF(E49=$N$54,F49,0)</f>
        <v>0</v>
      </c>
      <c r="O49" s="561">
        <f>IF(E49=$O$54,F49,0)</f>
        <v>0</v>
      </c>
      <c r="P49" s="561">
        <f>IF(E49=$P$54,F49,0)</f>
        <v>0</v>
      </c>
    </row>
    <row r="50" spans="1:17" ht="13.9" customHeight="1" thickBot="1">
      <c r="A50" s="578" t="s">
        <v>71</v>
      </c>
      <c r="B50" s="576" t="s">
        <v>235</v>
      </c>
      <c r="C50" s="591">
        <f>(SUM(C10:C49))*42</f>
        <v>376854.40758</v>
      </c>
      <c r="D50" s="598" t="s">
        <v>236</v>
      </c>
      <c r="E50" s="576" t="s">
        <v>237</v>
      </c>
      <c r="F50" s="591">
        <f>SUM(F10:F46)</f>
        <v>344600</v>
      </c>
      <c r="G50" s="607" t="s">
        <v>154</v>
      </c>
      <c r="H50" s="606"/>
      <c r="I50" s="600"/>
      <c r="J50" s="603" t="s">
        <v>202</v>
      </c>
      <c r="K50" s="535"/>
      <c r="L50" s="554"/>
      <c r="M50" s="555"/>
      <c r="N50" s="555"/>
      <c r="O50" s="556"/>
      <c r="P50" s="556"/>
    </row>
    <row r="51" spans="1:17" ht="13.9" customHeight="1" thickBot="1">
      <c r="A51" s="578" t="s">
        <v>204</v>
      </c>
      <c r="B51" s="617">
        <v>0.31597222222222221</v>
      </c>
      <c r="C51" s="590" t="s">
        <v>203</v>
      </c>
      <c r="D51" s="580" t="s">
        <v>205</v>
      </c>
      <c r="E51" s="617">
        <v>0.39444444444444443</v>
      </c>
      <c r="F51" s="590" t="s">
        <v>203</v>
      </c>
      <c r="G51" s="580" t="s">
        <v>207</v>
      </c>
      <c r="H51" s="620">
        <v>43016</v>
      </c>
      <c r="I51" s="600" t="s">
        <v>514</v>
      </c>
      <c r="J51" s="601">
        <f>H49+H55</f>
        <v>374.72398999999996</v>
      </c>
      <c r="K51" s="574"/>
      <c r="L51" s="554"/>
      <c r="M51" s="555"/>
      <c r="N51" s="555"/>
      <c r="O51" s="556"/>
      <c r="P51" s="556"/>
    </row>
    <row r="52" spans="1:17" ht="13.9" customHeight="1" thickBot="1">
      <c r="A52" s="578" t="s">
        <v>178</v>
      </c>
      <c r="B52" s="612">
        <v>776</v>
      </c>
      <c r="C52" s="579" t="s">
        <v>73</v>
      </c>
      <c r="D52" s="580" t="s">
        <v>160</v>
      </c>
      <c r="E52" s="618">
        <f>MAX(D10:D48)</f>
        <v>2</v>
      </c>
      <c r="F52" s="579" t="s">
        <v>165</v>
      </c>
      <c r="G52" s="580" t="s">
        <v>166</v>
      </c>
      <c r="H52" s="618">
        <f>F50/(SUM(C15:C48)*42)</f>
        <v>1.020238983432219</v>
      </c>
      <c r="I52" s="600" t="s">
        <v>165</v>
      </c>
      <c r="J52" s="602" t="s">
        <v>234</v>
      </c>
      <c r="L52" s="554"/>
      <c r="M52" s="555"/>
      <c r="N52" s="555"/>
      <c r="O52" s="556"/>
      <c r="P52" s="556"/>
    </row>
    <row r="53" spans="1:17" ht="13.9" customHeight="1" thickBot="1">
      <c r="A53" s="578" t="s">
        <v>179</v>
      </c>
      <c r="B53" s="612">
        <v>5838</v>
      </c>
      <c r="C53" s="579" t="s">
        <v>73</v>
      </c>
      <c r="D53" s="580" t="s">
        <v>161</v>
      </c>
      <c r="E53" s="612">
        <f>MAX(I10:I49)</f>
        <v>95</v>
      </c>
      <c r="F53" s="579" t="s">
        <v>74</v>
      </c>
      <c r="G53" s="580" t="s">
        <v>163</v>
      </c>
      <c r="H53" s="612">
        <f>AVERAGE(I14:I48)</f>
        <v>94.86666666666666</v>
      </c>
      <c r="I53" s="600" t="s">
        <v>74</v>
      </c>
      <c r="J53" s="547">
        <f>SUM(H10:H49)+E55+H55</f>
        <v>9574.4162976923071</v>
      </c>
      <c r="L53" s="574"/>
      <c r="M53" s="574"/>
      <c r="N53" s="574"/>
      <c r="O53" s="574"/>
      <c r="P53" s="574"/>
    </row>
    <row r="54" spans="1:17" ht="13.9" customHeight="1" thickBot="1">
      <c r="A54" s="578" t="s">
        <v>75</v>
      </c>
      <c r="B54" s="615">
        <v>2282</v>
      </c>
      <c r="C54" s="579" t="s">
        <v>73</v>
      </c>
      <c r="D54" s="580" t="s">
        <v>162</v>
      </c>
      <c r="E54" s="612">
        <f>MAX(J10:J49)</f>
        <v>7120</v>
      </c>
      <c r="F54" s="579" t="s">
        <v>73</v>
      </c>
      <c r="G54" s="580" t="s">
        <v>164</v>
      </c>
      <c r="H54" s="612">
        <f>AVERAGE(J14:J48)</f>
        <v>6642.333333333333</v>
      </c>
      <c r="I54" s="600" t="s">
        <v>73</v>
      </c>
      <c r="J54" s="602" t="s">
        <v>146</v>
      </c>
      <c r="L54" s="550" t="s">
        <v>89</v>
      </c>
      <c r="M54" s="549" t="str">
        <f>'Job Info'!D17</f>
        <v>100 Mesh</v>
      </c>
      <c r="N54" s="549" t="str">
        <f>'Job Info'!D18</f>
        <v>40/70 White</v>
      </c>
      <c r="O54" s="549">
        <f>'Job Info'!D19</f>
        <v>0</v>
      </c>
      <c r="P54" s="549">
        <f>'Job Info'!D20</f>
        <v>0</v>
      </c>
    </row>
    <row r="55" spans="1:17" ht="13.9" customHeight="1" thickBot="1">
      <c r="A55" s="576" t="s">
        <v>90</v>
      </c>
      <c r="B55" s="599">
        <f>((C7*0.433)+B54)/C7</f>
        <v>0.68357647963105306</v>
      </c>
      <c r="C55" s="579" t="s">
        <v>231</v>
      </c>
      <c r="D55" s="589" t="s">
        <v>229</v>
      </c>
      <c r="E55" s="619">
        <v>179</v>
      </c>
      <c r="F55" s="579" t="s">
        <v>230</v>
      </c>
      <c r="G55" s="578" t="s">
        <v>232</v>
      </c>
      <c r="H55" s="619">
        <v>50</v>
      </c>
      <c r="I55" s="600" t="s">
        <v>230</v>
      </c>
      <c r="J55" s="547">
        <f>(C50/42)+E55+H55</f>
        <v>9201.7239900000004</v>
      </c>
      <c r="L55" s="551">
        <f t="shared" ref="L55:P55" si="10">SUM(L10:L49)</f>
        <v>60</v>
      </c>
      <c r="M55" s="551">
        <f t="shared" si="10"/>
        <v>84200</v>
      </c>
      <c r="N55" s="551">
        <f t="shared" si="10"/>
        <v>260400</v>
      </c>
      <c r="O55" s="551">
        <f t="shared" si="10"/>
        <v>0</v>
      </c>
      <c r="P55" s="551">
        <f t="shared" si="10"/>
        <v>0</v>
      </c>
    </row>
    <row r="56" spans="1:17" ht="43.15" customHeight="1">
      <c r="A56" s="663" t="s">
        <v>482</v>
      </c>
      <c r="B56" s="664"/>
      <c r="C56" s="664"/>
      <c r="D56" s="664"/>
      <c r="E56" s="664"/>
      <c r="F56" s="664"/>
      <c r="G56" s="664"/>
      <c r="H56" s="664"/>
      <c r="I56" s="664"/>
      <c r="J56" s="665"/>
      <c r="K56" s="535"/>
      <c r="L56" s="538"/>
      <c r="M56" s="539"/>
      <c r="N56" s="535"/>
      <c r="O56" s="535"/>
    </row>
    <row r="58" spans="1:17">
      <c r="A58" s="541"/>
      <c r="B58" s="540" t="s">
        <v>191</v>
      </c>
      <c r="C58" s="542"/>
      <c r="D58" s="542"/>
      <c r="E58" s="542"/>
      <c r="F58" s="542"/>
      <c r="G58" s="542"/>
      <c r="H58" s="542"/>
      <c r="I58" s="542"/>
    </row>
    <row r="59" spans="1:17">
      <c r="A59" s="543"/>
      <c r="B59" s="540" t="s">
        <v>100</v>
      </c>
      <c r="C59" s="545"/>
      <c r="D59" s="544"/>
      <c r="E59" s="545"/>
      <c r="F59" s="546"/>
      <c r="G59" s="546"/>
      <c r="H59" s="546"/>
      <c r="I59" s="546"/>
    </row>
    <row r="60" spans="1:17">
      <c r="A60" s="558" t="s">
        <v>130</v>
      </c>
      <c r="B60" s="558" t="s">
        <v>131</v>
      </c>
      <c r="C60" s="558" t="s">
        <v>97</v>
      </c>
      <c r="D60" s="558" t="s">
        <v>91</v>
      </c>
      <c r="E60" s="558" t="s">
        <v>72</v>
      </c>
      <c r="F60" s="558" t="s">
        <v>173</v>
      </c>
      <c r="G60" s="558" t="s">
        <v>174</v>
      </c>
      <c r="H60" s="558" t="s">
        <v>171</v>
      </c>
      <c r="I60" s="558" t="s">
        <v>172</v>
      </c>
      <c r="J60" s="558" t="s">
        <v>159</v>
      </c>
      <c r="K60" s="558" t="s">
        <v>99</v>
      </c>
      <c r="L60" s="558" t="s">
        <v>92</v>
      </c>
      <c r="M60" s="558" t="s">
        <v>132</v>
      </c>
      <c r="N60" s="558" t="s">
        <v>93</v>
      </c>
      <c r="O60" s="558" t="s">
        <v>94</v>
      </c>
      <c r="P60" s="558" t="s">
        <v>96</v>
      </c>
      <c r="Q60" s="558" t="s">
        <v>95</v>
      </c>
    </row>
    <row r="61" spans="1:17">
      <c r="A61" s="559">
        <f>C5</f>
        <v>14647</v>
      </c>
      <c r="B61" s="559">
        <f>C6</f>
        <v>14798</v>
      </c>
      <c r="C61" s="559">
        <f>C50</f>
        <v>376854.40758</v>
      </c>
      <c r="D61" s="559">
        <f>J55</f>
        <v>9201.7239900000004</v>
      </c>
      <c r="E61" s="559">
        <f>F50</f>
        <v>344600</v>
      </c>
      <c r="F61" s="559">
        <f>M55</f>
        <v>84200</v>
      </c>
      <c r="G61" s="559">
        <f>N55</f>
        <v>260400</v>
      </c>
      <c r="H61" s="559">
        <f>O55</f>
        <v>0</v>
      </c>
      <c r="I61" s="559">
        <f>P55</f>
        <v>0</v>
      </c>
      <c r="J61" s="559">
        <f>B52</f>
        <v>776</v>
      </c>
      <c r="K61" s="559">
        <f>B53</f>
        <v>5838</v>
      </c>
      <c r="L61" s="559">
        <f>B54</f>
        <v>2282</v>
      </c>
      <c r="M61" s="560">
        <f>B55</f>
        <v>0.68357647963105306</v>
      </c>
      <c r="N61" s="559">
        <f>E53</f>
        <v>95</v>
      </c>
      <c r="O61" s="559">
        <f>H53</f>
        <v>94.86666666666666</v>
      </c>
      <c r="P61" s="559">
        <f>E54</f>
        <v>7120</v>
      </c>
      <c r="Q61" s="559">
        <f>H54</f>
        <v>6642.333333333333</v>
      </c>
    </row>
  </sheetData>
  <sheetProtection selectLockedCells="1"/>
  <mergeCells count="22">
    <mergeCell ref="A2:A3"/>
    <mergeCell ref="B2:E2"/>
    <mergeCell ref="F2:J3"/>
    <mergeCell ref="B3:E3"/>
    <mergeCell ref="A4:A5"/>
    <mergeCell ref="F4:G4"/>
    <mergeCell ref="H4:J4"/>
    <mergeCell ref="F5:G5"/>
    <mergeCell ref="H5:J5"/>
    <mergeCell ref="I8:I9"/>
    <mergeCell ref="J8:J9"/>
    <mergeCell ref="A56:J56"/>
    <mergeCell ref="M5:P5"/>
    <mergeCell ref="M6:P6"/>
    <mergeCell ref="A8:A9"/>
    <mergeCell ref="B8:B9"/>
    <mergeCell ref="C8:C9"/>
    <mergeCell ref="D8:D9"/>
    <mergeCell ref="E8:E9"/>
    <mergeCell ref="F8:F9"/>
    <mergeCell ref="G8:G9"/>
    <mergeCell ref="H8:H9"/>
  </mergeCells>
  <dataValidations count="1">
    <dataValidation type="list" allowBlank="1" showInputMessage="1" showErrorMessage="1" sqref="E10:E49">
      <formula1>$Q$10:$Q$25</formula1>
    </dataValidation>
  </dataValidations>
  <pageMargins left="0.7" right="0.7" top="0.75" bottom="0.75" header="0.3" footer="0.3"/>
  <pageSetup scale="77"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Q61"/>
  <sheetViews>
    <sheetView zoomScaleNormal="100" zoomScaleSheetLayoutView="80" workbookViewId="0">
      <selection activeCell="L2" sqref="L2"/>
    </sheetView>
  </sheetViews>
  <sheetFormatPr defaultColWidth="8.85546875" defaultRowHeight="15"/>
  <cols>
    <col min="1" max="16" width="11.7109375" style="534" customWidth="1"/>
    <col min="17" max="17" width="11.28515625" style="534" bestFit="1" customWidth="1"/>
    <col min="18" max="16384" width="8.85546875" style="534"/>
  </cols>
  <sheetData>
    <row r="1" spans="1:17" ht="13.9" customHeight="1" thickBot="1"/>
    <row r="2" spans="1:17" ht="13.9" customHeight="1" thickBot="1">
      <c r="A2" s="673" t="s">
        <v>433</v>
      </c>
      <c r="B2" s="674" t="s">
        <v>291</v>
      </c>
      <c r="C2" s="675"/>
      <c r="D2" s="675"/>
      <c r="E2" s="676"/>
      <c r="F2" s="677" t="s">
        <v>434</v>
      </c>
      <c r="G2" s="678"/>
      <c r="H2" s="678"/>
      <c r="I2" s="678"/>
      <c r="J2" s="678"/>
      <c r="M2" s="566" t="s">
        <v>185</v>
      </c>
      <c r="N2" s="566" t="s">
        <v>186</v>
      </c>
      <c r="O2" s="566" t="s">
        <v>187</v>
      </c>
      <c r="P2" s="566" t="s">
        <v>188</v>
      </c>
    </row>
    <row r="3" spans="1:17" ht="13.9" customHeight="1" thickBot="1">
      <c r="A3" s="673"/>
      <c r="B3" s="679" t="s">
        <v>241</v>
      </c>
      <c r="C3" s="680"/>
      <c r="D3" s="680"/>
      <c r="E3" s="681"/>
      <c r="F3" s="677"/>
      <c r="G3" s="678"/>
      <c r="H3" s="678"/>
      <c r="I3" s="678"/>
      <c r="J3" s="678"/>
      <c r="M3" s="567">
        <f>M55/F50</f>
        <v>0.243944143630664</v>
      </c>
      <c r="N3" s="567">
        <f>N55/F50</f>
        <v>0.75605585636933603</v>
      </c>
      <c r="O3" s="567">
        <f>O55/F50</f>
        <v>0</v>
      </c>
      <c r="P3" s="567">
        <f>P55/F50</f>
        <v>0</v>
      </c>
    </row>
    <row r="4" spans="1:17" ht="13.9" customHeight="1" thickBot="1">
      <c r="A4" s="682">
        <v>25</v>
      </c>
      <c r="B4" s="581" t="s">
        <v>218</v>
      </c>
      <c r="C4" s="608">
        <v>14629</v>
      </c>
      <c r="D4" s="582" t="s">
        <v>76</v>
      </c>
      <c r="E4" s="586">
        <v>2.2169999999999999E-2</v>
      </c>
      <c r="F4" s="683" t="s">
        <v>226</v>
      </c>
      <c r="G4" s="684"/>
      <c r="H4" s="685" t="s">
        <v>483</v>
      </c>
      <c r="I4" s="685"/>
      <c r="J4" s="685"/>
      <c r="N4" s="535"/>
    </row>
    <row r="5" spans="1:17" ht="13.9" customHeight="1" thickBot="1">
      <c r="A5" s="682"/>
      <c r="B5" s="654" t="s">
        <v>78</v>
      </c>
      <c r="C5" s="609">
        <v>14460</v>
      </c>
      <c r="D5" s="583" t="s">
        <v>219</v>
      </c>
      <c r="E5" s="587">
        <f>(C6+C5)/2</f>
        <v>14535.5</v>
      </c>
      <c r="F5" s="683" t="s">
        <v>227</v>
      </c>
      <c r="G5" s="686"/>
      <c r="H5" s="685" t="s">
        <v>448</v>
      </c>
      <c r="I5" s="687"/>
      <c r="J5" s="685"/>
      <c r="M5" s="666" t="s">
        <v>140</v>
      </c>
      <c r="N5" s="667"/>
      <c r="O5" s="667"/>
      <c r="P5" s="668"/>
    </row>
    <row r="6" spans="1:17" ht="13.9" customHeight="1" thickBot="1">
      <c r="A6" s="595" t="s">
        <v>144</v>
      </c>
      <c r="B6" s="654" t="s">
        <v>79</v>
      </c>
      <c r="C6" s="609">
        <v>14611</v>
      </c>
      <c r="D6" s="584" t="s">
        <v>145</v>
      </c>
      <c r="E6" s="588">
        <v>0.63</v>
      </c>
      <c r="F6" s="592" t="s">
        <v>170</v>
      </c>
      <c r="G6" s="594">
        <f>SUM(C12:C15)/SUM(C12:C46)</f>
        <v>8.8455772113943024E-2</v>
      </c>
      <c r="H6" s="592" t="s">
        <v>168</v>
      </c>
      <c r="I6" s="575">
        <v>48.698924731182792</v>
      </c>
      <c r="J6" s="596"/>
      <c r="M6" s="669" t="s">
        <v>141</v>
      </c>
      <c r="N6" s="670"/>
      <c r="O6" s="670"/>
      <c r="P6" s="671"/>
    </row>
    <row r="7" spans="1:17" ht="13.9" customHeight="1" thickBot="1">
      <c r="A7" s="610">
        <v>22.1</v>
      </c>
      <c r="B7" s="654" t="s">
        <v>80</v>
      </c>
      <c r="C7" s="609">
        <v>9105</v>
      </c>
      <c r="D7" s="585" t="s">
        <v>77</v>
      </c>
      <c r="E7" s="587">
        <v>6</v>
      </c>
      <c r="F7" s="593" t="s">
        <v>167</v>
      </c>
      <c r="G7" s="587">
        <v>95</v>
      </c>
      <c r="H7" s="592" t="s">
        <v>169</v>
      </c>
      <c r="I7" s="575">
        <v>1853.2258064516129</v>
      </c>
      <c r="J7" s="596"/>
      <c r="K7" s="535"/>
      <c r="L7" s="557"/>
    </row>
    <row r="8" spans="1:17" ht="13.9" customHeight="1">
      <c r="A8" s="661" t="s">
        <v>81</v>
      </c>
      <c r="B8" s="661" t="s">
        <v>82</v>
      </c>
      <c r="C8" s="661" t="s">
        <v>201</v>
      </c>
      <c r="D8" s="661" t="s">
        <v>224</v>
      </c>
      <c r="E8" s="662" t="s">
        <v>225</v>
      </c>
      <c r="F8" s="661" t="s">
        <v>83</v>
      </c>
      <c r="G8" s="662" t="s">
        <v>72</v>
      </c>
      <c r="H8" s="661" t="s">
        <v>217</v>
      </c>
      <c r="I8" s="661" t="s">
        <v>239</v>
      </c>
      <c r="J8" s="662" t="s">
        <v>451</v>
      </c>
      <c r="L8" s="557"/>
    </row>
    <row r="9" spans="1:17" ht="13.9" customHeight="1" thickBot="1">
      <c r="A9" s="661"/>
      <c r="B9" s="661"/>
      <c r="C9" s="661"/>
      <c r="D9" s="661"/>
      <c r="E9" s="661"/>
      <c r="F9" s="672"/>
      <c r="G9" s="672"/>
      <c r="H9" s="672"/>
      <c r="I9" s="661"/>
      <c r="J9" s="661"/>
      <c r="L9" s="535"/>
      <c r="M9" s="535"/>
      <c r="N9" s="535"/>
      <c r="Q9" s="568" t="s">
        <v>149</v>
      </c>
    </row>
    <row r="10" spans="1:17" ht="13.9" customHeight="1" thickBot="1">
      <c r="A10" s="597">
        <v>1</v>
      </c>
      <c r="B10" s="611" t="s">
        <v>84</v>
      </c>
      <c r="C10" s="630">
        <v>14</v>
      </c>
      <c r="D10" s="631"/>
      <c r="E10" s="622" t="s">
        <v>139</v>
      </c>
      <c r="F10" s="624">
        <f>(D10*42)*C10</f>
        <v>0</v>
      </c>
      <c r="G10" s="604">
        <f>F10</f>
        <v>0</v>
      </c>
      <c r="H10" s="575">
        <f t="shared" ref="H10:H49" si="0">(1*((D10/$A$7)+1))*C10</f>
        <v>14</v>
      </c>
      <c r="I10" s="616">
        <v>15</v>
      </c>
      <c r="J10" s="616">
        <v>6988</v>
      </c>
      <c r="L10" s="554">
        <f>IF(E10="acid",(C10),0)</f>
        <v>0</v>
      </c>
      <c r="M10" s="561">
        <f t="shared" ref="M10:M46" si="1">IF(E10=$M$54,F10,0)</f>
        <v>0</v>
      </c>
      <c r="N10" s="561">
        <f t="shared" ref="N10:N46" si="2">IF(E10=$N$54,F10,0)</f>
        <v>0</v>
      </c>
      <c r="O10" s="561">
        <f t="shared" ref="O10:O46" si="3">IF(E10=$O$54,F10,0)</f>
        <v>0</v>
      </c>
      <c r="P10" s="561">
        <f t="shared" ref="P10:P46" si="4">IF(E10=$P$54,F10,0)</f>
        <v>0</v>
      </c>
      <c r="Q10" s="569"/>
    </row>
    <row r="11" spans="1:17" ht="13.9" customHeight="1" thickBot="1">
      <c r="A11" s="597">
        <v>2</v>
      </c>
      <c r="B11" s="611" t="s">
        <v>85</v>
      </c>
      <c r="C11" s="630">
        <v>24</v>
      </c>
      <c r="D11" s="631"/>
      <c r="E11" s="622" t="s">
        <v>61</v>
      </c>
      <c r="F11" s="624">
        <f t="shared" ref="F11:F14" si="5">(D11*42)*C11</f>
        <v>0</v>
      </c>
      <c r="G11" s="604">
        <f t="shared" ref="G11:G48" si="6">G10+F11</f>
        <v>0</v>
      </c>
      <c r="H11" s="575">
        <f t="shared" si="0"/>
        <v>24</v>
      </c>
      <c r="I11" s="616">
        <v>25</v>
      </c>
      <c r="J11" s="616">
        <v>6942</v>
      </c>
      <c r="L11" s="554">
        <f t="shared" ref="L11:L49" si="7">IF(E11="acid",(C11),0)</f>
        <v>24</v>
      </c>
      <c r="M11" s="561">
        <f t="shared" si="1"/>
        <v>0</v>
      </c>
      <c r="N11" s="561">
        <f t="shared" si="2"/>
        <v>0</v>
      </c>
      <c r="O11" s="561">
        <f t="shared" si="3"/>
        <v>0</v>
      </c>
      <c r="P11" s="561">
        <f t="shared" si="4"/>
        <v>0</v>
      </c>
      <c r="Q11" s="552" t="s">
        <v>136</v>
      </c>
    </row>
    <row r="12" spans="1:17" ht="13.9" customHeight="1" thickBot="1">
      <c r="A12" s="597">
        <v>3</v>
      </c>
      <c r="B12" s="611" t="s">
        <v>472</v>
      </c>
      <c r="C12" s="630">
        <v>180</v>
      </c>
      <c r="D12" s="631"/>
      <c r="E12" s="622" t="s">
        <v>86</v>
      </c>
      <c r="F12" s="624">
        <f t="shared" si="5"/>
        <v>0</v>
      </c>
      <c r="G12" s="604">
        <f t="shared" si="6"/>
        <v>0</v>
      </c>
      <c r="H12" s="575">
        <f t="shared" si="0"/>
        <v>180</v>
      </c>
      <c r="I12" s="616">
        <v>83</v>
      </c>
      <c r="J12" s="616">
        <v>6375</v>
      </c>
      <c r="L12" s="554">
        <f t="shared" si="7"/>
        <v>0</v>
      </c>
      <c r="M12" s="561">
        <f t="shared" si="1"/>
        <v>0</v>
      </c>
      <c r="N12" s="561">
        <f t="shared" si="2"/>
        <v>0</v>
      </c>
      <c r="O12" s="561">
        <f t="shared" si="3"/>
        <v>0</v>
      </c>
      <c r="P12" s="561">
        <f t="shared" si="4"/>
        <v>0</v>
      </c>
      <c r="Q12" s="552" t="s">
        <v>150</v>
      </c>
    </row>
    <row r="13" spans="1:17" ht="13.9" customHeight="1" thickBot="1">
      <c r="A13" s="597">
        <v>4</v>
      </c>
      <c r="B13" s="611" t="s">
        <v>85</v>
      </c>
      <c r="C13" s="630">
        <v>36</v>
      </c>
      <c r="D13" s="631"/>
      <c r="E13" s="622" t="s">
        <v>61</v>
      </c>
      <c r="F13" s="624">
        <f t="shared" si="5"/>
        <v>0</v>
      </c>
      <c r="G13" s="604">
        <f t="shared" si="6"/>
        <v>0</v>
      </c>
      <c r="H13" s="575">
        <f t="shared" si="0"/>
        <v>36</v>
      </c>
      <c r="I13" s="616">
        <v>87</v>
      </c>
      <c r="J13" s="616">
        <v>6460</v>
      </c>
      <c r="L13" s="554">
        <f t="shared" si="7"/>
        <v>36</v>
      </c>
      <c r="M13" s="561">
        <f t="shared" si="1"/>
        <v>0</v>
      </c>
      <c r="N13" s="561">
        <f t="shared" si="2"/>
        <v>0</v>
      </c>
      <c r="O13" s="561">
        <f t="shared" si="3"/>
        <v>0</v>
      </c>
      <c r="P13" s="561">
        <f t="shared" si="4"/>
        <v>0</v>
      </c>
      <c r="Q13" s="552" t="s">
        <v>113</v>
      </c>
    </row>
    <row r="14" spans="1:17" ht="13.9" customHeight="1" thickBot="1">
      <c r="A14" s="597">
        <v>5</v>
      </c>
      <c r="B14" s="611" t="s">
        <v>472</v>
      </c>
      <c r="C14" s="630">
        <v>351</v>
      </c>
      <c r="D14" s="632"/>
      <c r="E14" s="622" t="s">
        <v>87</v>
      </c>
      <c r="F14" s="624">
        <f t="shared" si="5"/>
        <v>0</v>
      </c>
      <c r="G14" s="604">
        <f t="shared" si="6"/>
        <v>0</v>
      </c>
      <c r="H14" s="575">
        <f t="shared" si="0"/>
        <v>351</v>
      </c>
      <c r="I14" s="616">
        <v>95</v>
      </c>
      <c r="J14" s="616">
        <v>6700</v>
      </c>
      <c r="L14" s="554">
        <f t="shared" si="7"/>
        <v>0</v>
      </c>
      <c r="M14" s="561">
        <f t="shared" si="1"/>
        <v>0</v>
      </c>
      <c r="N14" s="561">
        <f t="shared" si="2"/>
        <v>0</v>
      </c>
      <c r="O14" s="561">
        <f t="shared" si="3"/>
        <v>0</v>
      </c>
      <c r="P14" s="561">
        <f t="shared" si="4"/>
        <v>0</v>
      </c>
      <c r="Q14" s="552" t="s">
        <v>151</v>
      </c>
    </row>
    <row r="15" spans="1:17" ht="13.9" customHeight="1" thickBot="1">
      <c r="A15" s="597">
        <v>6</v>
      </c>
      <c r="B15" s="611" t="s">
        <v>472</v>
      </c>
      <c r="C15" s="630">
        <v>200</v>
      </c>
      <c r="D15" s="631">
        <v>0.3</v>
      </c>
      <c r="E15" s="622" t="s">
        <v>136</v>
      </c>
      <c r="F15" s="624">
        <v>2767</v>
      </c>
      <c r="G15" s="604">
        <f t="shared" si="6"/>
        <v>2767</v>
      </c>
      <c r="H15" s="575">
        <f t="shared" si="0"/>
        <v>202.71493212669682</v>
      </c>
      <c r="I15" s="616">
        <v>95</v>
      </c>
      <c r="J15" s="616">
        <v>7000</v>
      </c>
      <c r="L15" s="554">
        <f t="shared" si="7"/>
        <v>0</v>
      </c>
      <c r="M15" s="561">
        <f t="shared" si="1"/>
        <v>2767</v>
      </c>
      <c r="N15" s="561">
        <f t="shared" si="2"/>
        <v>0</v>
      </c>
      <c r="O15" s="561">
        <f t="shared" si="3"/>
        <v>0</v>
      </c>
      <c r="P15" s="561">
        <f t="shared" si="4"/>
        <v>0</v>
      </c>
      <c r="Q15" s="552" t="s">
        <v>114</v>
      </c>
    </row>
    <row r="16" spans="1:17" ht="13.9" customHeight="1" thickBot="1">
      <c r="A16" s="597">
        <v>7</v>
      </c>
      <c r="B16" s="611" t="s">
        <v>472</v>
      </c>
      <c r="C16" s="630">
        <v>351</v>
      </c>
      <c r="D16" s="631">
        <v>0.6</v>
      </c>
      <c r="E16" s="622" t="s">
        <v>136</v>
      </c>
      <c r="F16" s="624">
        <v>9023</v>
      </c>
      <c r="G16" s="604">
        <f t="shared" si="6"/>
        <v>11790</v>
      </c>
      <c r="H16" s="575">
        <f t="shared" si="0"/>
        <v>360.52941176470586</v>
      </c>
      <c r="I16" s="616">
        <v>95</v>
      </c>
      <c r="J16" s="616">
        <v>6830</v>
      </c>
      <c r="L16" s="554">
        <f t="shared" si="7"/>
        <v>0</v>
      </c>
      <c r="M16" s="561">
        <f t="shared" si="1"/>
        <v>9023</v>
      </c>
      <c r="N16" s="561">
        <f t="shared" si="2"/>
        <v>0</v>
      </c>
      <c r="O16" s="561">
        <f t="shared" si="3"/>
        <v>0</v>
      </c>
      <c r="P16" s="561">
        <f t="shared" si="4"/>
        <v>0</v>
      </c>
      <c r="Q16" s="552" t="s">
        <v>152</v>
      </c>
    </row>
    <row r="17" spans="1:17" ht="13.9" customHeight="1" thickBot="1">
      <c r="A17" s="597">
        <v>8</v>
      </c>
      <c r="B17" s="611" t="s">
        <v>472</v>
      </c>
      <c r="C17" s="630">
        <v>350</v>
      </c>
      <c r="D17" s="631">
        <v>0.9</v>
      </c>
      <c r="E17" s="622" t="s">
        <v>136</v>
      </c>
      <c r="F17" s="624">
        <v>12853</v>
      </c>
      <c r="G17" s="604">
        <f t="shared" si="6"/>
        <v>24643</v>
      </c>
      <c r="H17" s="575">
        <f t="shared" si="0"/>
        <v>364.2533936651584</v>
      </c>
      <c r="I17" s="616">
        <v>95</v>
      </c>
      <c r="J17" s="616">
        <v>6780</v>
      </c>
      <c r="L17" s="554">
        <f t="shared" si="7"/>
        <v>0</v>
      </c>
      <c r="M17" s="561">
        <f t="shared" si="1"/>
        <v>12853</v>
      </c>
      <c r="N17" s="561">
        <f t="shared" si="2"/>
        <v>0</v>
      </c>
      <c r="O17" s="561">
        <f t="shared" si="3"/>
        <v>0</v>
      </c>
      <c r="P17" s="561">
        <f t="shared" si="4"/>
        <v>0</v>
      </c>
      <c r="Q17" s="552" t="s">
        <v>87</v>
      </c>
    </row>
    <row r="18" spans="1:17" ht="13.9" customHeight="1" thickBot="1">
      <c r="A18" s="597">
        <v>9</v>
      </c>
      <c r="B18" s="611" t="s">
        <v>472</v>
      </c>
      <c r="C18" s="633">
        <v>150</v>
      </c>
      <c r="D18" s="631">
        <v>0.3</v>
      </c>
      <c r="E18" s="622" t="s">
        <v>136</v>
      </c>
      <c r="F18" s="624">
        <v>2184</v>
      </c>
      <c r="G18" s="604">
        <f t="shared" si="6"/>
        <v>26827</v>
      </c>
      <c r="H18" s="575">
        <f t="shared" si="0"/>
        <v>152.03619909502262</v>
      </c>
      <c r="I18" s="616">
        <v>95</v>
      </c>
      <c r="J18" s="616">
        <v>6630</v>
      </c>
      <c r="L18" s="554">
        <f t="shared" si="7"/>
        <v>0</v>
      </c>
      <c r="M18" s="561">
        <f t="shared" si="1"/>
        <v>2184</v>
      </c>
      <c r="N18" s="561">
        <f t="shared" si="2"/>
        <v>0</v>
      </c>
      <c r="O18" s="561">
        <f t="shared" si="3"/>
        <v>0</v>
      </c>
      <c r="P18" s="561">
        <f t="shared" si="4"/>
        <v>0</v>
      </c>
      <c r="Q18" s="552" t="s">
        <v>61</v>
      </c>
    </row>
    <row r="19" spans="1:17" ht="13.9" customHeight="1" thickBot="1">
      <c r="A19" s="597">
        <v>10</v>
      </c>
      <c r="B19" s="611" t="s">
        <v>472</v>
      </c>
      <c r="C19" s="633">
        <v>351</v>
      </c>
      <c r="D19" s="631">
        <v>0.6</v>
      </c>
      <c r="E19" s="622" t="s">
        <v>136</v>
      </c>
      <c r="F19" s="624">
        <v>9141</v>
      </c>
      <c r="G19" s="604">
        <f t="shared" si="6"/>
        <v>35968</v>
      </c>
      <c r="H19" s="575">
        <f t="shared" si="0"/>
        <v>360.52941176470586</v>
      </c>
      <c r="I19" s="616">
        <v>95</v>
      </c>
      <c r="J19" s="616">
        <v>6600</v>
      </c>
      <c r="L19" s="554">
        <f t="shared" si="7"/>
        <v>0</v>
      </c>
      <c r="M19" s="561">
        <f t="shared" si="1"/>
        <v>9141</v>
      </c>
      <c r="N19" s="561">
        <f t="shared" si="2"/>
        <v>0</v>
      </c>
      <c r="O19" s="561">
        <f t="shared" si="3"/>
        <v>0</v>
      </c>
      <c r="P19" s="561">
        <f t="shared" si="4"/>
        <v>0</v>
      </c>
      <c r="Q19" s="552" t="s">
        <v>86</v>
      </c>
    </row>
    <row r="20" spans="1:17" ht="13.9" customHeight="1" thickBot="1">
      <c r="A20" s="597">
        <v>11</v>
      </c>
      <c r="B20" s="611" t="s">
        <v>472</v>
      </c>
      <c r="C20" s="633">
        <v>300</v>
      </c>
      <c r="D20" s="631">
        <v>0.9</v>
      </c>
      <c r="E20" s="622" t="s">
        <v>136</v>
      </c>
      <c r="F20" s="624">
        <v>10843</v>
      </c>
      <c r="G20" s="604">
        <f t="shared" si="6"/>
        <v>46811</v>
      </c>
      <c r="H20" s="575">
        <f t="shared" si="0"/>
        <v>312.21719457013575</v>
      </c>
      <c r="I20" s="616">
        <v>95</v>
      </c>
      <c r="J20" s="616">
        <v>6562</v>
      </c>
      <c r="L20" s="554">
        <f t="shared" si="7"/>
        <v>0</v>
      </c>
      <c r="M20" s="561">
        <f t="shared" si="1"/>
        <v>10843</v>
      </c>
      <c r="N20" s="561">
        <f t="shared" si="2"/>
        <v>0</v>
      </c>
      <c r="O20" s="561">
        <f t="shared" si="3"/>
        <v>0</v>
      </c>
      <c r="P20" s="561">
        <f t="shared" si="4"/>
        <v>0</v>
      </c>
      <c r="Q20" s="552" t="s">
        <v>128</v>
      </c>
    </row>
    <row r="21" spans="1:17" ht="13.9" customHeight="1" thickBot="1">
      <c r="A21" s="597">
        <v>12</v>
      </c>
      <c r="B21" s="611" t="s">
        <v>472</v>
      </c>
      <c r="C21" s="633">
        <v>149</v>
      </c>
      <c r="D21" s="631">
        <v>0.3</v>
      </c>
      <c r="E21" s="622" t="s">
        <v>136</v>
      </c>
      <c r="F21" s="624">
        <v>2486</v>
      </c>
      <c r="G21" s="604">
        <f t="shared" si="6"/>
        <v>49297</v>
      </c>
      <c r="H21" s="575">
        <f t="shared" si="0"/>
        <v>151.02262443438914</v>
      </c>
      <c r="I21" s="616">
        <v>95</v>
      </c>
      <c r="J21" s="616">
        <v>6450</v>
      </c>
      <c r="L21" s="554">
        <f t="shared" si="7"/>
        <v>0</v>
      </c>
      <c r="M21" s="561">
        <f t="shared" si="1"/>
        <v>2486</v>
      </c>
      <c r="N21" s="561">
        <f t="shared" si="2"/>
        <v>0</v>
      </c>
      <c r="O21" s="561">
        <f t="shared" si="3"/>
        <v>0</v>
      </c>
      <c r="P21" s="561">
        <f t="shared" si="4"/>
        <v>0</v>
      </c>
      <c r="Q21" s="552" t="s">
        <v>129</v>
      </c>
    </row>
    <row r="22" spans="1:17" ht="13.9" customHeight="1" thickBot="1">
      <c r="A22" s="597">
        <v>13</v>
      </c>
      <c r="B22" s="611" t="s">
        <v>472</v>
      </c>
      <c r="C22" s="633">
        <v>288</v>
      </c>
      <c r="D22" s="631">
        <v>0.9</v>
      </c>
      <c r="E22" s="622" t="s">
        <v>136</v>
      </c>
      <c r="F22" s="624">
        <v>11100</v>
      </c>
      <c r="G22" s="604">
        <f t="shared" si="6"/>
        <v>60397</v>
      </c>
      <c r="H22" s="575">
        <f t="shared" si="0"/>
        <v>299.72850678733033</v>
      </c>
      <c r="I22" s="616">
        <v>95</v>
      </c>
      <c r="J22" s="616">
        <v>6500</v>
      </c>
      <c r="L22" s="554">
        <f t="shared" si="7"/>
        <v>0</v>
      </c>
      <c r="M22" s="561">
        <f t="shared" si="1"/>
        <v>11100</v>
      </c>
      <c r="N22" s="561">
        <f t="shared" si="2"/>
        <v>0</v>
      </c>
      <c r="O22" s="561">
        <f t="shared" si="3"/>
        <v>0</v>
      </c>
      <c r="P22" s="561">
        <f t="shared" si="4"/>
        <v>0</v>
      </c>
      <c r="Q22" s="552" t="s">
        <v>139</v>
      </c>
    </row>
    <row r="23" spans="1:17" ht="13.9" customHeight="1" thickBot="1">
      <c r="A23" s="597">
        <v>14</v>
      </c>
      <c r="B23" s="611" t="s">
        <v>472</v>
      </c>
      <c r="C23" s="633">
        <v>300</v>
      </c>
      <c r="D23" s="631">
        <v>1.2</v>
      </c>
      <c r="E23" s="622" t="s">
        <v>136</v>
      </c>
      <c r="F23" s="624">
        <v>14891</v>
      </c>
      <c r="G23" s="604">
        <f t="shared" si="6"/>
        <v>75288</v>
      </c>
      <c r="H23" s="575">
        <f t="shared" si="0"/>
        <v>316.28959276018099</v>
      </c>
      <c r="I23" s="616">
        <v>95</v>
      </c>
      <c r="J23" s="616">
        <v>6560</v>
      </c>
      <c r="L23" s="554">
        <f t="shared" si="7"/>
        <v>0</v>
      </c>
      <c r="M23" s="561">
        <f t="shared" si="1"/>
        <v>14891</v>
      </c>
      <c r="N23" s="561">
        <f t="shared" si="2"/>
        <v>0</v>
      </c>
      <c r="O23" s="561">
        <f t="shared" si="3"/>
        <v>0</v>
      </c>
      <c r="P23" s="561">
        <f t="shared" si="4"/>
        <v>0</v>
      </c>
      <c r="Q23" s="552" t="s">
        <v>192</v>
      </c>
    </row>
    <row r="24" spans="1:17" ht="13.9" customHeight="1" thickBot="1">
      <c r="A24" s="597">
        <v>15</v>
      </c>
      <c r="B24" s="611" t="s">
        <v>472</v>
      </c>
      <c r="C24" s="633">
        <v>150</v>
      </c>
      <c r="D24" s="631">
        <v>0.3</v>
      </c>
      <c r="E24" s="622" t="s">
        <v>136</v>
      </c>
      <c r="F24" s="624">
        <v>2987</v>
      </c>
      <c r="G24" s="604">
        <f t="shared" si="6"/>
        <v>78275</v>
      </c>
      <c r="H24" s="575">
        <f t="shared" si="0"/>
        <v>152.03619909502262</v>
      </c>
      <c r="I24" s="616">
        <v>95</v>
      </c>
      <c r="J24" s="616">
        <v>6400</v>
      </c>
      <c r="L24" s="554">
        <f t="shared" si="7"/>
        <v>0</v>
      </c>
      <c r="M24" s="561">
        <f t="shared" si="1"/>
        <v>2987</v>
      </c>
      <c r="N24" s="561">
        <f t="shared" si="2"/>
        <v>0</v>
      </c>
      <c r="O24" s="561">
        <f t="shared" si="3"/>
        <v>0</v>
      </c>
      <c r="P24" s="561">
        <f t="shared" si="4"/>
        <v>0</v>
      </c>
      <c r="Q24" s="552" t="s">
        <v>233</v>
      </c>
    </row>
    <row r="25" spans="1:17" ht="13.9" customHeight="1" thickBot="1">
      <c r="A25" s="597">
        <v>16</v>
      </c>
      <c r="B25" s="611" t="s">
        <v>472</v>
      </c>
      <c r="C25" s="633">
        <v>142</v>
      </c>
      <c r="D25" s="631">
        <v>1.2</v>
      </c>
      <c r="E25" s="622" t="s">
        <v>136</v>
      </c>
      <c r="F25" s="624">
        <v>7325</v>
      </c>
      <c r="G25" s="604">
        <f t="shared" si="6"/>
        <v>85600</v>
      </c>
      <c r="H25" s="575">
        <f t="shared" si="0"/>
        <v>149.71040723981901</v>
      </c>
      <c r="I25" s="616">
        <v>95</v>
      </c>
      <c r="J25" s="616">
        <v>6500</v>
      </c>
      <c r="L25" s="554">
        <f t="shared" si="7"/>
        <v>0</v>
      </c>
      <c r="M25" s="561">
        <f t="shared" si="1"/>
        <v>7325</v>
      </c>
      <c r="N25" s="561">
        <f t="shared" si="2"/>
        <v>0</v>
      </c>
      <c r="O25" s="561">
        <f t="shared" si="3"/>
        <v>0</v>
      </c>
      <c r="P25" s="561">
        <f t="shared" si="4"/>
        <v>0</v>
      </c>
      <c r="Q25" s="553" t="s">
        <v>156</v>
      </c>
    </row>
    <row r="26" spans="1:17" ht="13.9" customHeight="1" thickBot="1">
      <c r="A26" s="597">
        <v>17</v>
      </c>
      <c r="B26" s="611" t="s">
        <v>472</v>
      </c>
      <c r="C26" s="633">
        <v>200</v>
      </c>
      <c r="D26" s="631">
        <v>0.3</v>
      </c>
      <c r="E26" s="622" t="s">
        <v>150</v>
      </c>
      <c r="F26" s="624">
        <v>5770</v>
      </c>
      <c r="G26" s="604">
        <f t="shared" si="6"/>
        <v>91370</v>
      </c>
      <c r="H26" s="575">
        <f t="shared" si="0"/>
        <v>202.71493212669682</v>
      </c>
      <c r="I26" s="616">
        <v>95</v>
      </c>
      <c r="J26" s="616">
        <v>6300</v>
      </c>
      <c r="L26" s="554">
        <f t="shared" si="7"/>
        <v>0</v>
      </c>
      <c r="M26" s="561">
        <f t="shared" si="1"/>
        <v>0</v>
      </c>
      <c r="N26" s="561">
        <f t="shared" si="2"/>
        <v>5770</v>
      </c>
      <c r="O26" s="561">
        <f t="shared" si="3"/>
        <v>0</v>
      </c>
      <c r="P26" s="561">
        <f t="shared" si="4"/>
        <v>0</v>
      </c>
    </row>
    <row r="27" spans="1:17" ht="13.9" customHeight="1" thickBot="1">
      <c r="A27" s="597">
        <v>18</v>
      </c>
      <c r="B27" s="611" t="s">
        <v>472</v>
      </c>
      <c r="C27" s="633">
        <v>400</v>
      </c>
      <c r="D27" s="631">
        <v>0.6</v>
      </c>
      <c r="E27" s="622" t="s">
        <v>150</v>
      </c>
      <c r="F27" s="624">
        <v>10381</v>
      </c>
      <c r="G27" s="604">
        <f t="shared" si="6"/>
        <v>101751</v>
      </c>
      <c r="H27" s="575">
        <f t="shared" si="0"/>
        <v>410.85972850678729</v>
      </c>
      <c r="I27" s="616">
        <v>95</v>
      </c>
      <c r="J27" s="616">
        <v>6280</v>
      </c>
      <c r="L27" s="554">
        <f t="shared" si="7"/>
        <v>0</v>
      </c>
      <c r="M27" s="561">
        <f t="shared" si="1"/>
        <v>0</v>
      </c>
      <c r="N27" s="561">
        <f t="shared" si="2"/>
        <v>10381</v>
      </c>
      <c r="O27" s="561">
        <f t="shared" si="3"/>
        <v>0</v>
      </c>
      <c r="P27" s="561">
        <f t="shared" si="4"/>
        <v>0</v>
      </c>
    </row>
    <row r="28" spans="1:17" ht="13.9" customHeight="1" thickBot="1">
      <c r="A28" s="597">
        <v>19</v>
      </c>
      <c r="B28" s="611" t="s">
        <v>472</v>
      </c>
      <c r="C28" s="633">
        <v>400</v>
      </c>
      <c r="D28" s="631">
        <v>0.9</v>
      </c>
      <c r="E28" s="622" t="s">
        <v>150</v>
      </c>
      <c r="F28" s="624">
        <v>15470</v>
      </c>
      <c r="G28" s="604">
        <f t="shared" si="6"/>
        <v>117221</v>
      </c>
      <c r="H28" s="575">
        <f t="shared" si="0"/>
        <v>416.28959276018105</v>
      </c>
      <c r="I28" s="616">
        <v>95</v>
      </c>
      <c r="J28" s="616">
        <v>6300</v>
      </c>
      <c r="L28" s="554">
        <f t="shared" si="7"/>
        <v>0</v>
      </c>
      <c r="M28" s="561">
        <f t="shared" si="1"/>
        <v>0</v>
      </c>
      <c r="N28" s="561">
        <f t="shared" si="2"/>
        <v>15470</v>
      </c>
      <c r="O28" s="561">
        <f t="shared" si="3"/>
        <v>0</v>
      </c>
      <c r="P28" s="561">
        <f t="shared" si="4"/>
        <v>0</v>
      </c>
    </row>
    <row r="29" spans="1:17" ht="13.9" customHeight="1" thickBot="1">
      <c r="A29" s="597">
        <v>20</v>
      </c>
      <c r="B29" s="611" t="s">
        <v>472</v>
      </c>
      <c r="C29" s="633">
        <v>201</v>
      </c>
      <c r="D29" s="631">
        <v>0.3</v>
      </c>
      <c r="E29" s="622" t="s">
        <v>150</v>
      </c>
      <c r="F29" s="624">
        <v>3169</v>
      </c>
      <c r="G29" s="604">
        <f t="shared" si="6"/>
        <v>120390</v>
      </c>
      <c r="H29" s="575">
        <f t="shared" si="0"/>
        <v>203.7285067873303</v>
      </c>
      <c r="I29" s="616">
        <v>95</v>
      </c>
      <c r="J29" s="616">
        <v>6140</v>
      </c>
      <c r="L29" s="554">
        <f t="shared" si="7"/>
        <v>0</v>
      </c>
      <c r="M29" s="561">
        <f t="shared" si="1"/>
        <v>0</v>
      </c>
      <c r="N29" s="561">
        <f t="shared" si="2"/>
        <v>3169</v>
      </c>
      <c r="O29" s="561">
        <f t="shared" si="3"/>
        <v>0</v>
      </c>
      <c r="P29" s="561">
        <f t="shared" si="4"/>
        <v>0</v>
      </c>
    </row>
    <row r="30" spans="1:17" ht="13.9" customHeight="1" thickBot="1">
      <c r="A30" s="597">
        <v>21</v>
      </c>
      <c r="B30" s="611" t="s">
        <v>472</v>
      </c>
      <c r="C30" s="633">
        <v>402</v>
      </c>
      <c r="D30" s="631">
        <v>0.9</v>
      </c>
      <c r="E30" s="622" t="s">
        <v>150</v>
      </c>
      <c r="F30" s="624">
        <v>15979</v>
      </c>
      <c r="G30" s="604">
        <f t="shared" si="6"/>
        <v>136369</v>
      </c>
      <c r="H30" s="575">
        <f t="shared" si="0"/>
        <v>418.37104072398193</v>
      </c>
      <c r="I30" s="616">
        <v>95</v>
      </c>
      <c r="J30" s="616">
        <v>6180</v>
      </c>
      <c r="L30" s="554">
        <f t="shared" si="7"/>
        <v>0</v>
      </c>
      <c r="M30" s="561">
        <f t="shared" si="1"/>
        <v>0</v>
      </c>
      <c r="N30" s="561">
        <f t="shared" si="2"/>
        <v>15979</v>
      </c>
      <c r="O30" s="561">
        <f t="shared" si="3"/>
        <v>0</v>
      </c>
      <c r="P30" s="561">
        <f t="shared" si="4"/>
        <v>0</v>
      </c>
    </row>
    <row r="31" spans="1:17" ht="13.9" customHeight="1" thickBot="1">
      <c r="A31" s="597">
        <v>22</v>
      </c>
      <c r="B31" s="611" t="s">
        <v>472</v>
      </c>
      <c r="C31" s="633">
        <v>401</v>
      </c>
      <c r="D31" s="631">
        <v>1.5</v>
      </c>
      <c r="E31" s="622" t="s">
        <v>150</v>
      </c>
      <c r="F31" s="624">
        <v>25002</v>
      </c>
      <c r="G31" s="604">
        <f t="shared" si="6"/>
        <v>161371</v>
      </c>
      <c r="H31" s="575">
        <f t="shared" si="0"/>
        <v>428.21719457013575</v>
      </c>
      <c r="I31" s="616">
        <v>95</v>
      </c>
      <c r="J31" s="616">
        <v>6340</v>
      </c>
      <c r="L31" s="554">
        <f t="shared" si="7"/>
        <v>0</v>
      </c>
      <c r="M31" s="561">
        <f t="shared" si="1"/>
        <v>0</v>
      </c>
      <c r="N31" s="561">
        <f t="shared" si="2"/>
        <v>25002</v>
      </c>
      <c r="O31" s="561">
        <f t="shared" si="3"/>
        <v>0</v>
      </c>
      <c r="P31" s="561">
        <f t="shared" si="4"/>
        <v>0</v>
      </c>
    </row>
    <row r="32" spans="1:17" ht="13.9" customHeight="1" thickBot="1">
      <c r="A32" s="597">
        <v>23</v>
      </c>
      <c r="B32" s="611" t="s">
        <v>472</v>
      </c>
      <c r="C32" s="633">
        <v>200</v>
      </c>
      <c r="D32" s="631">
        <v>0.6</v>
      </c>
      <c r="E32" s="622" t="s">
        <v>150</v>
      </c>
      <c r="F32" s="624">
        <v>5768</v>
      </c>
      <c r="G32" s="604">
        <f t="shared" si="6"/>
        <v>167139</v>
      </c>
      <c r="H32" s="575">
        <f t="shared" si="0"/>
        <v>205.42986425339365</v>
      </c>
      <c r="I32" s="616">
        <v>95</v>
      </c>
      <c r="J32" s="616">
        <v>6150</v>
      </c>
      <c r="L32" s="554">
        <f t="shared" si="7"/>
        <v>0</v>
      </c>
      <c r="M32" s="561">
        <f t="shared" si="1"/>
        <v>0</v>
      </c>
      <c r="N32" s="561">
        <f t="shared" si="2"/>
        <v>5768</v>
      </c>
      <c r="O32" s="561">
        <f t="shared" si="3"/>
        <v>0</v>
      </c>
      <c r="P32" s="561">
        <f t="shared" si="4"/>
        <v>0</v>
      </c>
    </row>
    <row r="33" spans="1:16" ht="13.9" customHeight="1" thickBot="1">
      <c r="A33" s="597">
        <v>24</v>
      </c>
      <c r="B33" s="611" t="s">
        <v>472</v>
      </c>
      <c r="C33" s="633">
        <v>400</v>
      </c>
      <c r="D33" s="631">
        <v>1.2</v>
      </c>
      <c r="E33" s="622" t="s">
        <v>150</v>
      </c>
      <c r="F33" s="624">
        <v>20789</v>
      </c>
      <c r="G33" s="604">
        <f t="shared" si="6"/>
        <v>187928</v>
      </c>
      <c r="H33" s="575">
        <f t="shared" si="0"/>
        <v>421.7194570135747</v>
      </c>
      <c r="I33" s="616">
        <v>95</v>
      </c>
      <c r="J33" s="616">
        <v>6180</v>
      </c>
      <c r="L33" s="554">
        <f t="shared" si="7"/>
        <v>0</v>
      </c>
      <c r="M33" s="561">
        <f t="shared" si="1"/>
        <v>0</v>
      </c>
      <c r="N33" s="561">
        <f t="shared" si="2"/>
        <v>20789</v>
      </c>
      <c r="O33" s="561">
        <f t="shared" si="3"/>
        <v>0</v>
      </c>
      <c r="P33" s="561">
        <f t="shared" si="4"/>
        <v>0</v>
      </c>
    </row>
    <row r="34" spans="1:16" ht="13.9" customHeight="1" thickBot="1">
      <c r="A34" s="597">
        <v>25</v>
      </c>
      <c r="B34" s="611" t="s">
        <v>472</v>
      </c>
      <c r="C34" s="633">
        <v>400</v>
      </c>
      <c r="D34" s="631">
        <v>1.8</v>
      </c>
      <c r="E34" s="622" t="s">
        <v>150</v>
      </c>
      <c r="F34" s="624">
        <v>28396</v>
      </c>
      <c r="G34" s="604">
        <f t="shared" si="6"/>
        <v>216324</v>
      </c>
      <c r="H34" s="575">
        <f t="shared" si="0"/>
        <v>432.57918552036199</v>
      </c>
      <c r="I34" s="616">
        <v>95</v>
      </c>
      <c r="J34" s="616">
        <v>6300</v>
      </c>
      <c r="L34" s="554">
        <f t="shared" si="7"/>
        <v>0</v>
      </c>
      <c r="M34" s="561">
        <f t="shared" si="1"/>
        <v>0</v>
      </c>
      <c r="N34" s="561">
        <f t="shared" si="2"/>
        <v>28396</v>
      </c>
      <c r="O34" s="561">
        <f t="shared" si="3"/>
        <v>0</v>
      </c>
      <c r="P34" s="561">
        <f t="shared" si="4"/>
        <v>0</v>
      </c>
    </row>
    <row r="35" spans="1:16" ht="13.9" customHeight="1" thickBot="1">
      <c r="A35" s="597">
        <v>26</v>
      </c>
      <c r="B35" s="611" t="s">
        <v>472</v>
      </c>
      <c r="C35" s="633">
        <v>200</v>
      </c>
      <c r="D35" s="631">
        <v>0.6</v>
      </c>
      <c r="E35" s="622" t="s">
        <v>150</v>
      </c>
      <c r="F35" s="624">
        <v>5754</v>
      </c>
      <c r="G35" s="604">
        <f t="shared" si="6"/>
        <v>222078</v>
      </c>
      <c r="H35" s="575">
        <f t="shared" si="0"/>
        <v>205.42986425339365</v>
      </c>
      <c r="I35" s="616">
        <v>95</v>
      </c>
      <c r="J35" s="616">
        <v>6200</v>
      </c>
      <c r="L35" s="554">
        <f t="shared" si="7"/>
        <v>0</v>
      </c>
      <c r="M35" s="561">
        <f t="shared" si="1"/>
        <v>0</v>
      </c>
      <c r="N35" s="561">
        <f t="shared" si="2"/>
        <v>5754</v>
      </c>
      <c r="O35" s="561">
        <f t="shared" si="3"/>
        <v>0</v>
      </c>
      <c r="P35" s="561">
        <f t="shared" si="4"/>
        <v>0</v>
      </c>
    </row>
    <row r="36" spans="1:16" ht="13.9" customHeight="1" thickBot="1">
      <c r="A36" s="597">
        <v>27</v>
      </c>
      <c r="B36" s="611" t="s">
        <v>472</v>
      </c>
      <c r="C36" s="633">
        <v>400</v>
      </c>
      <c r="D36" s="631">
        <v>1.2</v>
      </c>
      <c r="E36" s="622" t="s">
        <v>150</v>
      </c>
      <c r="F36" s="624">
        <v>20403</v>
      </c>
      <c r="G36" s="604">
        <f t="shared" si="6"/>
        <v>242481</v>
      </c>
      <c r="H36" s="575">
        <f t="shared" si="0"/>
        <v>421.7194570135747</v>
      </c>
      <c r="I36" s="616">
        <v>95</v>
      </c>
      <c r="J36" s="616">
        <v>6250</v>
      </c>
      <c r="L36" s="554">
        <f t="shared" si="7"/>
        <v>0</v>
      </c>
      <c r="M36" s="561">
        <f t="shared" si="1"/>
        <v>0</v>
      </c>
      <c r="N36" s="561">
        <f t="shared" si="2"/>
        <v>20403</v>
      </c>
      <c r="O36" s="561">
        <f t="shared" si="3"/>
        <v>0</v>
      </c>
      <c r="P36" s="561">
        <f t="shared" si="4"/>
        <v>0</v>
      </c>
    </row>
    <row r="37" spans="1:16" ht="13.9" customHeight="1" thickBot="1">
      <c r="A37" s="597">
        <v>28</v>
      </c>
      <c r="B37" s="611" t="s">
        <v>472</v>
      </c>
      <c r="C37" s="633">
        <v>300</v>
      </c>
      <c r="D37" s="631">
        <v>1.8</v>
      </c>
      <c r="E37" s="622" t="s">
        <v>150</v>
      </c>
      <c r="F37" s="624">
        <v>21731</v>
      </c>
      <c r="G37" s="604">
        <f t="shared" si="6"/>
        <v>264212</v>
      </c>
      <c r="H37" s="575">
        <f t="shared" si="0"/>
        <v>324.43438914027149</v>
      </c>
      <c r="I37" s="616">
        <v>95</v>
      </c>
      <c r="J37" s="616">
        <v>6380</v>
      </c>
      <c r="L37" s="554">
        <f t="shared" si="7"/>
        <v>0</v>
      </c>
      <c r="M37" s="561">
        <f t="shared" si="1"/>
        <v>0</v>
      </c>
      <c r="N37" s="561">
        <f t="shared" si="2"/>
        <v>21731</v>
      </c>
      <c r="O37" s="561">
        <f t="shared" si="3"/>
        <v>0</v>
      </c>
      <c r="P37" s="561">
        <f t="shared" si="4"/>
        <v>0</v>
      </c>
    </row>
    <row r="38" spans="1:16" ht="13.9" customHeight="1" thickBot="1">
      <c r="A38" s="597">
        <v>29</v>
      </c>
      <c r="B38" s="611" t="s">
        <v>472</v>
      </c>
      <c r="C38" s="633">
        <v>220</v>
      </c>
      <c r="D38" s="631">
        <v>0.9</v>
      </c>
      <c r="E38" s="622" t="s">
        <v>150</v>
      </c>
      <c r="F38" s="624">
        <v>9484</v>
      </c>
      <c r="G38" s="604">
        <f t="shared" si="6"/>
        <v>273696</v>
      </c>
      <c r="H38" s="575">
        <f t="shared" si="0"/>
        <v>228.95927601809956</v>
      </c>
      <c r="I38" s="616">
        <v>95</v>
      </c>
      <c r="J38" s="616">
        <v>6300</v>
      </c>
      <c r="L38" s="554">
        <f t="shared" si="7"/>
        <v>0</v>
      </c>
      <c r="M38" s="561">
        <f t="shared" si="1"/>
        <v>0</v>
      </c>
      <c r="N38" s="561">
        <f t="shared" si="2"/>
        <v>9484</v>
      </c>
      <c r="O38" s="561">
        <f t="shared" si="3"/>
        <v>0</v>
      </c>
      <c r="P38" s="561">
        <f t="shared" si="4"/>
        <v>0</v>
      </c>
    </row>
    <row r="39" spans="1:16" ht="13.9" customHeight="1" thickBot="1">
      <c r="A39" s="597">
        <v>30</v>
      </c>
      <c r="B39" s="611" t="s">
        <v>472</v>
      </c>
      <c r="C39" s="633">
        <v>306</v>
      </c>
      <c r="D39" s="631">
        <v>1.5</v>
      </c>
      <c r="E39" s="622" t="s">
        <v>150</v>
      </c>
      <c r="F39" s="624">
        <v>19200</v>
      </c>
      <c r="G39" s="604">
        <f t="shared" si="6"/>
        <v>292896</v>
      </c>
      <c r="H39" s="575">
        <f t="shared" si="0"/>
        <v>326.76923076923077</v>
      </c>
      <c r="I39" s="616">
        <v>95</v>
      </c>
      <c r="J39" s="616">
        <v>6430</v>
      </c>
      <c r="L39" s="554">
        <f t="shared" si="7"/>
        <v>0</v>
      </c>
      <c r="M39" s="561">
        <f t="shared" si="1"/>
        <v>0</v>
      </c>
      <c r="N39" s="561">
        <f t="shared" si="2"/>
        <v>19200</v>
      </c>
      <c r="O39" s="561">
        <f t="shared" si="3"/>
        <v>0</v>
      </c>
      <c r="P39" s="561">
        <f t="shared" si="4"/>
        <v>0</v>
      </c>
    </row>
    <row r="40" spans="1:16" ht="13.9" customHeight="1" thickBot="1">
      <c r="A40" s="597">
        <v>31</v>
      </c>
      <c r="B40" s="611" t="s">
        <v>472</v>
      </c>
      <c r="C40" s="633">
        <v>212</v>
      </c>
      <c r="D40" s="631">
        <v>2</v>
      </c>
      <c r="E40" s="622" t="s">
        <v>150</v>
      </c>
      <c r="F40" s="624">
        <v>15380</v>
      </c>
      <c r="G40" s="604">
        <f t="shared" si="6"/>
        <v>308276</v>
      </c>
      <c r="H40" s="575">
        <f t="shared" si="0"/>
        <v>231.18552036199094</v>
      </c>
      <c r="I40" s="616">
        <v>95</v>
      </c>
      <c r="J40" s="616">
        <v>6590</v>
      </c>
      <c r="L40" s="554">
        <f t="shared" si="7"/>
        <v>0</v>
      </c>
      <c r="M40" s="561">
        <f t="shared" si="1"/>
        <v>0</v>
      </c>
      <c r="N40" s="561">
        <f t="shared" si="2"/>
        <v>15380</v>
      </c>
      <c r="O40" s="561">
        <f t="shared" si="3"/>
        <v>0</v>
      </c>
      <c r="P40" s="561">
        <f t="shared" si="4"/>
        <v>0</v>
      </c>
    </row>
    <row r="41" spans="1:16" ht="13.9" customHeight="1" thickBot="1">
      <c r="A41" s="597">
        <v>32</v>
      </c>
      <c r="B41" s="611" t="s">
        <v>472</v>
      </c>
      <c r="C41" s="633">
        <v>200</v>
      </c>
      <c r="D41" s="631">
        <v>0.9</v>
      </c>
      <c r="E41" s="622" t="s">
        <v>150</v>
      </c>
      <c r="F41" s="624">
        <v>7997</v>
      </c>
      <c r="G41" s="604">
        <f t="shared" si="6"/>
        <v>316273</v>
      </c>
      <c r="H41" s="575">
        <f t="shared" si="0"/>
        <v>208.14479638009053</v>
      </c>
      <c r="I41" s="616">
        <v>95</v>
      </c>
      <c r="J41" s="616">
        <v>6400</v>
      </c>
      <c r="L41" s="554">
        <f t="shared" si="7"/>
        <v>0</v>
      </c>
      <c r="M41" s="561">
        <f t="shared" si="1"/>
        <v>0</v>
      </c>
      <c r="N41" s="561">
        <f t="shared" si="2"/>
        <v>7997</v>
      </c>
      <c r="O41" s="561">
        <f t="shared" si="3"/>
        <v>0</v>
      </c>
      <c r="P41" s="561">
        <f t="shared" si="4"/>
        <v>0</v>
      </c>
    </row>
    <row r="42" spans="1:16" ht="13.9" customHeight="1" thickBot="1">
      <c r="A42" s="597">
        <v>33</v>
      </c>
      <c r="B42" s="611" t="s">
        <v>472</v>
      </c>
      <c r="C42" s="633">
        <v>210</v>
      </c>
      <c r="D42" s="631">
        <v>1.5</v>
      </c>
      <c r="E42" s="622" t="s">
        <v>150</v>
      </c>
      <c r="F42" s="624">
        <v>13760</v>
      </c>
      <c r="G42" s="604">
        <f t="shared" si="6"/>
        <v>330033</v>
      </c>
      <c r="H42" s="575">
        <f t="shared" si="0"/>
        <v>224.25339366515837</v>
      </c>
      <c r="I42" s="616">
        <v>95</v>
      </c>
      <c r="J42" s="616">
        <v>6550</v>
      </c>
      <c r="L42" s="554">
        <f t="shared" si="7"/>
        <v>0</v>
      </c>
      <c r="M42" s="561">
        <f t="shared" si="1"/>
        <v>0</v>
      </c>
      <c r="N42" s="561">
        <f t="shared" si="2"/>
        <v>13760</v>
      </c>
      <c r="O42" s="561">
        <f t="shared" si="3"/>
        <v>0</v>
      </c>
      <c r="P42" s="561">
        <f t="shared" si="4"/>
        <v>0</v>
      </c>
    </row>
    <row r="43" spans="1:16" ht="13.9" customHeight="1" thickBot="1">
      <c r="A43" s="597">
        <v>34</v>
      </c>
      <c r="B43" s="611" t="s">
        <v>472</v>
      </c>
      <c r="C43" s="633">
        <v>321</v>
      </c>
      <c r="D43" s="631">
        <v>2</v>
      </c>
      <c r="E43" s="622" t="s">
        <v>150</v>
      </c>
      <c r="F43" s="624">
        <v>20867</v>
      </c>
      <c r="G43" s="604">
        <f t="shared" si="6"/>
        <v>350900</v>
      </c>
      <c r="H43" s="575">
        <f t="shared" si="0"/>
        <v>350.04977375565608</v>
      </c>
      <c r="I43" s="616">
        <v>95</v>
      </c>
      <c r="J43" s="616">
        <v>6830</v>
      </c>
      <c r="L43" s="554">
        <f t="shared" si="7"/>
        <v>0</v>
      </c>
      <c r="M43" s="561">
        <f t="shared" si="1"/>
        <v>0</v>
      </c>
      <c r="N43" s="561">
        <f t="shared" si="2"/>
        <v>20867</v>
      </c>
      <c r="O43" s="561">
        <f t="shared" si="3"/>
        <v>0</v>
      </c>
      <c r="P43" s="561">
        <f t="shared" si="4"/>
        <v>0</v>
      </c>
    </row>
    <row r="44" spans="1:16" ht="13.9" customHeight="1" thickBot="1">
      <c r="A44" s="597">
        <v>35</v>
      </c>
      <c r="B44" s="611"/>
      <c r="C44" s="612"/>
      <c r="D44" s="613"/>
      <c r="E44" s="622"/>
      <c r="F44" s="624">
        <f>(D44*42)*C44</f>
        <v>0</v>
      </c>
      <c r="G44" s="604">
        <f t="shared" si="6"/>
        <v>350900</v>
      </c>
      <c r="H44" s="575">
        <f t="shared" si="0"/>
        <v>0</v>
      </c>
      <c r="I44" s="616"/>
      <c r="J44" s="616"/>
      <c r="L44" s="554">
        <f t="shared" si="7"/>
        <v>0</v>
      </c>
      <c r="M44" s="561">
        <f t="shared" si="1"/>
        <v>0</v>
      </c>
      <c r="N44" s="561">
        <f t="shared" si="2"/>
        <v>0</v>
      </c>
      <c r="O44" s="561">
        <f t="shared" si="3"/>
        <v>0</v>
      </c>
      <c r="P44" s="561">
        <f t="shared" si="4"/>
        <v>0</v>
      </c>
    </row>
    <row r="45" spans="1:16" ht="13.9" customHeight="1" thickBot="1">
      <c r="A45" s="597">
        <v>36</v>
      </c>
      <c r="B45" s="611"/>
      <c r="C45" s="612"/>
      <c r="D45" s="613"/>
      <c r="E45" s="622"/>
      <c r="F45" s="624">
        <f t="shared" ref="F45" si="8">(D45*42)*C45</f>
        <v>0</v>
      </c>
      <c r="G45" s="604">
        <f t="shared" si="6"/>
        <v>350900</v>
      </c>
      <c r="H45" s="575">
        <f t="shared" si="0"/>
        <v>0</v>
      </c>
      <c r="I45" s="616"/>
      <c r="J45" s="616"/>
      <c r="L45" s="554">
        <f t="shared" si="7"/>
        <v>0</v>
      </c>
      <c r="M45" s="561">
        <f t="shared" si="1"/>
        <v>0</v>
      </c>
      <c r="N45" s="561">
        <f t="shared" si="2"/>
        <v>0</v>
      </c>
      <c r="O45" s="561">
        <f t="shared" si="3"/>
        <v>0</v>
      </c>
      <c r="P45" s="561">
        <f t="shared" si="4"/>
        <v>0</v>
      </c>
    </row>
    <row r="46" spans="1:16" ht="13.9" customHeight="1" thickBot="1">
      <c r="A46" s="597">
        <v>37</v>
      </c>
      <c r="B46" s="611"/>
      <c r="C46" s="612"/>
      <c r="D46" s="613"/>
      <c r="E46" s="622"/>
      <c r="F46" s="624">
        <f>(D46*42)*C46</f>
        <v>0</v>
      </c>
      <c r="G46" s="604">
        <f t="shared" si="6"/>
        <v>350900</v>
      </c>
      <c r="H46" s="575">
        <f t="shared" si="0"/>
        <v>0</v>
      </c>
      <c r="I46" s="616"/>
      <c r="J46" s="616"/>
      <c r="L46" s="554">
        <f t="shared" si="7"/>
        <v>0</v>
      </c>
      <c r="M46" s="561">
        <f t="shared" si="1"/>
        <v>0</v>
      </c>
      <c r="N46" s="561">
        <f t="shared" si="2"/>
        <v>0</v>
      </c>
      <c r="O46" s="561">
        <f t="shared" si="3"/>
        <v>0</v>
      </c>
      <c r="P46" s="561">
        <f t="shared" si="4"/>
        <v>0</v>
      </c>
    </row>
    <row r="47" spans="1:16" ht="13.9" customHeight="1" thickBot="1">
      <c r="A47" s="597">
        <v>38</v>
      </c>
      <c r="B47" s="611"/>
      <c r="C47" s="612"/>
      <c r="D47" s="613"/>
      <c r="E47" s="622"/>
      <c r="F47" s="624">
        <f t="shared" ref="F47:F48" si="9">(D47*42)*C47</f>
        <v>0</v>
      </c>
      <c r="G47" s="604">
        <f t="shared" si="6"/>
        <v>350900</v>
      </c>
      <c r="H47" s="575">
        <f t="shared" si="0"/>
        <v>0</v>
      </c>
      <c r="I47" s="616"/>
      <c r="J47" s="616"/>
      <c r="L47" s="554">
        <f t="shared" si="7"/>
        <v>0</v>
      </c>
      <c r="M47" s="561">
        <f>IF(E47=$M$54,F47,0)</f>
        <v>0</v>
      </c>
      <c r="N47" s="561">
        <f>IF(E47=$N$54,F47,0)</f>
        <v>0</v>
      </c>
      <c r="O47" s="561">
        <f>IF(E47=$O$54,F47,0)</f>
        <v>0</v>
      </c>
      <c r="P47" s="561">
        <f>IF(E47=$P$54,F47,0)</f>
        <v>0</v>
      </c>
    </row>
    <row r="48" spans="1:16" ht="13.9" customHeight="1" thickBot="1">
      <c r="A48" s="597">
        <v>39</v>
      </c>
      <c r="B48" s="611"/>
      <c r="C48" s="612"/>
      <c r="D48" s="613"/>
      <c r="E48" s="622"/>
      <c r="F48" s="624">
        <f t="shared" si="9"/>
        <v>0</v>
      </c>
      <c r="G48" s="604">
        <f t="shared" si="6"/>
        <v>350900</v>
      </c>
      <c r="H48" s="575">
        <f t="shared" si="0"/>
        <v>0</v>
      </c>
      <c r="I48" s="616"/>
      <c r="J48" s="616"/>
      <c r="L48" s="554">
        <f t="shared" si="7"/>
        <v>0</v>
      </c>
      <c r="M48" s="561">
        <f>IF(E48=$M$54,F48,0)</f>
        <v>0</v>
      </c>
      <c r="N48" s="561">
        <f>IF(E48=$N$54,F48,0)</f>
        <v>0</v>
      </c>
      <c r="O48" s="561">
        <f>IF(E48=$O$54,F48,0)</f>
        <v>0</v>
      </c>
      <c r="P48" s="561">
        <f>IF(E48=$P$54,F48,0)</f>
        <v>0</v>
      </c>
    </row>
    <row r="49" spans="1:17" ht="13.9" customHeight="1" thickBot="1">
      <c r="A49" s="597">
        <v>40</v>
      </c>
      <c r="B49" s="611" t="s">
        <v>472</v>
      </c>
      <c r="C49" s="591">
        <f>(C5*E4)</f>
        <v>320.57819999999998</v>
      </c>
      <c r="D49" s="621"/>
      <c r="E49" s="614" t="s">
        <v>156</v>
      </c>
      <c r="F49" s="623"/>
      <c r="G49" s="605"/>
      <c r="H49" s="575">
        <f t="shared" si="0"/>
        <v>320.57819999999998</v>
      </c>
      <c r="I49" s="612">
        <v>95</v>
      </c>
      <c r="J49" s="616">
        <v>6650</v>
      </c>
      <c r="L49" s="554">
        <f t="shared" si="7"/>
        <v>0</v>
      </c>
      <c r="M49" s="561">
        <f>IF(E49=$M$54,F49,0)</f>
        <v>0</v>
      </c>
      <c r="N49" s="561">
        <f>IF(E49=$N$54,F49,0)</f>
        <v>0</v>
      </c>
      <c r="O49" s="561">
        <f>IF(E49=$O$54,F49,0)</f>
        <v>0</v>
      </c>
      <c r="P49" s="561">
        <f>IF(E49=$P$54,F49,0)</f>
        <v>0</v>
      </c>
    </row>
    <row r="50" spans="1:17" ht="13.9" customHeight="1" thickBot="1">
      <c r="A50" s="578" t="s">
        <v>71</v>
      </c>
      <c r="B50" s="576" t="s">
        <v>235</v>
      </c>
      <c r="C50" s="591">
        <f>(SUM(C10:C49))*42</f>
        <v>379242.2844</v>
      </c>
      <c r="D50" s="598" t="s">
        <v>236</v>
      </c>
      <c r="E50" s="576" t="s">
        <v>237</v>
      </c>
      <c r="F50" s="591">
        <f>SUM(F10:F46)</f>
        <v>350900</v>
      </c>
      <c r="G50" s="607" t="s">
        <v>154</v>
      </c>
      <c r="H50" s="606"/>
      <c r="I50" s="600"/>
      <c r="J50" s="603" t="s">
        <v>202</v>
      </c>
      <c r="K50" s="535"/>
      <c r="L50" s="554"/>
      <c r="M50" s="555"/>
      <c r="N50" s="555"/>
      <c r="O50" s="556"/>
      <c r="P50" s="556"/>
    </row>
    <row r="51" spans="1:17" ht="13.9" customHeight="1" thickBot="1">
      <c r="A51" s="578" t="s">
        <v>204</v>
      </c>
      <c r="B51" s="617">
        <v>0.5444444444444444</v>
      </c>
      <c r="C51" s="590" t="s">
        <v>203</v>
      </c>
      <c r="D51" s="580" t="s">
        <v>205</v>
      </c>
      <c r="E51" s="617">
        <v>0.625</v>
      </c>
      <c r="F51" s="590" t="s">
        <v>203</v>
      </c>
      <c r="G51" s="580" t="s">
        <v>207</v>
      </c>
      <c r="H51" s="620">
        <v>43016</v>
      </c>
      <c r="I51" s="600" t="s">
        <v>514</v>
      </c>
      <c r="J51" s="601">
        <f>H49+H55</f>
        <v>370.57819999999998</v>
      </c>
      <c r="K51" s="574"/>
      <c r="L51" s="554"/>
      <c r="M51" s="555"/>
      <c r="N51" s="555"/>
      <c r="O51" s="556"/>
      <c r="P51" s="556"/>
    </row>
    <row r="52" spans="1:17" ht="13.9" customHeight="1" thickBot="1">
      <c r="A52" s="578" t="s">
        <v>178</v>
      </c>
      <c r="B52" s="612">
        <v>640</v>
      </c>
      <c r="C52" s="579" t="s">
        <v>73</v>
      </c>
      <c r="D52" s="580" t="s">
        <v>160</v>
      </c>
      <c r="E52" s="618">
        <f>MAX(D10:D48)</f>
        <v>2</v>
      </c>
      <c r="F52" s="579" t="s">
        <v>165</v>
      </c>
      <c r="G52" s="580" t="s">
        <v>166</v>
      </c>
      <c r="H52" s="618">
        <f>F50/(SUM(C15:C48)*42)</f>
        <v>1.0309429793635125</v>
      </c>
      <c r="I52" s="600" t="s">
        <v>165</v>
      </c>
      <c r="J52" s="602" t="s">
        <v>234</v>
      </c>
      <c r="L52" s="554"/>
      <c r="M52" s="555"/>
      <c r="N52" s="555"/>
      <c r="O52" s="556"/>
      <c r="P52" s="556"/>
    </row>
    <row r="53" spans="1:17" ht="13.9" customHeight="1" thickBot="1">
      <c r="A53" s="578" t="s">
        <v>179</v>
      </c>
      <c r="B53" s="612">
        <v>6988</v>
      </c>
      <c r="C53" s="579" t="s">
        <v>73</v>
      </c>
      <c r="D53" s="580" t="s">
        <v>161</v>
      </c>
      <c r="E53" s="612">
        <f>MAX(I10:I49)</f>
        <v>95</v>
      </c>
      <c r="F53" s="579" t="s">
        <v>74</v>
      </c>
      <c r="G53" s="580" t="s">
        <v>163</v>
      </c>
      <c r="H53" s="612">
        <f>AVERAGE(I14:I48)</f>
        <v>95</v>
      </c>
      <c r="I53" s="600" t="s">
        <v>74</v>
      </c>
      <c r="J53" s="547">
        <f>SUM(H10:H49)+E55+H55</f>
        <v>9621.501276923078</v>
      </c>
      <c r="L53" s="574"/>
      <c r="M53" s="574"/>
      <c r="N53" s="574"/>
      <c r="O53" s="574"/>
      <c r="P53" s="574"/>
    </row>
    <row r="54" spans="1:17" ht="13.9" customHeight="1" thickBot="1">
      <c r="A54" s="578" t="s">
        <v>75</v>
      </c>
      <c r="B54" s="615">
        <v>2150</v>
      </c>
      <c r="C54" s="579" t="s">
        <v>73</v>
      </c>
      <c r="D54" s="580" t="s">
        <v>162</v>
      </c>
      <c r="E54" s="612">
        <f>MAX(J10:J49)</f>
        <v>7000</v>
      </c>
      <c r="F54" s="579" t="s">
        <v>73</v>
      </c>
      <c r="G54" s="580" t="s">
        <v>164</v>
      </c>
      <c r="H54" s="612">
        <f>AVERAGE(J14:J48)</f>
        <v>6453.7333333333336</v>
      </c>
      <c r="I54" s="600" t="s">
        <v>73</v>
      </c>
      <c r="J54" s="602" t="s">
        <v>146</v>
      </c>
      <c r="L54" s="550" t="s">
        <v>89</v>
      </c>
      <c r="M54" s="549" t="str">
        <f>'Job Info'!D17</f>
        <v>100 Mesh</v>
      </c>
      <c r="N54" s="549" t="str">
        <f>'Job Info'!D18</f>
        <v>40/70 White</v>
      </c>
      <c r="O54" s="549">
        <f>'Job Info'!D19</f>
        <v>0</v>
      </c>
      <c r="P54" s="549">
        <f>'Job Info'!D20</f>
        <v>0</v>
      </c>
    </row>
    <row r="55" spans="1:17" ht="13.9" customHeight="1" thickBot="1">
      <c r="A55" s="576" t="s">
        <v>90</v>
      </c>
      <c r="B55" s="599">
        <f>((C7*0.433)+B54)/C7</f>
        <v>0.6691339923119165</v>
      </c>
      <c r="C55" s="579" t="s">
        <v>231</v>
      </c>
      <c r="D55" s="589" t="s">
        <v>229</v>
      </c>
      <c r="E55" s="619">
        <v>164</v>
      </c>
      <c r="F55" s="579" t="s">
        <v>230</v>
      </c>
      <c r="G55" s="578" t="s">
        <v>232</v>
      </c>
      <c r="H55" s="619">
        <v>50</v>
      </c>
      <c r="I55" s="600" t="s">
        <v>230</v>
      </c>
      <c r="J55" s="547">
        <f>(C50/42)+E55+H55</f>
        <v>9243.5781999999999</v>
      </c>
      <c r="L55" s="551">
        <f t="shared" ref="L55:P55" si="10">SUM(L10:L49)</f>
        <v>60</v>
      </c>
      <c r="M55" s="551">
        <f t="shared" si="10"/>
        <v>85600</v>
      </c>
      <c r="N55" s="551">
        <f t="shared" si="10"/>
        <v>265300</v>
      </c>
      <c r="O55" s="551">
        <f t="shared" si="10"/>
        <v>0</v>
      </c>
      <c r="P55" s="551">
        <f t="shared" si="10"/>
        <v>0</v>
      </c>
    </row>
    <row r="56" spans="1:17" ht="43.15" customHeight="1">
      <c r="A56" s="663" t="s">
        <v>468</v>
      </c>
      <c r="B56" s="664"/>
      <c r="C56" s="664"/>
      <c r="D56" s="664"/>
      <c r="E56" s="664"/>
      <c r="F56" s="664"/>
      <c r="G56" s="664"/>
      <c r="H56" s="664"/>
      <c r="I56" s="664"/>
      <c r="J56" s="665"/>
      <c r="K56" s="535"/>
      <c r="L56" s="538"/>
      <c r="M56" s="539"/>
      <c r="N56" s="535"/>
      <c r="O56" s="535"/>
    </row>
    <row r="58" spans="1:17">
      <c r="A58" s="541"/>
      <c r="B58" s="540" t="s">
        <v>191</v>
      </c>
      <c r="C58" s="542"/>
      <c r="D58" s="542"/>
      <c r="E58" s="542"/>
      <c r="F58" s="542"/>
      <c r="G58" s="542"/>
      <c r="H58" s="542"/>
      <c r="I58" s="542"/>
    </row>
    <row r="59" spans="1:17">
      <c r="A59" s="543"/>
      <c r="B59" s="540" t="s">
        <v>100</v>
      </c>
      <c r="C59" s="545"/>
      <c r="D59" s="544"/>
      <c r="E59" s="545"/>
      <c r="F59" s="546"/>
      <c r="G59" s="546"/>
      <c r="H59" s="546"/>
      <c r="I59" s="546"/>
    </row>
    <row r="60" spans="1:17">
      <c r="A60" s="558" t="s">
        <v>130</v>
      </c>
      <c r="B60" s="558" t="s">
        <v>131</v>
      </c>
      <c r="C60" s="558" t="s">
        <v>97</v>
      </c>
      <c r="D60" s="558" t="s">
        <v>91</v>
      </c>
      <c r="E60" s="558" t="s">
        <v>72</v>
      </c>
      <c r="F60" s="558" t="s">
        <v>173</v>
      </c>
      <c r="G60" s="558" t="s">
        <v>174</v>
      </c>
      <c r="H60" s="558" t="s">
        <v>171</v>
      </c>
      <c r="I60" s="558" t="s">
        <v>172</v>
      </c>
      <c r="J60" s="558" t="s">
        <v>159</v>
      </c>
      <c r="K60" s="558" t="s">
        <v>99</v>
      </c>
      <c r="L60" s="558" t="s">
        <v>92</v>
      </c>
      <c r="M60" s="558" t="s">
        <v>132</v>
      </c>
      <c r="N60" s="558" t="s">
        <v>93</v>
      </c>
      <c r="O60" s="558" t="s">
        <v>94</v>
      </c>
      <c r="P60" s="558" t="s">
        <v>96</v>
      </c>
      <c r="Q60" s="558" t="s">
        <v>95</v>
      </c>
    </row>
    <row r="61" spans="1:17">
      <c r="A61" s="559">
        <f>C5</f>
        <v>14460</v>
      </c>
      <c r="B61" s="559">
        <f>C6</f>
        <v>14611</v>
      </c>
      <c r="C61" s="559">
        <f>C50</f>
        <v>379242.2844</v>
      </c>
      <c r="D61" s="559">
        <f>J55</f>
        <v>9243.5781999999999</v>
      </c>
      <c r="E61" s="559">
        <f>F50</f>
        <v>350900</v>
      </c>
      <c r="F61" s="559">
        <f>M55</f>
        <v>85600</v>
      </c>
      <c r="G61" s="559">
        <f>N55</f>
        <v>265300</v>
      </c>
      <c r="H61" s="559">
        <f>O55</f>
        <v>0</v>
      </c>
      <c r="I61" s="559">
        <f>P55</f>
        <v>0</v>
      </c>
      <c r="J61" s="559">
        <f>B52</f>
        <v>640</v>
      </c>
      <c r="K61" s="559">
        <f>B53</f>
        <v>6988</v>
      </c>
      <c r="L61" s="559">
        <f>B54</f>
        <v>2150</v>
      </c>
      <c r="M61" s="560">
        <f>B55</f>
        <v>0.6691339923119165</v>
      </c>
      <c r="N61" s="559">
        <f>E53</f>
        <v>95</v>
      </c>
      <c r="O61" s="559">
        <f>H53</f>
        <v>95</v>
      </c>
      <c r="P61" s="559">
        <f>E54</f>
        <v>7000</v>
      </c>
      <c r="Q61" s="559">
        <f>H54</f>
        <v>6453.7333333333336</v>
      </c>
    </row>
  </sheetData>
  <sheetProtection selectLockedCells="1"/>
  <mergeCells count="22">
    <mergeCell ref="A2:A3"/>
    <mergeCell ref="B2:E2"/>
    <mergeCell ref="F2:J3"/>
    <mergeCell ref="B3:E3"/>
    <mergeCell ref="A4:A5"/>
    <mergeCell ref="F4:G4"/>
    <mergeCell ref="H4:J4"/>
    <mergeCell ref="F5:G5"/>
    <mergeCell ref="H5:J5"/>
    <mergeCell ref="I8:I9"/>
    <mergeCell ref="J8:J9"/>
    <mergeCell ref="A56:J56"/>
    <mergeCell ref="M5:P5"/>
    <mergeCell ref="M6:P6"/>
    <mergeCell ref="A8:A9"/>
    <mergeCell ref="B8:B9"/>
    <mergeCell ref="C8:C9"/>
    <mergeCell ref="D8:D9"/>
    <mergeCell ref="E8:E9"/>
    <mergeCell ref="F8:F9"/>
    <mergeCell ref="G8:G9"/>
    <mergeCell ref="H8:H9"/>
  </mergeCells>
  <dataValidations count="1">
    <dataValidation type="list" allowBlank="1" showInputMessage="1" showErrorMessage="1" sqref="E10:E49">
      <formula1>$Q$10:$Q$25</formula1>
    </dataValidation>
  </dataValidations>
  <pageMargins left="0.7" right="0.7" top="0.75" bottom="0.75" header="0.3" footer="0.3"/>
  <pageSetup scale="77"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Q61"/>
  <sheetViews>
    <sheetView zoomScaleNormal="100" zoomScaleSheetLayoutView="80" workbookViewId="0">
      <selection activeCell="L2" sqref="L2"/>
    </sheetView>
  </sheetViews>
  <sheetFormatPr defaultColWidth="8.85546875" defaultRowHeight="15"/>
  <cols>
    <col min="1" max="16" width="11.7109375" style="534" customWidth="1"/>
    <col min="17" max="17" width="11.28515625" style="534" bestFit="1" customWidth="1"/>
    <col min="18" max="16384" width="8.85546875" style="534"/>
  </cols>
  <sheetData>
    <row r="1" spans="1:17" ht="13.9" customHeight="1" thickBot="1"/>
    <row r="2" spans="1:17" ht="13.9" customHeight="1" thickBot="1">
      <c r="A2" s="673" t="s">
        <v>433</v>
      </c>
      <c r="B2" s="674" t="s">
        <v>291</v>
      </c>
      <c r="C2" s="675"/>
      <c r="D2" s="675"/>
      <c r="E2" s="676"/>
      <c r="F2" s="677" t="s">
        <v>434</v>
      </c>
      <c r="G2" s="678"/>
      <c r="H2" s="678"/>
      <c r="I2" s="678"/>
      <c r="J2" s="678"/>
      <c r="M2" s="566" t="s">
        <v>185</v>
      </c>
      <c r="N2" s="566" t="s">
        <v>186</v>
      </c>
      <c r="O2" s="566" t="s">
        <v>187</v>
      </c>
      <c r="P2" s="566" t="s">
        <v>188</v>
      </c>
    </row>
    <row r="3" spans="1:17" ht="13.9" customHeight="1" thickBot="1">
      <c r="A3" s="673"/>
      <c r="B3" s="679" t="s">
        <v>241</v>
      </c>
      <c r="C3" s="680"/>
      <c r="D3" s="680"/>
      <c r="E3" s="681"/>
      <c r="F3" s="677"/>
      <c r="G3" s="678"/>
      <c r="H3" s="678"/>
      <c r="I3" s="678"/>
      <c r="J3" s="678"/>
      <c r="M3" s="567">
        <f>M55/F50</f>
        <v>0.25254879114477136</v>
      </c>
      <c r="N3" s="567">
        <f>N55/F50</f>
        <v>0.74745120885522864</v>
      </c>
      <c r="O3" s="567">
        <f>O55/F50</f>
        <v>0</v>
      </c>
      <c r="P3" s="567">
        <f>P55/F50</f>
        <v>0</v>
      </c>
    </row>
    <row r="4" spans="1:17" ht="13.9" customHeight="1" thickBot="1">
      <c r="A4" s="682">
        <v>26</v>
      </c>
      <c r="B4" s="581" t="s">
        <v>218</v>
      </c>
      <c r="C4" s="608">
        <v>14442</v>
      </c>
      <c r="D4" s="582" t="s">
        <v>76</v>
      </c>
      <c r="E4" s="586">
        <v>2.2169999999999999E-2</v>
      </c>
      <c r="F4" s="683" t="s">
        <v>226</v>
      </c>
      <c r="G4" s="684"/>
      <c r="H4" s="685" t="s">
        <v>452</v>
      </c>
      <c r="I4" s="685"/>
      <c r="J4" s="685"/>
      <c r="N4" s="535"/>
    </row>
    <row r="5" spans="1:17" ht="13.9" customHeight="1" thickBot="1">
      <c r="A5" s="682"/>
      <c r="B5" s="654" t="s">
        <v>78</v>
      </c>
      <c r="C5" s="609">
        <v>14273</v>
      </c>
      <c r="D5" s="583" t="s">
        <v>219</v>
      </c>
      <c r="E5" s="587">
        <f>(C6+C5)/2</f>
        <v>14348.5</v>
      </c>
      <c r="F5" s="683" t="s">
        <v>227</v>
      </c>
      <c r="G5" s="686"/>
      <c r="H5" s="685" t="s">
        <v>448</v>
      </c>
      <c r="I5" s="687"/>
      <c r="J5" s="685"/>
      <c r="M5" s="666" t="s">
        <v>140</v>
      </c>
      <c r="N5" s="667"/>
      <c r="O5" s="667"/>
      <c r="P5" s="668"/>
    </row>
    <row r="6" spans="1:17" ht="13.9" customHeight="1" thickBot="1">
      <c r="A6" s="595" t="s">
        <v>144</v>
      </c>
      <c r="B6" s="654" t="s">
        <v>79</v>
      </c>
      <c r="C6" s="609">
        <v>14424</v>
      </c>
      <c r="D6" s="584" t="s">
        <v>145</v>
      </c>
      <c r="E6" s="588">
        <v>0.63</v>
      </c>
      <c r="F6" s="592" t="s">
        <v>170</v>
      </c>
      <c r="G6" s="594">
        <f>SUM(C12:C15)/SUM(C12:C46)</f>
        <v>8.7767795438838975E-2</v>
      </c>
      <c r="H6" s="592" t="s">
        <v>168</v>
      </c>
      <c r="I6" s="575">
        <v>48.698924731182792</v>
      </c>
      <c r="J6" s="596"/>
      <c r="M6" s="669" t="s">
        <v>141</v>
      </c>
      <c r="N6" s="670"/>
      <c r="O6" s="670"/>
      <c r="P6" s="671"/>
    </row>
    <row r="7" spans="1:17" ht="13.9" customHeight="1" thickBot="1">
      <c r="A7" s="610">
        <v>22.1</v>
      </c>
      <c r="B7" s="654" t="s">
        <v>80</v>
      </c>
      <c r="C7" s="609">
        <v>9103</v>
      </c>
      <c r="D7" s="585" t="s">
        <v>77</v>
      </c>
      <c r="E7" s="587">
        <v>6</v>
      </c>
      <c r="F7" s="593" t="s">
        <v>167</v>
      </c>
      <c r="G7" s="587">
        <v>95</v>
      </c>
      <c r="H7" s="592" t="s">
        <v>169</v>
      </c>
      <c r="I7" s="575">
        <v>1853.2258064516129</v>
      </c>
      <c r="J7" s="596"/>
      <c r="K7" s="535"/>
      <c r="L7" s="557"/>
    </row>
    <row r="8" spans="1:17" ht="13.9" customHeight="1">
      <c r="A8" s="661" t="s">
        <v>81</v>
      </c>
      <c r="B8" s="661" t="s">
        <v>82</v>
      </c>
      <c r="C8" s="661" t="s">
        <v>201</v>
      </c>
      <c r="D8" s="661" t="s">
        <v>224</v>
      </c>
      <c r="E8" s="662" t="s">
        <v>225</v>
      </c>
      <c r="F8" s="661" t="s">
        <v>83</v>
      </c>
      <c r="G8" s="662" t="s">
        <v>72</v>
      </c>
      <c r="H8" s="661" t="s">
        <v>217</v>
      </c>
      <c r="I8" s="661" t="s">
        <v>239</v>
      </c>
      <c r="J8" s="662" t="s">
        <v>451</v>
      </c>
      <c r="L8" s="557"/>
    </row>
    <row r="9" spans="1:17" ht="13.9" customHeight="1" thickBot="1">
      <c r="A9" s="661"/>
      <c r="B9" s="661"/>
      <c r="C9" s="661"/>
      <c r="D9" s="661"/>
      <c r="E9" s="661"/>
      <c r="F9" s="672"/>
      <c r="G9" s="672"/>
      <c r="H9" s="672"/>
      <c r="I9" s="661"/>
      <c r="J9" s="661"/>
      <c r="L9" s="535"/>
      <c r="M9" s="535"/>
      <c r="N9" s="535"/>
      <c r="Q9" s="568" t="s">
        <v>149</v>
      </c>
    </row>
    <row r="10" spans="1:17" ht="13.9" customHeight="1" thickBot="1">
      <c r="A10" s="597">
        <v>1</v>
      </c>
      <c r="B10" s="611" t="s">
        <v>84</v>
      </c>
      <c r="C10" s="630">
        <v>27</v>
      </c>
      <c r="D10" s="631"/>
      <c r="E10" s="622" t="s">
        <v>139</v>
      </c>
      <c r="F10" s="624">
        <f>(D10*42)*C10</f>
        <v>0</v>
      </c>
      <c r="G10" s="604">
        <f>F10</f>
        <v>0</v>
      </c>
      <c r="H10" s="575">
        <f t="shared" ref="H10:H49" si="0">(1*((D10/$A$7)+1))*C10</f>
        <v>27</v>
      </c>
      <c r="I10" s="616">
        <v>15</v>
      </c>
      <c r="J10" s="616">
        <v>6150</v>
      </c>
      <c r="L10" s="554">
        <f>IF(E10="acid",(C10),0)</f>
        <v>0</v>
      </c>
      <c r="M10" s="561">
        <f t="shared" ref="M10:M46" si="1">IF(E10=$M$54,F10,0)</f>
        <v>0</v>
      </c>
      <c r="N10" s="561">
        <f t="shared" ref="N10:N46" si="2">IF(E10=$N$54,F10,0)</f>
        <v>0</v>
      </c>
      <c r="O10" s="561">
        <f t="shared" ref="O10:O46" si="3">IF(E10=$O$54,F10,0)</f>
        <v>0</v>
      </c>
      <c r="P10" s="561">
        <f t="shared" ref="P10:P46" si="4">IF(E10=$P$54,F10,0)</f>
        <v>0</v>
      </c>
      <c r="Q10" s="569"/>
    </row>
    <row r="11" spans="1:17" ht="13.9" customHeight="1" thickBot="1">
      <c r="A11" s="597">
        <v>2</v>
      </c>
      <c r="B11" s="611" t="s">
        <v>85</v>
      </c>
      <c r="C11" s="630">
        <v>24</v>
      </c>
      <c r="D11" s="631"/>
      <c r="E11" s="622" t="s">
        <v>61</v>
      </c>
      <c r="F11" s="624">
        <f t="shared" ref="F11:F14" si="5">(D11*42)*C11</f>
        <v>0</v>
      </c>
      <c r="G11" s="604">
        <f t="shared" ref="G11:G48" si="6">G10+F11</f>
        <v>0</v>
      </c>
      <c r="H11" s="575">
        <f t="shared" si="0"/>
        <v>24</v>
      </c>
      <c r="I11" s="616">
        <v>71</v>
      </c>
      <c r="J11" s="616">
        <v>6500</v>
      </c>
      <c r="L11" s="554">
        <f t="shared" ref="L11:L49" si="7">IF(E11="acid",(C11),0)</f>
        <v>24</v>
      </c>
      <c r="M11" s="561">
        <f t="shared" si="1"/>
        <v>0</v>
      </c>
      <c r="N11" s="561">
        <f t="shared" si="2"/>
        <v>0</v>
      </c>
      <c r="O11" s="561">
        <f t="shared" si="3"/>
        <v>0</v>
      </c>
      <c r="P11" s="561">
        <f t="shared" si="4"/>
        <v>0</v>
      </c>
      <c r="Q11" s="552" t="s">
        <v>136</v>
      </c>
    </row>
    <row r="12" spans="1:17" ht="13.9" customHeight="1" thickBot="1">
      <c r="A12" s="597">
        <v>3</v>
      </c>
      <c r="B12" s="611" t="s">
        <v>472</v>
      </c>
      <c r="C12" s="630">
        <v>176</v>
      </c>
      <c r="D12" s="631"/>
      <c r="E12" s="622" t="s">
        <v>86</v>
      </c>
      <c r="F12" s="624">
        <f t="shared" si="5"/>
        <v>0</v>
      </c>
      <c r="G12" s="604">
        <f t="shared" si="6"/>
        <v>0</v>
      </c>
      <c r="H12" s="575">
        <f t="shared" si="0"/>
        <v>176</v>
      </c>
      <c r="I12" s="616">
        <v>87</v>
      </c>
      <c r="J12" s="616">
        <v>6400</v>
      </c>
      <c r="L12" s="554">
        <f t="shared" si="7"/>
        <v>0</v>
      </c>
      <c r="M12" s="561">
        <f t="shared" si="1"/>
        <v>0</v>
      </c>
      <c r="N12" s="561">
        <f t="shared" si="2"/>
        <v>0</v>
      </c>
      <c r="O12" s="561">
        <f t="shared" si="3"/>
        <v>0</v>
      </c>
      <c r="P12" s="561">
        <f t="shared" si="4"/>
        <v>0</v>
      </c>
      <c r="Q12" s="552" t="s">
        <v>150</v>
      </c>
    </row>
    <row r="13" spans="1:17" ht="13.9" customHeight="1" thickBot="1">
      <c r="A13" s="597">
        <v>4</v>
      </c>
      <c r="B13" s="611" t="s">
        <v>85</v>
      </c>
      <c r="C13" s="630">
        <v>36</v>
      </c>
      <c r="D13" s="631"/>
      <c r="E13" s="622" t="s">
        <v>61</v>
      </c>
      <c r="F13" s="624">
        <f t="shared" si="5"/>
        <v>0</v>
      </c>
      <c r="G13" s="604">
        <f t="shared" si="6"/>
        <v>0</v>
      </c>
      <c r="H13" s="575">
        <f t="shared" si="0"/>
        <v>36</v>
      </c>
      <c r="I13" s="616">
        <v>90</v>
      </c>
      <c r="J13" s="616">
        <v>6250</v>
      </c>
      <c r="L13" s="554">
        <f t="shared" si="7"/>
        <v>36</v>
      </c>
      <c r="M13" s="561">
        <f t="shared" si="1"/>
        <v>0</v>
      </c>
      <c r="N13" s="561">
        <f t="shared" si="2"/>
        <v>0</v>
      </c>
      <c r="O13" s="561">
        <f t="shared" si="3"/>
        <v>0</v>
      </c>
      <c r="P13" s="561">
        <f t="shared" si="4"/>
        <v>0</v>
      </c>
      <c r="Q13" s="552" t="s">
        <v>113</v>
      </c>
    </row>
    <row r="14" spans="1:17" ht="13.9" customHeight="1" thickBot="1">
      <c r="A14" s="597">
        <v>5</v>
      </c>
      <c r="B14" s="611" t="s">
        <v>472</v>
      </c>
      <c r="C14" s="630">
        <v>350</v>
      </c>
      <c r="D14" s="632"/>
      <c r="E14" s="622" t="s">
        <v>87</v>
      </c>
      <c r="F14" s="624">
        <f t="shared" si="5"/>
        <v>0</v>
      </c>
      <c r="G14" s="604">
        <f t="shared" si="6"/>
        <v>0</v>
      </c>
      <c r="H14" s="575">
        <f t="shared" si="0"/>
        <v>350</v>
      </c>
      <c r="I14" s="616">
        <v>95</v>
      </c>
      <c r="J14" s="616">
        <v>7100</v>
      </c>
      <c r="L14" s="554">
        <f t="shared" si="7"/>
        <v>0</v>
      </c>
      <c r="M14" s="561">
        <f t="shared" si="1"/>
        <v>0</v>
      </c>
      <c r="N14" s="561">
        <f t="shared" si="2"/>
        <v>0</v>
      </c>
      <c r="O14" s="561">
        <f t="shared" si="3"/>
        <v>0</v>
      </c>
      <c r="P14" s="561">
        <f t="shared" si="4"/>
        <v>0</v>
      </c>
      <c r="Q14" s="552" t="s">
        <v>151</v>
      </c>
    </row>
    <row r="15" spans="1:17" ht="13.9" customHeight="1" thickBot="1">
      <c r="A15" s="597">
        <v>6</v>
      </c>
      <c r="B15" s="611" t="s">
        <v>472</v>
      </c>
      <c r="C15" s="630">
        <v>200</v>
      </c>
      <c r="D15" s="631">
        <v>0.3</v>
      </c>
      <c r="E15" s="622" t="s">
        <v>136</v>
      </c>
      <c r="F15" s="624">
        <v>2430</v>
      </c>
      <c r="G15" s="604">
        <f t="shared" si="6"/>
        <v>2430</v>
      </c>
      <c r="H15" s="575">
        <f t="shared" si="0"/>
        <v>202.71493212669682</v>
      </c>
      <c r="I15" s="616">
        <v>95</v>
      </c>
      <c r="J15" s="616">
        <v>7185</v>
      </c>
      <c r="L15" s="554">
        <f t="shared" si="7"/>
        <v>0</v>
      </c>
      <c r="M15" s="561">
        <f t="shared" si="1"/>
        <v>2430</v>
      </c>
      <c r="N15" s="561">
        <f t="shared" si="2"/>
        <v>0</v>
      </c>
      <c r="O15" s="561">
        <f t="shared" si="3"/>
        <v>0</v>
      </c>
      <c r="P15" s="561">
        <f t="shared" si="4"/>
        <v>0</v>
      </c>
      <c r="Q15" s="552" t="s">
        <v>114</v>
      </c>
    </row>
    <row r="16" spans="1:17" ht="13.9" customHeight="1" thickBot="1">
      <c r="A16" s="597">
        <v>7</v>
      </c>
      <c r="B16" s="611" t="s">
        <v>472</v>
      </c>
      <c r="C16" s="630">
        <v>350</v>
      </c>
      <c r="D16" s="631">
        <v>0.6</v>
      </c>
      <c r="E16" s="622" t="s">
        <v>136</v>
      </c>
      <c r="F16" s="624">
        <v>8980</v>
      </c>
      <c r="G16" s="604">
        <f t="shared" si="6"/>
        <v>11410</v>
      </c>
      <c r="H16" s="575">
        <f t="shared" si="0"/>
        <v>359.50226244343889</v>
      </c>
      <c r="I16" s="616">
        <v>95</v>
      </c>
      <c r="J16" s="616">
        <v>7150</v>
      </c>
      <c r="L16" s="554">
        <f t="shared" si="7"/>
        <v>0</v>
      </c>
      <c r="M16" s="561">
        <f t="shared" si="1"/>
        <v>8980</v>
      </c>
      <c r="N16" s="561">
        <f t="shared" si="2"/>
        <v>0</v>
      </c>
      <c r="O16" s="561">
        <f t="shared" si="3"/>
        <v>0</v>
      </c>
      <c r="P16" s="561">
        <f t="shared" si="4"/>
        <v>0</v>
      </c>
      <c r="Q16" s="552" t="s">
        <v>152</v>
      </c>
    </row>
    <row r="17" spans="1:17" ht="13.9" customHeight="1" thickBot="1">
      <c r="A17" s="597">
        <v>8</v>
      </c>
      <c r="B17" s="611" t="s">
        <v>472</v>
      </c>
      <c r="C17" s="630">
        <v>351</v>
      </c>
      <c r="D17" s="631">
        <v>0.9</v>
      </c>
      <c r="E17" s="622" t="s">
        <v>136</v>
      </c>
      <c r="F17" s="624">
        <v>13100</v>
      </c>
      <c r="G17" s="604">
        <f t="shared" si="6"/>
        <v>24510</v>
      </c>
      <c r="H17" s="575">
        <f t="shared" si="0"/>
        <v>365.29411764705884</v>
      </c>
      <c r="I17" s="616">
        <v>95</v>
      </c>
      <c r="J17" s="616">
        <v>7065</v>
      </c>
      <c r="L17" s="554">
        <f t="shared" si="7"/>
        <v>0</v>
      </c>
      <c r="M17" s="561">
        <f t="shared" si="1"/>
        <v>13100</v>
      </c>
      <c r="N17" s="561">
        <f t="shared" si="2"/>
        <v>0</v>
      </c>
      <c r="O17" s="561">
        <f t="shared" si="3"/>
        <v>0</v>
      </c>
      <c r="P17" s="561">
        <f t="shared" si="4"/>
        <v>0</v>
      </c>
      <c r="Q17" s="552" t="s">
        <v>87</v>
      </c>
    </row>
    <row r="18" spans="1:17" ht="13.9" customHeight="1" thickBot="1">
      <c r="A18" s="597">
        <v>9</v>
      </c>
      <c r="B18" s="611" t="s">
        <v>472</v>
      </c>
      <c r="C18" s="633">
        <v>150</v>
      </c>
      <c r="D18" s="631">
        <v>0.3</v>
      </c>
      <c r="E18" s="622" t="s">
        <v>136</v>
      </c>
      <c r="F18" s="624">
        <v>1930</v>
      </c>
      <c r="G18" s="604">
        <f t="shared" si="6"/>
        <v>26440</v>
      </c>
      <c r="H18" s="575">
        <f t="shared" si="0"/>
        <v>152.03619909502262</v>
      </c>
      <c r="I18" s="616">
        <v>95</v>
      </c>
      <c r="J18" s="616">
        <v>7050</v>
      </c>
      <c r="L18" s="554">
        <f t="shared" si="7"/>
        <v>0</v>
      </c>
      <c r="M18" s="561">
        <f t="shared" si="1"/>
        <v>1930</v>
      </c>
      <c r="N18" s="561">
        <f t="shared" si="2"/>
        <v>0</v>
      </c>
      <c r="O18" s="561">
        <f t="shared" si="3"/>
        <v>0</v>
      </c>
      <c r="P18" s="561">
        <f t="shared" si="4"/>
        <v>0</v>
      </c>
      <c r="Q18" s="552" t="s">
        <v>61</v>
      </c>
    </row>
    <row r="19" spans="1:17" ht="13.9" customHeight="1" thickBot="1">
      <c r="A19" s="597">
        <v>10</v>
      </c>
      <c r="B19" s="611" t="s">
        <v>472</v>
      </c>
      <c r="C19" s="633">
        <v>351</v>
      </c>
      <c r="D19" s="631">
        <v>0.6</v>
      </c>
      <c r="E19" s="622" t="s">
        <v>136</v>
      </c>
      <c r="F19" s="624">
        <v>8960</v>
      </c>
      <c r="G19" s="604">
        <f t="shared" si="6"/>
        <v>35400</v>
      </c>
      <c r="H19" s="575">
        <f t="shared" si="0"/>
        <v>360.52941176470586</v>
      </c>
      <c r="I19" s="616">
        <v>95</v>
      </c>
      <c r="J19" s="616">
        <v>7050</v>
      </c>
      <c r="L19" s="554">
        <f t="shared" si="7"/>
        <v>0</v>
      </c>
      <c r="M19" s="561">
        <f t="shared" si="1"/>
        <v>8960</v>
      </c>
      <c r="N19" s="561">
        <f t="shared" si="2"/>
        <v>0</v>
      </c>
      <c r="O19" s="561">
        <f t="shared" si="3"/>
        <v>0</v>
      </c>
      <c r="P19" s="561">
        <f t="shared" si="4"/>
        <v>0</v>
      </c>
      <c r="Q19" s="552" t="s">
        <v>86</v>
      </c>
    </row>
    <row r="20" spans="1:17" ht="13.9" customHeight="1" thickBot="1">
      <c r="A20" s="597">
        <v>11</v>
      </c>
      <c r="B20" s="611" t="s">
        <v>472</v>
      </c>
      <c r="C20" s="633">
        <v>301</v>
      </c>
      <c r="D20" s="631">
        <v>0.9</v>
      </c>
      <c r="E20" s="622" t="s">
        <v>136</v>
      </c>
      <c r="F20" s="624">
        <v>11080</v>
      </c>
      <c r="G20" s="604">
        <f t="shared" si="6"/>
        <v>46480</v>
      </c>
      <c r="H20" s="575">
        <f t="shared" si="0"/>
        <v>313.25791855203624</v>
      </c>
      <c r="I20" s="616">
        <v>95</v>
      </c>
      <c r="J20" s="616">
        <v>6950</v>
      </c>
      <c r="L20" s="554">
        <f t="shared" si="7"/>
        <v>0</v>
      </c>
      <c r="M20" s="561">
        <f t="shared" si="1"/>
        <v>11080</v>
      </c>
      <c r="N20" s="561">
        <f t="shared" si="2"/>
        <v>0</v>
      </c>
      <c r="O20" s="561">
        <f t="shared" si="3"/>
        <v>0</v>
      </c>
      <c r="P20" s="561">
        <f t="shared" si="4"/>
        <v>0</v>
      </c>
      <c r="Q20" s="552" t="s">
        <v>128</v>
      </c>
    </row>
    <row r="21" spans="1:17" ht="13.9" customHeight="1" thickBot="1">
      <c r="A21" s="597">
        <v>12</v>
      </c>
      <c r="B21" s="611" t="s">
        <v>472</v>
      </c>
      <c r="C21" s="633">
        <v>150</v>
      </c>
      <c r="D21" s="631">
        <v>0.3</v>
      </c>
      <c r="E21" s="622" t="s">
        <v>136</v>
      </c>
      <c r="F21" s="624">
        <v>2220</v>
      </c>
      <c r="G21" s="604">
        <f t="shared" si="6"/>
        <v>48700</v>
      </c>
      <c r="H21" s="575">
        <f t="shared" si="0"/>
        <v>152.03619909502262</v>
      </c>
      <c r="I21" s="616">
        <v>95</v>
      </c>
      <c r="J21" s="616">
        <v>6950</v>
      </c>
      <c r="L21" s="554">
        <f t="shared" si="7"/>
        <v>0</v>
      </c>
      <c r="M21" s="561">
        <f t="shared" si="1"/>
        <v>2220</v>
      </c>
      <c r="N21" s="561">
        <f t="shared" si="2"/>
        <v>0</v>
      </c>
      <c r="O21" s="561">
        <f t="shared" si="3"/>
        <v>0</v>
      </c>
      <c r="P21" s="561">
        <f t="shared" si="4"/>
        <v>0</v>
      </c>
      <c r="Q21" s="552" t="s">
        <v>129</v>
      </c>
    </row>
    <row r="22" spans="1:17" ht="13.9" customHeight="1" thickBot="1">
      <c r="A22" s="597">
        <v>13</v>
      </c>
      <c r="B22" s="611" t="s">
        <v>472</v>
      </c>
      <c r="C22" s="633">
        <v>301</v>
      </c>
      <c r="D22" s="631">
        <v>0.9</v>
      </c>
      <c r="E22" s="622" t="s">
        <v>136</v>
      </c>
      <c r="F22" s="624">
        <v>11300</v>
      </c>
      <c r="G22" s="604">
        <f t="shared" si="6"/>
        <v>60000</v>
      </c>
      <c r="H22" s="575">
        <f t="shared" si="0"/>
        <v>313.25791855203624</v>
      </c>
      <c r="I22" s="616">
        <v>95</v>
      </c>
      <c r="J22" s="616">
        <v>6985</v>
      </c>
      <c r="L22" s="554">
        <f t="shared" si="7"/>
        <v>0</v>
      </c>
      <c r="M22" s="561">
        <f t="shared" si="1"/>
        <v>11300</v>
      </c>
      <c r="N22" s="561">
        <f t="shared" si="2"/>
        <v>0</v>
      </c>
      <c r="O22" s="561">
        <f t="shared" si="3"/>
        <v>0</v>
      </c>
      <c r="P22" s="561">
        <f t="shared" si="4"/>
        <v>0</v>
      </c>
      <c r="Q22" s="552" t="s">
        <v>139</v>
      </c>
    </row>
    <row r="23" spans="1:17" ht="13.9" customHeight="1" thickBot="1">
      <c r="A23" s="597">
        <v>14</v>
      </c>
      <c r="B23" s="611" t="s">
        <v>472</v>
      </c>
      <c r="C23" s="633">
        <v>300</v>
      </c>
      <c r="D23" s="631">
        <v>1.2</v>
      </c>
      <c r="E23" s="622" t="s">
        <v>136</v>
      </c>
      <c r="F23" s="624">
        <v>14670</v>
      </c>
      <c r="G23" s="604">
        <f t="shared" si="6"/>
        <v>74670</v>
      </c>
      <c r="H23" s="575">
        <f t="shared" si="0"/>
        <v>316.28959276018099</v>
      </c>
      <c r="I23" s="616">
        <v>95</v>
      </c>
      <c r="J23" s="616">
        <v>6950</v>
      </c>
      <c r="L23" s="554">
        <f t="shared" si="7"/>
        <v>0</v>
      </c>
      <c r="M23" s="561">
        <f t="shared" si="1"/>
        <v>14670</v>
      </c>
      <c r="N23" s="561">
        <f t="shared" si="2"/>
        <v>0</v>
      </c>
      <c r="O23" s="561">
        <f t="shared" si="3"/>
        <v>0</v>
      </c>
      <c r="P23" s="561">
        <f t="shared" si="4"/>
        <v>0</v>
      </c>
      <c r="Q23" s="552" t="s">
        <v>192</v>
      </c>
    </row>
    <row r="24" spans="1:17" ht="13.9" customHeight="1" thickBot="1">
      <c r="A24" s="597">
        <v>15</v>
      </c>
      <c r="B24" s="611" t="s">
        <v>472</v>
      </c>
      <c r="C24" s="633">
        <v>150</v>
      </c>
      <c r="D24" s="631">
        <v>0.3</v>
      </c>
      <c r="E24" s="622" t="s">
        <v>136</v>
      </c>
      <c r="F24" s="624">
        <v>2760</v>
      </c>
      <c r="G24" s="604">
        <f t="shared" si="6"/>
        <v>77430</v>
      </c>
      <c r="H24" s="575">
        <f t="shared" si="0"/>
        <v>152.03619909502262</v>
      </c>
      <c r="I24" s="616">
        <v>95</v>
      </c>
      <c r="J24" s="616">
        <v>6885</v>
      </c>
      <c r="L24" s="554">
        <f t="shared" si="7"/>
        <v>0</v>
      </c>
      <c r="M24" s="561">
        <f t="shared" si="1"/>
        <v>2760</v>
      </c>
      <c r="N24" s="561">
        <f t="shared" si="2"/>
        <v>0</v>
      </c>
      <c r="O24" s="561">
        <f t="shared" si="3"/>
        <v>0</v>
      </c>
      <c r="P24" s="561">
        <f t="shared" si="4"/>
        <v>0</v>
      </c>
      <c r="Q24" s="552" t="s">
        <v>233</v>
      </c>
    </row>
    <row r="25" spans="1:17" ht="13.9" customHeight="1" thickBot="1">
      <c r="A25" s="597">
        <v>16</v>
      </c>
      <c r="B25" s="611" t="s">
        <v>472</v>
      </c>
      <c r="C25" s="633">
        <v>222</v>
      </c>
      <c r="D25" s="631">
        <v>1.2</v>
      </c>
      <c r="E25" s="622" t="s">
        <v>136</v>
      </c>
      <c r="F25" s="624">
        <v>9270</v>
      </c>
      <c r="G25" s="604">
        <f t="shared" si="6"/>
        <v>86700</v>
      </c>
      <c r="H25" s="575">
        <f t="shared" si="0"/>
        <v>234.05429864253395</v>
      </c>
      <c r="I25" s="616">
        <v>95</v>
      </c>
      <c r="J25" s="616">
        <v>6975</v>
      </c>
      <c r="L25" s="554">
        <f t="shared" si="7"/>
        <v>0</v>
      </c>
      <c r="M25" s="561">
        <f t="shared" si="1"/>
        <v>9270</v>
      </c>
      <c r="N25" s="561">
        <f t="shared" si="2"/>
        <v>0</v>
      </c>
      <c r="O25" s="561">
        <f t="shared" si="3"/>
        <v>0</v>
      </c>
      <c r="P25" s="561">
        <f t="shared" si="4"/>
        <v>0</v>
      </c>
      <c r="Q25" s="553" t="s">
        <v>156</v>
      </c>
    </row>
    <row r="26" spans="1:17" ht="13.9" customHeight="1" thickBot="1">
      <c r="A26" s="597">
        <v>17</v>
      </c>
      <c r="B26" s="611" t="s">
        <v>472</v>
      </c>
      <c r="C26" s="633">
        <v>202</v>
      </c>
      <c r="D26" s="631">
        <v>0.3</v>
      </c>
      <c r="E26" s="622" t="s">
        <v>150</v>
      </c>
      <c r="F26" s="624">
        <v>2700</v>
      </c>
      <c r="G26" s="604">
        <f t="shared" si="6"/>
        <v>89400</v>
      </c>
      <c r="H26" s="575">
        <f t="shared" si="0"/>
        <v>204.74208144796378</v>
      </c>
      <c r="I26" s="616">
        <v>95</v>
      </c>
      <c r="J26" s="616">
        <v>6725</v>
      </c>
      <c r="L26" s="554">
        <f t="shared" si="7"/>
        <v>0</v>
      </c>
      <c r="M26" s="561">
        <f t="shared" si="1"/>
        <v>0</v>
      </c>
      <c r="N26" s="561">
        <f t="shared" si="2"/>
        <v>2700</v>
      </c>
      <c r="O26" s="561">
        <f t="shared" si="3"/>
        <v>0</v>
      </c>
      <c r="P26" s="561">
        <f t="shared" si="4"/>
        <v>0</v>
      </c>
    </row>
    <row r="27" spans="1:17" ht="13.9" customHeight="1" thickBot="1">
      <c r="A27" s="597">
        <v>18</v>
      </c>
      <c r="B27" s="611" t="s">
        <v>472</v>
      </c>
      <c r="C27" s="633">
        <v>400</v>
      </c>
      <c r="D27" s="631">
        <v>0.6</v>
      </c>
      <c r="E27" s="622" t="s">
        <v>150</v>
      </c>
      <c r="F27" s="624">
        <v>10500</v>
      </c>
      <c r="G27" s="604">
        <f t="shared" si="6"/>
        <v>99900</v>
      </c>
      <c r="H27" s="575">
        <f t="shared" si="0"/>
        <v>410.85972850678729</v>
      </c>
      <c r="I27" s="616">
        <v>95</v>
      </c>
      <c r="J27" s="616">
        <v>6675</v>
      </c>
      <c r="L27" s="554">
        <f t="shared" si="7"/>
        <v>0</v>
      </c>
      <c r="M27" s="561">
        <f t="shared" si="1"/>
        <v>0</v>
      </c>
      <c r="N27" s="561">
        <f t="shared" si="2"/>
        <v>10500</v>
      </c>
      <c r="O27" s="561">
        <f t="shared" si="3"/>
        <v>0</v>
      </c>
      <c r="P27" s="561">
        <f t="shared" si="4"/>
        <v>0</v>
      </c>
    </row>
    <row r="28" spans="1:17" ht="13.9" customHeight="1" thickBot="1">
      <c r="A28" s="597">
        <v>19</v>
      </c>
      <c r="B28" s="611" t="s">
        <v>472</v>
      </c>
      <c r="C28" s="633">
        <v>400</v>
      </c>
      <c r="D28" s="631">
        <v>0.9</v>
      </c>
      <c r="E28" s="622" t="s">
        <v>150</v>
      </c>
      <c r="F28" s="624">
        <v>15140</v>
      </c>
      <c r="G28" s="604">
        <f t="shared" si="6"/>
        <v>115040</v>
      </c>
      <c r="H28" s="575">
        <f t="shared" si="0"/>
        <v>416.28959276018105</v>
      </c>
      <c r="I28" s="616">
        <v>95</v>
      </c>
      <c r="J28" s="616">
        <v>6825</v>
      </c>
      <c r="L28" s="554">
        <f t="shared" si="7"/>
        <v>0</v>
      </c>
      <c r="M28" s="561">
        <f t="shared" si="1"/>
        <v>0</v>
      </c>
      <c r="N28" s="561">
        <f t="shared" si="2"/>
        <v>15140</v>
      </c>
      <c r="O28" s="561">
        <f t="shared" si="3"/>
        <v>0</v>
      </c>
      <c r="P28" s="561">
        <f t="shared" si="4"/>
        <v>0</v>
      </c>
    </row>
    <row r="29" spans="1:17" ht="13.9" customHeight="1" thickBot="1">
      <c r="A29" s="597">
        <v>20</v>
      </c>
      <c r="B29" s="611" t="s">
        <v>472</v>
      </c>
      <c r="C29" s="633">
        <v>199</v>
      </c>
      <c r="D29" s="631">
        <v>0.3</v>
      </c>
      <c r="E29" s="622" t="s">
        <v>150</v>
      </c>
      <c r="F29" s="624">
        <v>2980</v>
      </c>
      <c r="G29" s="604">
        <f t="shared" si="6"/>
        <v>118020</v>
      </c>
      <c r="H29" s="575">
        <f t="shared" si="0"/>
        <v>201.70135746606334</v>
      </c>
      <c r="I29" s="616">
        <v>96</v>
      </c>
      <c r="J29" s="616">
        <v>6700</v>
      </c>
      <c r="L29" s="554">
        <f t="shared" si="7"/>
        <v>0</v>
      </c>
      <c r="M29" s="561">
        <f t="shared" si="1"/>
        <v>0</v>
      </c>
      <c r="N29" s="561">
        <f t="shared" si="2"/>
        <v>2980</v>
      </c>
      <c r="O29" s="561">
        <f t="shared" si="3"/>
        <v>0</v>
      </c>
      <c r="P29" s="561">
        <f t="shared" si="4"/>
        <v>0</v>
      </c>
    </row>
    <row r="30" spans="1:17" ht="13.9" customHeight="1" thickBot="1">
      <c r="A30" s="597">
        <v>21</v>
      </c>
      <c r="B30" s="611" t="s">
        <v>472</v>
      </c>
      <c r="C30" s="633">
        <v>399</v>
      </c>
      <c r="D30" s="631">
        <v>0.9</v>
      </c>
      <c r="E30" s="622" t="s">
        <v>150</v>
      </c>
      <c r="F30" s="624">
        <v>15590</v>
      </c>
      <c r="G30" s="604">
        <f t="shared" si="6"/>
        <v>133610</v>
      </c>
      <c r="H30" s="575">
        <f t="shared" si="0"/>
        <v>415.24886877828055</v>
      </c>
      <c r="I30" s="616">
        <v>96</v>
      </c>
      <c r="J30" s="616">
        <v>6775</v>
      </c>
      <c r="L30" s="554">
        <f t="shared" si="7"/>
        <v>0</v>
      </c>
      <c r="M30" s="561">
        <f t="shared" si="1"/>
        <v>0</v>
      </c>
      <c r="N30" s="561">
        <f t="shared" si="2"/>
        <v>15590</v>
      </c>
      <c r="O30" s="561">
        <f t="shared" si="3"/>
        <v>0</v>
      </c>
      <c r="P30" s="561">
        <f t="shared" si="4"/>
        <v>0</v>
      </c>
    </row>
    <row r="31" spans="1:17" ht="13.9" customHeight="1" thickBot="1">
      <c r="A31" s="597">
        <v>22</v>
      </c>
      <c r="B31" s="611" t="s">
        <v>472</v>
      </c>
      <c r="C31" s="633">
        <v>405</v>
      </c>
      <c r="D31" s="631">
        <v>1.5</v>
      </c>
      <c r="E31" s="622" t="s">
        <v>150</v>
      </c>
      <c r="F31" s="624">
        <v>25380</v>
      </c>
      <c r="G31" s="604">
        <f t="shared" si="6"/>
        <v>158990</v>
      </c>
      <c r="H31" s="575">
        <f t="shared" si="0"/>
        <v>432.48868778280541</v>
      </c>
      <c r="I31" s="616">
        <v>95</v>
      </c>
      <c r="J31" s="616">
        <v>6815</v>
      </c>
      <c r="L31" s="554">
        <f t="shared" si="7"/>
        <v>0</v>
      </c>
      <c r="M31" s="561">
        <f t="shared" si="1"/>
        <v>0</v>
      </c>
      <c r="N31" s="561">
        <f t="shared" si="2"/>
        <v>25380</v>
      </c>
      <c r="O31" s="561">
        <f t="shared" si="3"/>
        <v>0</v>
      </c>
      <c r="P31" s="561">
        <f t="shared" si="4"/>
        <v>0</v>
      </c>
    </row>
    <row r="32" spans="1:17" ht="13.9" customHeight="1" thickBot="1">
      <c r="A32" s="597">
        <v>23</v>
      </c>
      <c r="B32" s="611" t="s">
        <v>472</v>
      </c>
      <c r="C32" s="633">
        <v>198</v>
      </c>
      <c r="D32" s="631">
        <v>0.6</v>
      </c>
      <c r="E32" s="622" t="s">
        <v>150</v>
      </c>
      <c r="F32" s="624">
        <v>5450</v>
      </c>
      <c r="G32" s="604">
        <f t="shared" si="6"/>
        <v>164440</v>
      </c>
      <c r="H32" s="575">
        <f t="shared" si="0"/>
        <v>203.37556561085972</v>
      </c>
      <c r="I32" s="616">
        <v>95</v>
      </c>
      <c r="J32" s="616">
        <v>6700</v>
      </c>
      <c r="L32" s="554">
        <f t="shared" si="7"/>
        <v>0</v>
      </c>
      <c r="M32" s="561">
        <f t="shared" si="1"/>
        <v>0</v>
      </c>
      <c r="N32" s="561">
        <f t="shared" si="2"/>
        <v>5450</v>
      </c>
      <c r="O32" s="561">
        <f t="shared" si="3"/>
        <v>0</v>
      </c>
      <c r="P32" s="561">
        <f t="shared" si="4"/>
        <v>0</v>
      </c>
    </row>
    <row r="33" spans="1:16" ht="13.9" customHeight="1" thickBot="1">
      <c r="A33" s="597">
        <v>24</v>
      </c>
      <c r="B33" s="611" t="s">
        <v>472</v>
      </c>
      <c r="C33" s="633">
        <v>400</v>
      </c>
      <c r="D33" s="631">
        <v>1.2</v>
      </c>
      <c r="E33" s="622" t="s">
        <v>150</v>
      </c>
      <c r="F33" s="624">
        <v>20390</v>
      </c>
      <c r="G33" s="604">
        <f t="shared" si="6"/>
        <v>184830</v>
      </c>
      <c r="H33" s="575">
        <f t="shared" si="0"/>
        <v>421.7194570135747</v>
      </c>
      <c r="I33" s="616">
        <v>95</v>
      </c>
      <c r="J33" s="616">
        <v>6600</v>
      </c>
      <c r="L33" s="554">
        <f t="shared" si="7"/>
        <v>0</v>
      </c>
      <c r="M33" s="561">
        <f t="shared" si="1"/>
        <v>0</v>
      </c>
      <c r="N33" s="561">
        <f t="shared" si="2"/>
        <v>20390</v>
      </c>
      <c r="O33" s="561">
        <f t="shared" si="3"/>
        <v>0</v>
      </c>
      <c r="P33" s="561">
        <f t="shared" si="4"/>
        <v>0</v>
      </c>
    </row>
    <row r="34" spans="1:16" ht="13.9" customHeight="1" thickBot="1">
      <c r="A34" s="597">
        <v>25</v>
      </c>
      <c r="B34" s="611" t="s">
        <v>472</v>
      </c>
      <c r="C34" s="633">
        <v>399</v>
      </c>
      <c r="D34" s="631">
        <v>1.8</v>
      </c>
      <c r="E34" s="622" t="s">
        <v>150</v>
      </c>
      <c r="F34" s="624">
        <v>29500</v>
      </c>
      <c r="G34" s="604">
        <f t="shared" si="6"/>
        <v>214330</v>
      </c>
      <c r="H34" s="575">
        <f t="shared" si="0"/>
        <v>431.49773755656105</v>
      </c>
      <c r="I34" s="616">
        <v>95</v>
      </c>
      <c r="J34" s="616">
        <v>7000</v>
      </c>
      <c r="L34" s="554">
        <f t="shared" si="7"/>
        <v>0</v>
      </c>
      <c r="M34" s="561">
        <f t="shared" si="1"/>
        <v>0</v>
      </c>
      <c r="N34" s="561">
        <f t="shared" si="2"/>
        <v>29500</v>
      </c>
      <c r="O34" s="561">
        <f t="shared" si="3"/>
        <v>0</v>
      </c>
      <c r="P34" s="561">
        <f t="shared" si="4"/>
        <v>0</v>
      </c>
    </row>
    <row r="35" spans="1:16" ht="13.9" customHeight="1" thickBot="1">
      <c r="A35" s="597">
        <v>26</v>
      </c>
      <c r="B35" s="611" t="s">
        <v>472</v>
      </c>
      <c r="C35" s="633">
        <v>200</v>
      </c>
      <c r="D35" s="631">
        <v>0.6</v>
      </c>
      <c r="E35" s="622" t="s">
        <v>150</v>
      </c>
      <c r="F35" s="624">
        <v>6450</v>
      </c>
      <c r="G35" s="604">
        <f t="shared" si="6"/>
        <v>220780</v>
      </c>
      <c r="H35" s="575">
        <f t="shared" si="0"/>
        <v>205.42986425339365</v>
      </c>
      <c r="I35" s="616">
        <v>95</v>
      </c>
      <c r="J35" s="616">
        <v>6750</v>
      </c>
      <c r="L35" s="554">
        <f t="shared" si="7"/>
        <v>0</v>
      </c>
      <c r="M35" s="561">
        <f t="shared" si="1"/>
        <v>0</v>
      </c>
      <c r="N35" s="561">
        <f t="shared" si="2"/>
        <v>6450</v>
      </c>
      <c r="O35" s="561">
        <f t="shared" si="3"/>
        <v>0</v>
      </c>
      <c r="P35" s="561">
        <f t="shared" si="4"/>
        <v>0</v>
      </c>
    </row>
    <row r="36" spans="1:16" ht="13.9" customHeight="1" thickBot="1">
      <c r="A36" s="597">
        <v>27</v>
      </c>
      <c r="B36" s="611" t="s">
        <v>472</v>
      </c>
      <c r="C36" s="633">
        <v>401</v>
      </c>
      <c r="D36" s="631">
        <v>1.2</v>
      </c>
      <c r="E36" s="622" t="s">
        <v>150</v>
      </c>
      <c r="F36" s="624">
        <v>20620</v>
      </c>
      <c r="G36" s="604">
        <f t="shared" si="6"/>
        <v>241400</v>
      </c>
      <c r="H36" s="575">
        <f t="shared" si="0"/>
        <v>422.77375565610862</v>
      </c>
      <c r="I36" s="616">
        <v>95</v>
      </c>
      <c r="J36" s="616">
        <v>6700</v>
      </c>
      <c r="L36" s="554">
        <f t="shared" si="7"/>
        <v>0</v>
      </c>
      <c r="M36" s="561">
        <f t="shared" si="1"/>
        <v>0</v>
      </c>
      <c r="N36" s="561">
        <f t="shared" si="2"/>
        <v>20620</v>
      </c>
      <c r="O36" s="561">
        <f t="shared" si="3"/>
        <v>0</v>
      </c>
      <c r="P36" s="561">
        <f t="shared" si="4"/>
        <v>0</v>
      </c>
    </row>
    <row r="37" spans="1:16" ht="13.9" customHeight="1" thickBot="1">
      <c r="A37" s="597">
        <v>28</v>
      </c>
      <c r="B37" s="611" t="s">
        <v>472</v>
      </c>
      <c r="C37" s="633">
        <v>301</v>
      </c>
      <c r="D37" s="631">
        <v>1.8</v>
      </c>
      <c r="E37" s="622" t="s">
        <v>150</v>
      </c>
      <c r="F37" s="624">
        <v>22200</v>
      </c>
      <c r="G37" s="604">
        <f t="shared" si="6"/>
        <v>263600</v>
      </c>
      <c r="H37" s="575">
        <f t="shared" si="0"/>
        <v>325.51583710407238</v>
      </c>
      <c r="I37" s="616">
        <v>95</v>
      </c>
      <c r="J37" s="616">
        <v>6875</v>
      </c>
      <c r="L37" s="554">
        <f t="shared" si="7"/>
        <v>0</v>
      </c>
      <c r="M37" s="561">
        <f t="shared" si="1"/>
        <v>0</v>
      </c>
      <c r="N37" s="561">
        <f t="shared" si="2"/>
        <v>22200</v>
      </c>
      <c r="O37" s="561">
        <f t="shared" si="3"/>
        <v>0</v>
      </c>
      <c r="P37" s="561">
        <f t="shared" si="4"/>
        <v>0</v>
      </c>
    </row>
    <row r="38" spans="1:16" ht="13.9" customHeight="1" thickBot="1">
      <c r="A38" s="597">
        <v>29</v>
      </c>
      <c r="B38" s="611" t="s">
        <v>472</v>
      </c>
      <c r="C38" s="633">
        <v>205</v>
      </c>
      <c r="D38" s="631">
        <v>0.9</v>
      </c>
      <c r="E38" s="622" t="s">
        <v>150</v>
      </c>
      <c r="F38" s="624">
        <v>7590</v>
      </c>
      <c r="G38" s="604">
        <f t="shared" si="6"/>
        <v>271190</v>
      </c>
      <c r="H38" s="575">
        <f t="shared" si="0"/>
        <v>213.34841628959276</v>
      </c>
      <c r="I38" s="616">
        <v>95</v>
      </c>
      <c r="J38" s="616">
        <v>6650</v>
      </c>
      <c r="L38" s="554">
        <f t="shared" si="7"/>
        <v>0</v>
      </c>
      <c r="M38" s="561">
        <f t="shared" si="1"/>
        <v>0</v>
      </c>
      <c r="N38" s="561">
        <f t="shared" si="2"/>
        <v>7590</v>
      </c>
      <c r="O38" s="561">
        <f t="shared" si="3"/>
        <v>0</v>
      </c>
      <c r="P38" s="561">
        <f t="shared" si="4"/>
        <v>0</v>
      </c>
    </row>
    <row r="39" spans="1:16" ht="13.9" customHeight="1" thickBot="1">
      <c r="A39" s="597">
        <v>30</v>
      </c>
      <c r="B39" s="611" t="s">
        <v>472</v>
      </c>
      <c r="C39" s="633">
        <v>299</v>
      </c>
      <c r="D39" s="631">
        <v>1.5</v>
      </c>
      <c r="E39" s="622" t="s">
        <v>150</v>
      </c>
      <c r="F39" s="624">
        <v>19000</v>
      </c>
      <c r="G39" s="604">
        <f t="shared" si="6"/>
        <v>290190</v>
      </c>
      <c r="H39" s="575">
        <f t="shared" si="0"/>
        <v>319.29411764705884</v>
      </c>
      <c r="I39" s="616">
        <v>95</v>
      </c>
      <c r="J39" s="616">
        <v>6800</v>
      </c>
      <c r="L39" s="554">
        <f t="shared" si="7"/>
        <v>0</v>
      </c>
      <c r="M39" s="561">
        <f t="shared" si="1"/>
        <v>0</v>
      </c>
      <c r="N39" s="561">
        <f t="shared" si="2"/>
        <v>19000</v>
      </c>
      <c r="O39" s="561">
        <f t="shared" si="3"/>
        <v>0</v>
      </c>
      <c r="P39" s="561">
        <f t="shared" si="4"/>
        <v>0</v>
      </c>
    </row>
    <row r="40" spans="1:16" ht="13.9" customHeight="1" thickBot="1">
      <c r="A40" s="597">
        <v>31</v>
      </c>
      <c r="B40" s="611" t="s">
        <v>472</v>
      </c>
      <c r="C40" s="633">
        <v>210</v>
      </c>
      <c r="D40" s="631">
        <v>2</v>
      </c>
      <c r="E40" s="622" t="s">
        <v>150</v>
      </c>
      <c r="F40" s="624">
        <v>17290</v>
      </c>
      <c r="G40" s="604">
        <f t="shared" si="6"/>
        <v>307480</v>
      </c>
      <c r="H40" s="575">
        <f t="shared" si="0"/>
        <v>229.00452488687782</v>
      </c>
      <c r="I40" s="616">
        <v>95</v>
      </c>
      <c r="J40" s="616">
        <v>6860</v>
      </c>
      <c r="L40" s="554">
        <f t="shared" si="7"/>
        <v>0</v>
      </c>
      <c r="M40" s="561">
        <f t="shared" si="1"/>
        <v>0</v>
      </c>
      <c r="N40" s="561">
        <f t="shared" si="2"/>
        <v>17290</v>
      </c>
      <c r="O40" s="561">
        <f t="shared" si="3"/>
        <v>0</v>
      </c>
      <c r="P40" s="561">
        <f t="shared" si="4"/>
        <v>0</v>
      </c>
    </row>
    <row r="41" spans="1:16" ht="13.9" customHeight="1" thickBot="1">
      <c r="A41" s="597">
        <v>32</v>
      </c>
      <c r="B41" s="611" t="s">
        <v>472</v>
      </c>
      <c r="C41" s="633">
        <v>200</v>
      </c>
      <c r="D41" s="631">
        <v>0.9</v>
      </c>
      <c r="E41" s="622" t="s">
        <v>150</v>
      </c>
      <c r="F41" s="624">
        <v>8040</v>
      </c>
      <c r="G41" s="604">
        <f t="shared" si="6"/>
        <v>315520</v>
      </c>
      <c r="H41" s="575">
        <f t="shared" si="0"/>
        <v>208.14479638009053</v>
      </c>
      <c r="I41" s="616">
        <v>95</v>
      </c>
      <c r="J41" s="616">
        <v>6675</v>
      </c>
      <c r="L41" s="554">
        <f t="shared" si="7"/>
        <v>0</v>
      </c>
      <c r="M41" s="561">
        <f t="shared" si="1"/>
        <v>0</v>
      </c>
      <c r="N41" s="561">
        <f t="shared" si="2"/>
        <v>8040</v>
      </c>
      <c r="O41" s="561">
        <f t="shared" si="3"/>
        <v>0</v>
      </c>
      <c r="P41" s="561">
        <f t="shared" si="4"/>
        <v>0</v>
      </c>
    </row>
    <row r="42" spans="1:16" ht="13.9" customHeight="1" thickBot="1">
      <c r="A42" s="597">
        <v>33</v>
      </c>
      <c r="B42" s="611" t="s">
        <v>472</v>
      </c>
      <c r="C42" s="633">
        <v>199</v>
      </c>
      <c r="D42" s="631">
        <v>1.5</v>
      </c>
      <c r="E42" s="622" t="s">
        <v>150</v>
      </c>
      <c r="F42" s="624">
        <v>12580</v>
      </c>
      <c r="G42" s="604">
        <f t="shared" si="6"/>
        <v>328100</v>
      </c>
      <c r="H42" s="575">
        <f t="shared" si="0"/>
        <v>212.50678733031674</v>
      </c>
      <c r="I42" s="616">
        <v>95</v>
      </c>
      <c r="J42" s="616">
        <v>6700</v>
      </c>
      <c r="L42" s="554">
        <f t="shared" si="7"/>
        <v>0</v>
      </c>
      <c r="M42" s="561">
        <f t="shared" si="1"/>
        <v>0</v>
      </c>
      <c r="N42" s="561">
        <f t="shared" si="2"/>
        <v>12580</v>
      </c>
      <c r="O42" s="561">
        <f t="shared" si="3"/>
        <v>0</v>
      </c>
      <c r="P42" s="561">
        <f t="shared" si="4"/>
        <v>0</v>
      </c>
    </row>
    <row r="43" spans="1:16" ht="13.9" customHeight="1" thickBot="1">
      <c r="A43" s="597">
        <v>34</v>
      </c>
      <c r="B43" s="611" t="s">
        <v>472</v>
      </c>
      <c r="C43" s="633">
        <v>277</v>
      </c>
      <c r="D43" s="631">
        <v>2</v>
      </c>
      <c r="E43" s="622" t="s">
        <v>150</v>
      </c>
      <c r="F43" s="624">
        <v>15200</v>
      </c>
      <c r="G43" s="604">
        <f t="shared" si="6"/>
        <v>343300</v>
      </c>
      <c r="H43" s="575">
        <f t="shared" si="0"/>
        <v>302.0678733031674</v>
      </c>
      <c r="I43" s="616">
        <v>95</v>
      </c>
      <c r="J43" s="616">
        <v>6700</v>
      </c>
      <c r="L43" s="554">
        <f t="shared" si="7"/>
        <v>0</v>
      </c>
      <c r="M43" s="561">
        <f t="shared" si="1"/>
        <v>0</v>
      </c>
      <c r="N43" s="561">
        <f t="shared" si="2"/>
        <v>15200</v>
      </c>
      <c r="O43" s="561">
        <f t="shared" si="3"/>
        <v>0</v>
      </c>
      <c r="P43" s="561">
        <f t="shared" si="4"/>
        <v>0</v>
      </c>
    </row>
    <row r="44" spans="1:16" ht="13.9" customHeight="1" thickBot="1">
      <c r="A44" s="597">
        <v>35</v>
      </c>
      <c r="B44" s="611"/>
      <c r="C44" s="612"/>
      <c r="D44" s="613"/>
      <c r="E44" s="622"/>
      <c r="F44" s="624">
        <f>(D44*42)*C44</f>
        <v>0</v>
      </c>
      <c r="G44" s="604">
        <f t="shared" si="6"/>
        <v>343300</v>
      </c>
      <c r="H44" s="575">
        <f t="shared" si="0"/>
        <v>0</v>
      </c>
      <c r="I44" s="616"/>
      <c r="J44" s="616"/>
      <c r="L44" s="554">
        <f t="shared" si="7"/>
        <v>0</v>
      </c>
      <c r="M44" s="561">
        <f t="shared" si="1"/>
        <v>0</v>
      </c>
      <c r="N44" s="561">
        <f t="shared" si="2"/>
        <v>0</v>
      </c>
      <c r="O44" s="561">
        <f t="shared" si="3"/>
        <v>0</v>
      </c>
      <c r="P44" s="561">
        <f t="shared" si="4"/>
        <v>0</v>
      </c>
    </row>
    <row r="45" spans="1:16" ht="13.9" customHeight="1" thickBot="1">
      <c r="A45" s="597">
        <v>36</v>
      </c>
      <c r="B45" s="611"/>
      <c r="C45" s="612"/>
      <c r="D45" s="613"/>
      <c r="E45" s="622"/>
      <c r="F45" s="624">
        <f t="shared" ref="F45" si="8">(D45*42)*C45</f>
        <v>0</v>
      </c>
      <c r="G45" s="604">
        <f t="shared" si="6"/>
        <v>343300</v>
      </c>
      <c r="H45" s="575">
        <f t="shared" si="0"/>
        <v>0</v>
      </c>
      <c r="I45" s="616"/>
      <c r="J45" s="616"/>
      <c r="L45" s="554">
        <f t="shared" si="7"/>
        <v>0</v>
      </c>
      <c r="M45" s="561">
        <f t="shared" si="1"/>
        <v>0</v>
      </c>
      <c r="N45" s="561">
        <f t="shared" si="2"/>
        <v>0</v>
      </c>
      <c r="O45" s="561">
        <f t="shared" si="3"/>
        <v>0</v>
      </c>
      <c r="P45" s="561">
        <f t="shared" si="4"/>
        <v>0</v>
      </c>
    </row>
    <row r="46" spans="1:16" ht="13.9" customHeight="1" thickBot="1">
      <c r="A46" s="597">
        <v>37</v>
      </c>
      <c r="B46" s="611"/>
      <c r="C46" s="612"/>
      <c r="D46" s="613"/>
      <c r="E46" s="622"/>
      <c r="F46" s="624">
        <f>(D46*42)*C46</f>
        <v>0</v>
      </c>
      <c r="G46" s="604">
        <f t="shared" si="6"/>
        <v>343300</v>
      </c>
      <c r="H46" s="575">
        <f t="shared" si="0"/>
        <v>0</v>
      </c>
      <c r="I46" s="616"/>
      <c r="J46" s="616"/>
      <c r="L46" s="554">
        <f t="shared" si="7"/>
        <v>0</v>
      </c>
      <c r="M46" s="561">
        <f t="shared" si="1"/>
        <v>0</v>
      </c>
      <c r="N46" s="561">
        <f t="shared" si="2"/>
        <v>0</v>
      </c>
      <c r="O46" s="561">
        <f t="shared" si="3"/>
        <v>0</v>
      </c>
      <c r="P46" s="561">
        <f t="shared" si="4"/>
        <v>0</v>
      </c>
    </row>
    <row r="47" spans="1:16" ht="13.9" customHeight="1" thickBot="1">
      <c r="A47" s="597">
        <v>38</v>
      </c>
      <c r="B47" s="611"/>
      <c r="C47" s="612"/>
      <c r="D47" s="613"/>
      <c r="E47" s="622"/>
      <c r="F47" s="624">
        <f t="shared" ref="F47:F48" si="9">(D47*42)*C47</f>
        <v>0</v>
      </c>
      <c r="G47" s="604">
        <f t="shared" si="6"/>
        <v>343300</v>
      </c>
      <c r="H47" s="575">
        <f t="shared" si="0"/>
        <v>0</v>
      </c>
      <c r="I47" s="616"/>
      <c r="J47" s="616"/>
      <c r="L47" s="554">
        <f t="shared" si="7"/>
        <v>0</v>
      </c>
      <c r="M47" s="561">
        <f>IF(E47=$M$54,F47,0)</f>
        <v>0</v>
      </c>
      <c r="N47" s="561">
        <f>IF(E47=$N$54,F47,0)</f>
        <v>0</v>
      </c>
      <c r="O47" s="561">
        <f>IF(E47=$O$54,F47,0)</f>
        <v>0</v>
      </c>
      <c r="P47" s="561">
        <f>IF(E47=$P$54,F47,0)</f>
        <v>0</v>
      </c>
    </row>
    <row r="48" spans="1:16" ht="13.9" customHeight="1" thickBot="1">
      <c r="A48" s="597">
        <v>39</v>
      </c>
      <c r="B48" s="611"/>
      <c r="C48" s="612"/>
      <c r="D48" s="613"/>
      <c r="E48" s="622"/>
      <c r="F48" s="624">
        <f t="shared" si="9"/>
        <v>0</v>
      </c>
      <c r="G48" s="604">
        <f t="shared" si="6"/>
        <v>343300</v>
      </c>
      <c r="H48" s="575">
        <f t="shared" si="0"/>
        <v>0</v>
      </c>
      <c r="I48" s="616"/>
      <c r="J48" s="616"/>
      <c r="L48" s="554">
        <f t="shared" si="7"/>
        <v>0</v>
      </c>
      <c r="M48" s="561">
        <f>IF(E48=$M$54,F48,0)</f>
        <v>0</v>
      </c>
      <c r="N48" s="561">
        <f>IF(E48=$N$54,F48,0)</f>
        <v>0</v>
      </c>
      <c r="O48" s="561">
        <f>IF(E48=$O$54,F48,0)</f>
        <v>0</v>
      </c>
      <c r="P48" s="561">
        <f>IF(E48=$P$54,F48,0)</f>
        <v>0</v>
      </c>
    </row>
    <row r="49" spans="1:17" ht="13.9" customHeight="1" thickBot="1">
      <c r="A49" s="597">
        <v>40</v>
      </c>
      <c r="B49" s="611" t="s">
        <v>472</v>
      </c>
      <c r="C49" s="591">
        <f>(C5*E4)</f>
        <v>316.43241</v>
      </c>
      <c r="D49" s="621"/>
      <c r="E49" s="614" t="s">
        <v>156</v>
      </c>
      <c r="F49" s="623"/>
      <c r="G49" s="605"/>
      <c r="H49" s="575">
        <f t="shared" si="0"/>
        <v>316.43241</v>
      </c>
      <c r="I49" s="612">
        <v>92</v>
      </c>
      <c r="J49" s="616">
        <v>6525</v>
      </c>
      <c r="L49" s="554">
        <f t="shared" si="7"/>
        <v>0</v>
      </c>
      <c r="M49" s="561">
        <f>IF(E49=$M$54,F49,0)</f>
        <v>0</v>
      </c>
      <c r="N49" s="561">
        <f>IF(E49=$N$54,F49,0)</f>
        <v>0</v>
      </c>
      <c r="O49" s="561">
        <f>IF(E49=$O$54,F49,0)</f>
        <v>0</v>
      </c>
      <c r="P49" s="561">
        <f>IF(E49=$P$54,F49,0)</f>
        <v>0</v>
      </c>
    </row>
    <row r="50" spans="1:17" ht="13.9" customHeight="1" thickBot="1">
      <c r="A50" s="578" t="s">
        <v>71</v>
      </c>
      <c r="B50" s="576" t="s">
        <v>235</v>
      </c>
      <c r="C50" s="591">
        <f>(SUM(C10:C49))*42</f>
        <v>380076.16121999995</v>
      </c>
      <c r="D50" s="598" t="s">
        <v>236</v>
      </c>
      <c r="E50" s="576" t="s">
        <v>237</v>
      </c>
      <c r="F50" s="591">
        <f>SUM(F10:F46)</f>
        <v>343300</v>
      </c>
      <c r="G50" s="607" t="s">
        <v>154</v>
      </c>
      <c r="H50" s="606"/>
      <c r="I50" s="600"/>
      <c r="J50" s="603" t="s">
        <v>202</v>
      </c>
      <c r="K50" s="535"/>
      <c r="L50" s="554"/>
      <c r="M50" s="555"/>
      <c r="N50" s="555"/>
      <c r="O50" s="556"/>
      <c r="P50" s="556"/>
    </row>
    <row r="51" spans="1:17" ht="13.9" customHeight="1" thickBot="1">
      <c r="A51" s="578" t="s">
        <v>204</v>
      </c>
      <c r="B51" s="617">
        <v>0.76597222222222217</v>
      </c>
      <c r="C51" s="590" t="s">
        <v>203</v>
      </c>
      <c r="D51" s="580" t="s">
        <v>205</v>
      </c>
      <c r="E51" s="617">
        <v>0.84305555555555556</v>
      </c>
      <c r="F51" s="590" t="s">
        <v>203</v>
      </c>
      <c r="G51" s="580" t="s">
        <v>207</v>
      </c>
      <c r="H51" s="620">
        <v>43016</v>
      </c>
      <c r="I51" s="600" t="s">
        <v>514</v>
      </c>
      <c r="J51" s="601">
        <f>H49+H55</f>
        <v>366.43241</v>
      </c>
      <c r="K51" s="574"/>
      <c r="L51" s="554"/>
      <c r="M51" s="555"/>
      <c r="N51" s="555"/>
      <c r="O51" s="556"/>
      <c r="P51" s="556"/>
    </row>
    <row r="52" spans="1:17" ht="13.9" customHeight="1" thickBot="1">
      <c r="A52" s="578" t="s">
        <v>178</v>
      </c>
      <c r="B52" s="612">
        <v>756</v>
      </c>
      <c r="C52" s="579" t="s">
        <v>73</v>
      </c>
      <c r="D52" s="580" t="s">
        <v>160</v>
      </c>
      <c r="E52" s="618">
        <f>MAX(D10:D48)</f>
        <v>2</v>
      </c>
      <c r="F52" s="579" t="s">
        <v>165</v>
      </c>
      <c r="G52" s="580" t="s">
        <v>166</v>
      </c>
      <c r="H52" s="618">
        <f>F50/(SUM(C15:C48)*42)</f>
        <v>1.006626788646493</v>
      </c>
      <c r="I52" s="600" t="s">
        <v>165</v>
      </c>
      <c r="J52" s="602" t="s">
        <v>234</v>
      </c>
      <c r="L52" s="554"/>
      <c r="M52" s="555"/>
      <c r="N52" s="555"/>
      <c r="O52" s="556"/>
      <c r="P52" s="556"/>
    </row>
    <row r="53" spans="1:17" ht="13.9" customHeight="1" thickBot="1">
      <c r="A53" s="578" t="s">
        <v>179</v>
      </c>
      <c r="B53" s="612">
        <v>6150</v>
      </c>
      <c r="C53" s="579" t="s">
        <v>73</v>
      </c>
      <c r="D53" s="580" t="s">
        <v>161</v>
      </c>
      <c r="E53" s="612">
        <f>MAX(I10:I49)</f>
        <v>96</v>
      </c>
      <c r="F53" s="579" t="s">
        <v>74</v>
      </c>
      <c r="G53" s="580" t="s">
        <v>163</v>
      </c>
      <c r="H53" s="612">
        <f>AVERAGE(I14:I48)</f>
        <v>95.066666666666663</v>
      </c>
      <c r="I53" s="600" t="s">
        <v>74</v>
      </c>
      <c r="J53" s="547">
        <f>SUM(H10:H49)+E55+H55</f>
        <v>9633.4505095475106</v>
      </c>
      <c r="L53" s="574"/>
      <c r="M53" s="574"/>
      <c r="N53" s="574"/>
      <c r="O53" s="574"/>
      <c r="P53" s="574"/>
    </row>
    <row r="54" spans="1:17" ht="13.9" customHeight="1" thickBot="1">
      <c r="A54" s="578" t="s">
        <v>75</v>
      </c>
      <c r="B54" s="615">
        <v>2165</v>
      </c>
      <c r="C54" s="579" t="s">
        <v>73</v>
      </c>
      <c r="D54" s="580" t="s">
        <v>162</v>
      </c>
      <c r="E54" s="612">
        <f>MAX(J10:J49)</f>
        <v>7185</v>
      </c>
      <c r="F54" s="579" t="s">
        <v>73</v>
      </c>
      <c r="G54" s="580" t="s">
        <v>164</v>
      </c>
      <c r="H54" s="612">
        <f>AVERAGE(J14:J48)</f>
        <v>6860.666666666667</v>
      </c>
      <c r="I54" s="600" t="s">
        <v>73</v>
      </c>
      <c r="J54" s="602" t="s">
        <v>146</v>
      </c>
      <c r="L54" s="550" t="s">
        <v>89</v>
      </c>
      <c r="M54" s="549" t="str">
        <f>'Job Info'!D17</f>
        <v>100 Mesh</v>
      </c>
      <c r="N54" s="549" t="str">
        <f>'Job Info'!D18</f>
        <v>40/70 White</v>
      </c>
      <c r="O54" s="549">
        <f>'Job Info'!D19</f>
        <v>0</v>
      </c>
      <c r="P54" s="549">
        <f>'Job Info'!D20</f>
        <v>0</v>
      </c>
    </row>
    <row r="55" spans="1:17" ht="13.9" customHeight="1" thickBot="1">
      <c r="A55" s="576" t="s">
        <v>90</v>
      </c>
      <c r="B55" s="599">
        <f>((C7*0.433)+B54)/C7</f>
        <v>0.67083368120399867</v>
      </c>
      <c r="C55" s="579" t="s">
        <v>231</v>
      </c>
      <c r="D55" s="589" t="s">
        <v>229</v>
      </c>
      <c r="E55" s="619">
        <v>157</v>
      </c>
      <c r="F55" s="579" t="s">
        <v>230</v>
      </c>
      <c r="G55" s="578" t="s">
        <v>232</v>
      </c>
      <c r="H55" s="619">
        <v>50</v>
      </c>
      <c r="I55" s="600" t="s">
        <v>230</v>
      </c>
      <c r="J55" s="547">
        <f>(C50/42)+E55+H55</f>
        <v>9256.4324099999994</v>
      </c>
      <c r="L55" s="551">
        <f t="shared" ref="L55:P55" si="10">SUM(L10:L49)</f>
        <v>60</v>
      </c>
      <c r="M55" s="551">
        <f t="shared" si="10"/>
        <v>86700</v>
      </c>
      <c r="N55" s="551">
        <f t="shared" si="10"/>
        <v>256600</v>
      </c>
      <c r="O55" s="551">
        <f t="shared" si="10"/>
        <v>0</v>
      </c>
      <c r="P55" s="551">
        <f t="shared" si="10"/>
        <v>0</v>
      </c>
    </row>
    <row r="56" spans="1:17" ht="43.15" customHeight="1">
      <c r="A56" s="663" t="s">
        <v>468</v>
      </c>
      <c r="B56" s="664"/>
      <c r="C56" s="664"/>
      <c r="D56" s="664"/>
      <c r="E56" s="664"/>
      <c r="F56" s="664"/>
      <c r="G56" s="664"/>
      <c r="H56" s="664"/>
      <c r="I56" s="664"/>
      <c r="J56" s="665"/>
      <c r="K56" s="535"/>
      <c r="L56" s="538"/>
      <c r="M56" s="539"/>
      <c r="N56" s="535"/>
      <c r="O56" s="535"/>
    </row>
    <row r="58" spans="1:17">
      <c r="A58" s="541"/>
      <c r="B58" s="540" t="s">
        <v>191</v>
      </c>
      <c r="C58" s="542"/>
      <c r="D58" s="542"/>
      <c r="E58" s="542"/>
      <c r="F58" s="542"/>
      <c r="G58" s="542"/>
      <c r="H58" s="542"/>
      <c r="I58" s="542"/>
    </row>
    <row r="59" spans="1:17">
      <c r="A59" s="543"/>
      <c r="B59" s="540" t="s">
        <v>100</v>
      </c>
      <c r="C59" s="545"/>
      <c r="D59" s="544"/>
      <c r="E59" s="545"/>
      <c r="F59" s="546"/>
      <c r="G59" s="546"/>
      <c r="H59" s="546"/>
      <c r="I59" s="546"/>
    </row>
    <row r="60" spans="1:17">
      <c r="A60" s="558" t="s">
        <v>130</v>
      </c>
      <c r="B60" s="558" t="s">
        <v>131</v>
      </c>
      <c r="C60" s="558" t="s">
        <v>97</v>
      </c>
      <c r="D60" s="558" t="s">
        <v>91</v>
      </c>
      <c r="E60" s="558" t="s">
        <v>72</v>
      </c>
      <c r="F60" s="558" t="s">
        <v>173</v>
      </c>
      <c r="G60" s="558" t="s">
        <v>174</v>
      </c>
      <c r="H60" s="558" t="s">
        <v>171</v>
      </c>
      <c r="I60" s="558" t="s">
        <v>172</v>
      </c>
      <c r="J60" s="558" t="s">
        <v>159</v>
      </c>
      <c r="K60" s="558" t="s">
        <v>99</v>
      </c>
      <c r="L60" s="558" t="s">
        <v>92</v>
      </c>
      <c r="M60" s="558" t="s">
        <v>132</v>
      </c>
      <c r="N60" s="558" t="s">
        <v>93</v>
      </c>
      <c r="O60" s="558" t="s">
        <v>94</v>
      </c>
      <c r="P60" s="558" t="s">
        <v>96</v>
      </c>
      <c r="Q60" s="558" t="s">
        <v>95</v>
      </c>
    </row>
    <row r="61" spans="1:17">
      <c r="A61" s="559">
        <f>C5</f>
        <v>14273</v>
      </c>
      <c r="B61" s="559">
        <f>C6</f>
        <v>14424</v>
      </c>
      <c r="C61" s="559">
        <f>C50</f>
        <v>380076.16121999995</v>
      </c>
      <c r="D61" s="559">
        <f>J55</f>
        <v>9256.4324099999994</v>
      </c>
      <c r="E61" s="559">
        <f>F50</f>
        <v>343300</v>
      </c>
      <c r="F61" s="559">
        <f>M55</f>
        <v>86700</v>
      </c>
      <c r="G61" s="559">
        <f>N55</f>
        <v>256600</v>
      </c>
      <c r="H61" s="559">
        <f>O55</f>
        <v>0</v>
      </c>
      <c r="I61" s="559">
        <f>P55</f>
        <v>0</v>
      </c>
      <c r="J61" s="559">
        <f>B52</f>
        <v>756</v>
      </c>
      <c r="K61" s="559">
        <f>B53</f>
        <v>6150</v>
      </c>
      <c r="L61" s="559">
        <f>B54</f>
        <v>2165</v>
      </c>
      <c r="M61" s="560">
        <f>B55</f>
        <v>0.67083368120399867</v>
      </c>
      <c r="N61" s="559">
        <f>E53</f>
        <v>96</v>
      </c>
      <c r="O61" s="559">
        <f>H53</f>
        <v>95.066666666666663</v>
      </c>
      <c r="P61" s="559">
        <f>E54</f>
        <v>7185</v>
      </c>
      <c r="Q61" s="559">
        <f>H54</f>
        <v>6860.666666666667</v>
      </c>
    </row>
  </sheetData>
  <sheetProtection selectLockedCells="1"/>
  <mergeCells count="22">
    <mergeCell ref="A2:A3"/>
    <mergeCell ref="B2:E2"/>
    <mergeCell ref="F2:J3"/>
    <mergeCell ref="B3:E3"/>
    <mergeCell ref="A4:A5"/>
    <mergeCell ref="F4:G4"/>
    <mergeCell ref="H4:J4"/>
    <mergeCell ref="F5:G5"/>
    <mergeCell ref="H5:J5"/>
    <mergeCell ref="I8:I9"/>
    <mergeCell ref="J8:J9"/>
    <mergeCell ref="A56:J56"/>
    <mergeCell ref="M5:P5"/>
    <mergeCell ref="M6:P6"/>
    <mergeCell ref="A8:A9"/>
    <mergeCell ref="B8:B9"/>
    <mergeCell ref="C8:C9"/>
    <mergeCell ref="D8:D9"/>
    <mergeCell ref="E8:E9"/>
    <mergeCell ref="F8:F9"/>
    <mergeCell ref="G8:G9"/>
    <mergeCell ref="H8:H9"/>
  </mergeCells>
  <dataValidations count="1">
    <dataValidation type="list" allowBlank="1" showInputMessage="1" showErrorMessage="1" sqref="E10:E49">
      <formula1>$Q$10:$Q$25</formula1>
    </dataValidation>
  </dataValidations>
  <pageMargins left="0.7" right="0.7" top="0.75" bottom="0.75" header="0.3" footer="0.3"/>
  <pageSetup scale="77"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Q61"/>
  <sheetViews>
    <sheetView zoomScaleNormal="100" zoomScaleSheetLayoutView="80" workbookViewId="0">
      <selection activeCell="L2" sqref="L2"/>
    </sheetView>
  </sheetViews>
  <sheetFormatPr defaultColWidth="8.85546875" defaultRowHeight="15"/>
  <cols>
    <col min="1" max="16" width="11.7109375" style="534" customWidth="1"/>
    <col min="17" max="17" width="11.28515625" style="534" bestFit="1" customWidth="1"/>
    <col min="18" max="16384" width="8.85546875" style="534"/>
  </cols>
  <sheetData>
    <row r="1" spans="1:17" ht="13.9" customHeight="1" thickBot="1"/>
    <row r="2" spans="1:17" ht="13.9" customHeight="1" thickBot="1">
      <c r="A2" s="673" t="s">
        <v>433</v>
      </c>
      <c r="B2" s="674" t="s">
        <v>291</v>
      </c>
      <c r="C2" s="675"/>
      <c r="D2" s="675"/>
      <c r="E2" s="676"/>
      <c r="F2" s="677" t="s">
        <v>434</v>
      </c>
      <c r="G2" s="678"/>
      <c r="H2" s="678"/>
      <c r="I2" s="678"/>
      <c r="J2" s="678"/>
      <c r="M2" s="566" t="s">
        <v>185</v>
      </c>
      <c r="N2" s="566" t="s">
        <v>186</v>
      </c>
      <c r="O2" s="566" t="s">
        <v>187</v>
      </c>
      <c r="P2" s="566" t="s">
        <v>188</v>
      </c>
    </row>
    <row r="3" spans="1:17" ht="13.9" customHeight="1" thickBot="1">
      <c r="A3" s="673"/>
      <c r="B3" s="679" t="s">
        <v>241</v>
      </c>
      <c r="C3" s="680"/>
      <c r="D3" s="680"/>
      <c r="E3" s="681"/>
      <c r="F3" s="677"/>
      <c r="G3" s="678"/>
      <c r="H3" s="678"/>
      <c r="I3" s="678"/>
      <c r="J3" s="678"/>
      <c r="M3" s="567">
        <f>M55/F50</f>
        <v>0.25292397660818716</v>
      </c>
      <c r="N3" s="567">
        <f>N55/F50</f>
        <v>0.74707602339181289</v>
      </c>
      <c r="O3" s="567">
        <f>O55/F50</f>
        <v>0</v>
      </c>
      <c r="P3" s="567">
        <f>P55/F50</f>
        <v>0</v>
      </c>
    </row>
    <row r="4" spans="1:17" ht="13.9" customHeight="1" thickBot="1">
      <c r="A4" s="682">
        <v>27</v>
      </c>
      <c r="B4" s="581" t="s">
        <v>218</v>
      </c>
      <c r="C4" s="608">
        <v>14255</v>
      </c>
      <c r="D4" s="582" t="s">
        <v>76</v>
      </c>
      <c r="E4" s="586">
        <v>2.2169999999999999E-2</v>
      </c>
      <c r="F4" s="683" t="s">
        <v>226</v>
      </c>
      <c r="G4" s="684"/>
      <c r="H4" s="685" t="s">
        <v>452</v>
      </c>
      <c r="I4" s="685"/>
      <c r="J4" s="685"/>
      <c r="N4" s="535"/>
    </row>
    <row r="5" spans="1:17" ht="13.9" customHeight="1" thickBot="1">
      <c r="A5" s="682"/>
      <c r="B5" s="654" t="s">
        <v>78</v>
      </c>
      <c r="C5" s="609">
        <v>14086</v>
      </c>
      <c r="D5" s="583" t="s">
        <v>219</v>
      </c>
      <c r="E5" s="587">
        <f>(C6+C5)/2</f>
        <v>14161.5</v>
      </c>
      <c r="F5" s="683" t="s">
        <v>227</v>
      </c>
      <c r="G5" s="686"/>
      <c r="H5" s="685" t="s">
        <v>453</v>
      </c>
      <c r="I5" s="687"/>
      <c r="J5" s="685"/>
      <c r="M5" s="666" t="s">
        <v>140</v>
      </c>
      <c r="N5" s="667"/>
      <c r="O5" s="667"/>
      <c r="P5" s="668"/>
    </row>
    <row r="6" spans="1:17" ht="13.9" customHeight="1" thickBot="1">
      <c r="A6" s="595" t="s">
        <v>144</v>
      </c>
      <c r="B6" s="654" t="s">
        <v>79</v>
      </c>
      <c r="C6" s="609">
        <v>14237</v>
      </c>
      <c r="D6" s="584" t="s">
        <v>145</v>
      </c>
      <c r="E6" s="588">
        <v>0.63</v>
      </c>
      <c r="F6" s="592" t="s">
        <v>170</v>
      </c>
      <c r="G6" s="594">
        <f>SUM(C12:C15)/SUM(C12:C46)</f>
        <v>9.1462041000225272E-2</v>
      </c>
      <c r="H6" s="592" t="s">
        <v>168</v>
      </c>
      <c r="I6" s="575">
        <v>48.698924731182792</v>
      </c>
      <c r="J6" s="596"/>
      <c r="M6" s="669" t="s">
        <v>141</v>
      </c>
      <c r="N6" s="670"/>
      <c r="O6" s="670"/>
      <c r="P6" s="671"/>
    </row>
    <row r="7" spans="1:17" ht="13.9" customHeight="1" thickBot="1">
      <c r="A7" s="610">
        <v>22.1</v>
      </c>
      <c r="B7" s="654" t="s">
        <v>80</v>
      </c>
      <c r="C7" s="609">
        <v>9099</v>
      </c>
      <c r="D7" s="585" t="s">
        <v>77</v>
      </c>
      <c r="E7" s="587">
        <v>6</v>
      </c>
      <c r="F7" s="593" t="s">
        <v>167</v>
      </c>
      <c r="G7" s="587">
        <v>95</v>
      </c>
      <c r="H7" s="592" t="s">
        <v>169</v>
      </c>
      <c r="I7" s="575">
        <v>1853.2258064516129</v>
      </c>
      <c r="J7" s="596"/>
      <c r="K7" s="535"/>
      <c r="L7" s="557"/>
    </row>
    <row r="8" spans="1:17" ht="13.9" customHeight="1">
      <c r="A8" s="661" t="s">
        <v>81</v>
      </c>
      <c r="B8" s="661" t="s">
        <v>82</v>
      </c>
      <c r="C8" s="661" t="s">
        <v>201</v>
      </c>
      <c r="D8" s="661" t="s">
        <v>224</v>
      </c>
      <c r="E8" s="662" t="s">
        <v>225</v>
      </c>
      <c r="F8" s="661" t="s">
        <v>83</v>
      </c>
      <c r="G8" s="662" t="s">
        <v>72</v>
      </c>
      <c r="H8" s="661" t="s">
        <v>217</v>
      </c>
      <c r="I8" s="661" t="s">
        <v>239</v>
      </c>
      <c r="J8" s="662" t="s">
        <v>451</v>
      </c>
      <c r="L8" s="557"/>
    </row>
    <row r="9" spans="1:17" ht="13.9" customHeight="1" thickBot="1">
      <c r="A9" s="661"/>
      <c r="B9" s="661"/>
      <c r="C9" s="661"/>
      <c r="D9" s="661"/>
      <c r="E9" s="661"/>
      <c r="F9" s="672"/>
      <c r="G9" s="672"/>
      <c r="H9" s="672"/>
      <c r="I9" s="661"/>
      <c r="J9" s="661"/>
      <c r="L9" s="535"/>
      <c r="M9" s="535"/>
      <c r="N9" s="535"/>
      <c r="Q9" s="568" t="s">
        <v>149</v>
      </c>
    </row>
    <row r="10" spans="1:17" ht="13.9" customHeight="1" thickBot="1">
      <c r="A10" s="597">
        <v>1</v>
      </c>
      <c r="B10" s="611" t="s">
        <v>84</v>
      </c>
      <c r="C10" s="630">
        <v>32</v>
      </c>
      <c r="D10" s="631"/>
      <c r="E10" s="622" t="s">
        <v>139</v>
      </c>
      <c r="F10" s="624">
        <f>(D10*42)*C10</f>
        <v>0</v>
      </c>
      <c r="G10" s="604">
        <f>F10</f>
        <v>0</v>
      </c>
      <c r="H10" s="575">
        <f t="shared" ref="H10:H49" si="0">(1*((D10/$A$7)+1))*C10</f>
        <v>32</v>
      </c>
      <c r="I10" s="616">
        <v>14</v>
      </c>
      <c r="J10" s="616">
        <v>6247</v>
      </c>
      <c r="L10" s="554">
        <f>IF(E10="acid",(C10),0)</f>
        <v>0</v>
      </c>
      <c r="M10" s="561">
        <f t="shared" ref="M10:M46" si="1">IF(E10=$M$54,F10,0)</f>
        <v>0</v>
      </c>
      <c r="N10" s="561">
        <f t="shared" ref="N10:N46" si="2">IF(E10=$N$54,F10,0)</f>
        <v>0</v>
      </c>
      <c r="O10" s="561">
        <f t="shared" ref="O10:O46" si="3">IF(E10=$O$54,F10,0)</f>
        <v>0</v>
      </c>
      <c r="P10" s="561">
        <f t="shared" ref="P10:P46" si="4">IF(E10=$P$54,F10,0)</f>
        <v>0</v>
      </c>
      <c r="Q10" s="569"/>
    </row>
    <row r="11" spans="1:17" ht="13.9" customHeight="1" thickBot="1">
      <c r="A11" s="597">
        <v>2</v>
      </c>
      <c r="B11" s="611" t="s">
        <v>85</v>
      </c>
      <c r="C11" s="630">
        <v>24</v>
      </c>
      <c r="D11" s="631"/>
      <c r="E11" s="622" t="s">
        <v>61</v>
      </c>
      <c r="F11" s="624">
        <f t="shared" ref="F11:F14" si="5">(D11*42)*C11</f>
        <v>0</v>
      </c>
      <c r="G11" s="604">
        <f t="shared" ref="G11:G48" si="6">G10+F11</f>
        <v>0</v>
      </c>
      <c r="H11" s="575">
        <f t="shared" si="0"/>
        <v>24</v>
      </c>
      <c r="I11" s="616">
        <v>70</v>
      </c>
      <c r="J11" s="616">
        <v>6200</v>
      </c>
      <c r="L11" s="554">
        <f t="shared" ref="L11:L49" si="7">IF(E11="acid",(C11),0)</f>
        <v>24</v>
      </c>
      <c r="M11" s="561">
        <f t="shared" si="1"/>
        <v>0</v>
      </c>
      <c r="N11" s="561">
        <f t="shared" si="2"/>
        <v>0</v>
      </c>
      <c r="O11" s="561">
        <f t="shared" si="3"/>
        <v>0</v>
      </c>
      <c r="P11" s="561">
        <f t="shared" si="4"/>
        <v>0</v>
      </c>
      <c r="Q11" s="552" t="s">
        <v>136</v>
      </c>
    </row>
    <row r="12" spans="1:17" ht="13.9" customHeight="1" thickBot="1">
      <c r="A12" s="597">
        <v>3</v>
      </c>
      <c r="B12" s="611" t="s">
        <v>472</v>
      </c>
      <c r="C12" s="630">
        <v>176</v>
      </c>
      <c r="D12" s="631"/>
      <c r="E12" s="622" t="s">
        <v>86</v>
      </c>
      <c r="F12" s="624">
        <f t="shared" si="5"/>
        <v>0</v>
      </c>
      <c r="G12" s="604">
        <f t="shared" si="6"/>
        <v>0</v>
      </c>
      <c r="H12" s="575">
        <f t="shared" si="0"/>
        <v>176</v>
      </c>
      <c r="I12" s="616">
        <v>84</v>
      </c>
      <c r="J12" s="616">
        <v>6850</v>
      </c>
      <c r="L12" s="554">
        <f t="shared" si="7"/>
        <v>0</v>
      </c>
      <c r="M12" s="561">
        <f t="shared" si="1"/>
        <v>0</v>
      </c>
      <c r="N12" s="561">
        <f t="shared" si="2"/>
        <v>0</v>
      </c>
      <c r="O12" s="561">
        <f t="shared" si="3"/>
        <v>0</v>
      </c>
      <c r="P12" s="561">
        <f t="shared" si="4"/>
        <v>0</v>
      </c>
      <c r="Q12" s="552" t="s">
        <v>150</v>
      </c>
    </row>
    <row r="13" spans="1:17" ht="13.9" customHeight="1" thickBot="1">
      <c r="A13" s="597">
        <v>4</v>
      </c>
      <c r="B13" s="611" t="s">
        <v>85</v>
      </c>
      <c r="C13" s="630">
        <v>36</v>
      </c>
      <c r="D13" s="631"/>
      <c r="E13" s="622" t="s">
        <v>61</v>
      </c>
      <c r="F13" s="624">
        <f t="shared" si="5"/>
        <v>0</v>
      </c>
      <c r="G13" s="604">
        <f t="shared" si="6"/>
        <v>0</v>
      </c>
      <c r="H13" s="575">
        <f t="shared" si="0"/>
        <v>36</v>
      </c>
      <c r="I13" s="616">
        <v>89</v>
      </c>
      <c r="J13" s="616">
        <v>7175</v>
      </c>
      <c r="L13" s="554">
        <f t="shared" si="7"/>
        <v>36</v>
      </c>
      <c r="M13" s="561">
        <f t="shared" si="1"/>
        <v>0</v>
      </c>
      <c r="N13" s="561">
        <f t="shared" si="2"/>
        <v>0</v>
      </c>
      <c r="O13" s="561">
        <f t="shared" si="3"/>
        <v>0</v>
      </c>
      <c r="P13" s="561">
        <f t="shared" si="4"/>
        <v>0</v>
      </c>
      <c r="Q13" s="552" t="s">
        <v>113</v>
      </c>
    </row>
    <row r="14" spans="1:17" ht="13.9" customHeight="1" thickBot="1">
      <c r="A14" s="597">
        <v>5</v>
      </c>
      <c r="B14" s="611" t="s">
        <v>472</v>
      </c>
      <c r="C14" s="630">
        <v>400</v>
      </c>
      <c r="D14" s="632"/>
      <c r="E14" s="622" t="s">
        <v>87</v>
      </c>
      <c r="F14" s="624">
        <f t="shared" si="5"/>
        <v>0</v>
      </c>
      <c r="G14" s="604">
        <f t="shared" si="6"/>
        <v>0</v>
      </c>
      <c r="H14" s="575">
        <f t="shared" si="0"/>
        <v>400</v>
      </c>
      <c r="I14" s="616">
        <v>95</v>
      </c>
      <c r="J14" s="616">
        <v>7150</v>
      </c>
      <c r="L14" s="554">
        <f t="shared" si="7"/>
        <v>0</v>
      </c>
      <c r="M14" s="561">
        <f t="shared" si="1"/>
        <v>0</v>
      </c>
      <c r="N14" s="561">
        <f t="shared" si="2"/>
        <v>0</v>
      </c>
      <c r="O14" s="561">
        <f t="shared" si="3"/>
        <v>0</v>
      </c>
      <c r="P14" s="561">
        <f t="shared" si="4"/>
        <v>0</v>
      </c>
      <c r="Q14" s="552" t="s">
        <v>151</v>
      </c>
    </row>
    <row r="15" spans="1:17" ht="13.9" customHeight="1" thickBot="1">
      <c r="A15" s="597">
        <v>6</v>
      </c>
      <c r="B15" s="611" t="s">
        <v>472</v>
      </c>
      <c r="C15" s="630">
        <v>200</v>
      </c>
      <c r="D15" s="631">
        <v>0.3</v>
      </c>
      <c r="E15" s="622" t="s">
        <v>136</v>
      </c>
      <c r="F15" s="624">
        <v>2280</v>
      </c>
      <c r="G15" s="604">
        <f t="shared" si="6"/>
        <v>2280</v>
      </c>
      <c r="H15" s="575">
        <f t="shared" si="0"/>
        <v>202.71493212669682</v>
      </c>
      <c r="I15" s="616">
        <v>92</v>
      </c>
      <c r="J15" s="616">
        <v>6925</v>
      </c>
      <c r="L15" s="554">
        <f t="shared" si="7"/>
        <v>0</v>
      </c>
      <c r="M15" s="561">
        <f t="shared" si="1"/>
        <v>2280</v>
      </c>
      <c r="N15" s="561">
        <f t="shared" si="2"/>
        <v>0</v>
      </c>
      <c r="O15" s="561">
        <f t="shared" si="3"/>
        <v>0</v>
      </c>
      <c r="P15" s="561">
        <f t="shared" si="4"/>
        <v>0</v>
      </c>
      <c r="Q15" s="552" t="s">
        <v>114</v>
      </c>
    </row>
    <row r="16" spans="1:17" ht="13.9" customHeight="1" thickBot="1">
      <c r="A16" s="597">
        <v>7</v>
      </c>
      <c r="B16" s="611" t="s">
        <v>472</v>
      </c>
      <c r="C16" s="630">
        <v>360</v>
      </c>
      <c r="D16" s="631">
        <v>0.6</v>
      </c>
      <c r="E16" s="622" t="s">
        <v>136</v>
      </c>
      <c r="F16" s="624">
        <v>9400</v>
      </c>
      <c r="G16" s="604">
        <f t="shared" si="6"/>
        <v>11680</v>
      </c>
      <c r="H16" s="575">
        <f t="shared" si="0"/>
        <v>369.77375565610856</v>
      </c>
      <c r="I16" s="616">
        <v>96</v>
      </c>
      <c r="J16" s="616">
        <v>7100</v>
      </c>
      <c r="L16" s="554">
        <f t="shared" si="7"/>
        <v>0</v>
      </c>
      <c r="M16" s="561">
        <f t="shared" si="1"/>
        <v>9400</v>
      </c>
      <c r="N16" s="561">
        <f t="shared" si="2"/>
        <v>0</v>
      </c>
      <c r="O16" s="561">
        <f t="shared" si="3"/>
        <v>0</v>
      </c>
      <c r="P16" s="561">
        <f t="shared" si="4"/>
        <v>0</v>
      </c>
      <c r="Q16" s="552" t="s">
        <v>152</v>
      </c>
    </row>
    <row r="17" spans="1:17" ht="13.9" customHeight="1" thickBot="1">
      <c r="A17" s="597">
        <v>8</v>
      </c>
      <c r="B17" s="611" t="s">
        <v>472</v>
      </c>
      <c r="C17" s="630">
        <v>350</v>
      </c>
      <c r="D17" s="631">
        <v>0.9</v>
      </c>
      <c r="E17" s="622" t="s">
        <v>136</v>
      </c>
      <c r="F17" s="624">
        <v>13740</v>
      </c>
      <c r="G17" s="604">
        <f t="shared" si="6"/>
        <v>25420</v>
      </c>
      <c r="H17" s="575">
        <f t="shared" si="0"/>
        <v>364.2533936651584</v>
      </c>
      <c r="I17" s="616">
        <v>95</v>
      </c>
      <c r="J17" s="616">
        <v>6850</v>
      </c>
      <c r="L17" s="554">
        <f t="shared" si="7"/>
        <v>0</v>
      </c>
      <c r="M17" s="561">
        <f t="shared" si="1"/>
        <v>13740</v>
      </c>
      <c r="N17" s="561">
        <f t="shared" si="2"/>
        <v>0</v>
      </c>
      <c r="O17" s="561">
        <f t="shared" si="3"/>
        <v>0</v>
      </c>
      <c r="P17" s="561">
        <f t="shared" si="4"/>
        <v>0</v>
      </c>
      <c r="Q17" s="552" t="s">
        <v>87</v>
      </c>
    </row>
    <row r="18" spans="1:17" ht="13.9" customHeight="1" thickBot="1">
      <c r="A18" s="597">
        <v>9</v>
      </c>
      <c r="B18" s="611" t="s">
        <v>472</v>
      </c>
      <c r="C18" s="633">
        <v>154</v>
      </c>
      <c r="D18" s="631">
        <v>0.3</v>
      </c>
      <c r="E18" s="622" t="s">
        <v>136</v>
      </c>
      <c r="F18" s="624">
        <v>2600</v>
      </c>
      <c r="G18" s="604">
        <f t="shared" si="6"/>
        <v>28020</v>
      </c>
      <c r="H18" s="575">
        <f t="shared" si="0"/>
        <v>156.09049773755655</v>
      </c>
      <c r="I18" s="616">
        <v>95</v>
      </c>
      <c r="J18" s="616">
        <v>6725</v>
      </c>
      <c r="L18" s="554">
        <f t="shared" si="7"/>
        <v>0</v>
      </c>
      <c r="M18" s="561">
        <f t="shared" si="1"/>
        <v>2600</v>
      </c>
      <c r="N18" s="561">
        <f t="shared" si="2"/>
        <v>0</v>
      </c>
      <c r="O18" s="561">
        <f t="shared" si="3"/>
        <v>0</v>
      </c>
      <c r="P18" s="561">
        <f t="shared" si="4"/>
        <v>0</v>
      </c>
      <c r="Q18" s="552" t="s">
        <v>61</v>
      </c>
    </row>
    <row r="19" spans="1:17" ht="13.9" customHeight="1" thickBot="1">
      <c r="A19" s="597">
        <v>10</v>
      </c>
      <c r="B19" s="611" t="s">
        <v>472</v>
      </c>
      <c r="C19" s="633">
        <v>350</v>
      </c>
      <c r="D19" s="631">
        <v>0.6</v>
      </c>
      <c r="E19" s="622" t="s">
        <v>136</v>
      </c>
      <c r="F19" s="624">
        <v>8490</v>
      </c>
      <c r="G19" s="604">
        <f t="shared" si="6"/>
        <v>36510</v>
      </c>
      <c r="H19" s="575">
        <f t="shared" si="0"/>
        <v>359.50226244343889</v>
      </c>
      <c r="I19" s="616">
        <v>95</v>
      </c>
      <c r="J19" s="616">
        <v>6650</v>
      </c>
      <c r="L19" s="554">
        <f t="shared" si="7"/>
        <v>0</v>
      </c>
      <c r="M19" s="561">
        <f t="shared" si="1"/>
        <v>8490</v>
      </c>
      <c r="N19" s="561">
        <f t="shared" si="2"/>
        <v>0</v>
      </c>
      <c r="O19" s="561">
        <f t="shared" si="3"/>
        <v>0</v>
      </c>
      <c r="P19" s="561">
        <f t="shared" si="4"/>
        <v>0</v>
      </c>
      <c r="Q19" s="552" t="s">
        <v>86</v>
      </c>
    </row>
    <row r="20" spans="1:17" ht="13.9" customHeight="1" thickBot="1">
      <c r="A20" s="597">
        <v>11</v>
      </c>
      <c r="B20" s="611" t="s">
        <v>472</v>
      </c>
      <c r="C20" s="633">
        <v>300</v>
      </c>
      <c r="D20" s="631">
        <v>0.9</v>
      </c>
      <c r="E20" s="622" t="s">
        <v>136</v>
      </c>
      <c r="F20" s="624">
        <v>11390</v>
      </c>
      <c r="G20" s="604">
        <f t="shared" si="6"/>
        <v>47900</v>
      </c>
      <c r="H20" s="575">
        <f t="shared" si="0"/>
        <v>312.21719457013575</v>
      </c>
      <c r="I20" s="616">
        <v>95</v>
      </c>
      <c r="J20" s="616">
        <v>6600</v>
      </c>
      <c r="L20" s="554">
        <f t="shared" si="7"/>
        <v>0</v>
      </c>
      <c r="M20" s="561">
        <f t="shared" si="1"/>
        <v>11390</v>
      </c>
      <c r="N20" s="561">
        <f t="shared" si="2"/>
        <v>0</v>
      </c>
      <c r="O20" s="561">
        <f t="shared" si="3"/>
        <v>0</v>
      </c>
      <c r="P20" s="561">
        <f t="shared" si="4"/>
        <v>0</v>
      </c>
      <c r="Q20" s="552" t="s">
        <v>128</v>
      </c>
    </row>
    <row r="21" spans="1:17" ht="13.9" customHeight="1" thickBot="1">
      <c r="A21" s="597">
        <v>12</v>
      </c>
      <c r="B21" s="611" t="s">
        <v>472</v>
      </c>
      <c r="C21" s="633">
        <v>150</v>
      </c>
      <c r="D21" s="631">
        <v>0.3</v>
      </c>
      <c r="E21" s="622" t="s">
        <v>136</v>
      </c>
      <c r="F21" s="624">
        <v>2250</v>
      </c>
      <c r="G21" s="604">
        <f t="shared" si="6"/>
        <v>50150</v>
      </c>
      <c r="H21" s="575">
        <f t="shared" si="0"/>
        <v>152.03619909502262</v>
      </c>
      <c r="I21" s="616">
        <v>95</v>
      </c>
      <c r="J21" s="616">
        <v>6470</v>
      </c>
      <c r="L21" s="554">
        <f t="shared" si="7"/>
        <v>0</v>
      </c>
      <c r="M21" s="561">
        <f t="shared" si="1"/>
        <v>2250</v>
      </c>
      <c r="N21" s="561">
        <f t="shared" si="2"/>
        <v>0</v>
      </c>
      <c r="O21" s="561">
        <f t="shared" si="3"/>
        <v>0</v>
      </c>
      <c r="P21" s="561">
        <f t="shared" si="4"/>
        <v>0</v>
      </c>
      <c r="Q21" s="552" t="s">
        <v>129</v>
      </c>
    </row>
    <row r="22" spans="1:17" ht="13.9" customHeight="1" thickBot="1">
      <c r="A22" s="597">
        <v>13</v>
      </c>
      <c r="B22" s="611" t="s">
        <v>472</v>
      </c>
      <c r="C22" s="633">
        <v>300</v>
      </c>
      <c r="D22" s="631">
        <v>0.9</v>
      </c>
      <c r="E22" s="622" t="s">
        <v>136</v>
      </c>
      <c r="F22" s="624">
        <v>11575</v>
      </c>
      <c r="G22" s="604">
        <f t="shared" si="6"/>
        <v>61725</v>
      </c>
      <c r="H22" s="575">
        <f t="shared" si="0"/>
        <v>312.21719457013575</v>
      </c>
      <c r="I22" s="616">
        <v>95</v>
      </c>
      <c r="J22" s="616">
        <v>6500</v>
      </c>
      <c r="L22" s="554">
        <f t="shared" si="7"/>
        <v>0</v>
      </c>
      <c r="M22" s="561">
        <f t="shared" si="1"/>
        <v>11575</v>
      </c>
      <c r="N22" s="561">
        <f t="shared" si="2"/>
        <v>0</v>
      </c>
      <c r="O22" s="561">
        <f t="shared" si="3"/>
        <v>0</v>
      </c>
      <c r="P22" s="561">
        <f t="shared" si="4"/>
        <v>0</v>
      </c>
      <c r="Q22" s="552" t="s">
        <v>139</v>
      </c>
    </row>
    <row r="23" spans="1:17" ht="13.9" customHeight="1" thickBot="1">
      <c r="A23" s="597">
        <v>14</v>
      </c>
      <c r="B23" s="611" t="s">
        <v>472</v>
      </c>
      <c r="C23" s="633">
        <v>301</v>
      </c>
      <c r="D23" s="631">
        <v>1.2</v>
      </c>
      <c r="E23" s="622" t="s">
        <v>136</v>
      </c>
      <c r="F23" s="624">
        <v>14260</v>
      </c>
      <c r="G23" s="604">
        <f t="shared" si="6"/>
        <v>75985</v>
      </c>
      <c r="H23" s="575">
        <f t="shared" si="0"/>
        <v>317.34389140271492</v>
      </c>
      <c r="I23" s="616">
        <v>95</v>
      </c>
      <c r="J23" s="616">
        <v>6460</v>
      </c>
      <c r="L23" s="554">
        <f t="shared" si="7"/>
        <v>0</v>
      </c>
      <c r="M23" s="561">
        <f t="shared" si="1"/>
        <v>14260</v>
      </c>
      <c r="N23" s="561">
        <f t="shared" si="2"/>
        <v>0</v>
      </c>
      <c r="O23" s="561">
        <f t="shared" si="3"/>
        <v>0</v>
      </c>
      <c r="P23" s="561">
        <f t="shared" si="4"/>
        <v>0</v>
      </c>
      <c r="Q23" s="552" t="s">
        <v>192</v>
      </c>
    </row>
    <row r="24" spans="1:17" ht="13.9" customHeight="1" thickBot="1">
      <c r="A24" s="597">
        <v>15</v>
      </c>
      <c r="B24" s="611" t="s">
        <v>472</v>
      </c>
      <c r="C24" s="633">
        <v>150</v>
      </c>
      <c r="D24" s="631">
        <v>0.3</v>
      </c>
      <c r="E24" s="622" t="s">
        <v>136</v>
      </c>
      <c r="F24" s="624">
        <v>2470</v>
      </c>
      <c r="G24" s="604">
        <f t="shared" si="6"/>
        <v>78455</v>
      </c>
      <c r="H24" s="575">
        <f t="shared" si="0"/>
        <v>152.03619909502262</v>
      </c>
      <c r="I24" s="616">
        <v>95</v>
      </c>
      <c r="J24" s="616">
        <v>6450</v>
      </c>
      <c r="L24" s="554">
        <f t="shared" si="7"/>
        <v>0</v>
      </c>
      <c r="M24" s="561">
        <f t="shared" si="1"/>
        <v>2470</v>
      </c>
      <c r="N24" s="561">
        <f t="shared" si="2"/>
        <v>0</v>
      </c>
      <c r="O24" s="561">
        <f t="shared" si="3"/>
        <v>0</v>
      </c>
      <c r="P24" s="561">
        <f t="shared" si="4"/>
        <v>0</v>
      </c>
      <c r="Q24" s="552" t="s">
        <v>233</v>
      </c>
    </row>
    <row r="25" spans="1:17" ht="13.9" customHeight="1" thickBot="1">
      <c r="A25" s="597">
        <v>16</v>
      </c>
      <c r="B25" s="611" t="s">
        <v>472</v>
      </c>
      <c r="C25" s="633">
        <v>171</v>
      </c>
      <c r="D25" s="631">
        <v>1.2</v>
      </c>
      <c r="E25" s="622" t="s">
        <v>136</v>
      </c>
      <c r="F25" s="624">
        <v>8045</v>
      </c>
      <c r="G25" s="604">
        <f t="shared" si="6"/>
        <v>86500</v>
      </c>
      <c r="H25" s="575">
        <f t="shared" si="0"/>
        <v>180.28506787330318</v>
      </c>
      <c r="I25" s="616">
        <v>95</v>
      </c>
      <c r="J25" s="616">
        <v>6500</v>
      </c>
      <c r="L25" s="554">
        <f t="shared" si="7"/>
        <v>0</v>
      </c>
      <c r="M25" s="561">
        <f t="shared" si="1"/>
        <v>8045</v>
      </c>
      <c r="N25" s="561">
        <f t="shared" si="2"/>
        <v>0</v>
      </c>
      <c r="O25" s="561">
        <f t="shared" si="3"/>
        <v>0</v>
      </c>
      <c r="P25" s="561">
        <f t="shared" si="4"/>
        <v>0</v>
      </c>
      <c r="Q25" s="553" t="s">
        <v>156</v>
      </c>
    </row>
    <row r="26" spans="1:17" ht="13.9" customHeight="1" thickBot="1">
      <c r="A26" s="597">
        <v>17</v>
      </c>
      <c r="B26" s="611" t="s">
        <v>472</v>
      </c>
      <c r="C26" s="633">
        <v>200</v>
      </c>
      <c r="D26" s="631">
        <v>0.3</v>
      </c>
      <c r="E26" s="622" t="s">
        <v>150</v>
      </c>
      <c r="F26" s="624">
        <v>2800</v>
      </c>
      <c r="G26" s="604">
        <f t="shared" si="6"/>
        <v>89300</v>
      </c>
      <c r="H26" s="575">
        <f t="shared" si="0"/>
        <v>202.71493212669682</v>
      </c>
      <c r="I26" s="616">
        <v>95</v>
      </c>
      <c r="J26" s="616">
        <v>6325</v>
      </c>
      <c r="L26" s="554">
        <f t="shared" si="7"/>
        <v>0</v>
      </c>
      <c r="M26" s="561">
        <f t="shared" si="1"/>
        <v>0</v>
      </c>
      <c r="N26" s="561">
        <f t="shared" si="2"/>
        <v>2800</v>
      </c>
      <c r="O26" s="561">
        <f t="shared" si="3"/>
        <v>0</v>
      </c>
      <c r="P26" s="561">
        <f t="shared" si="4"/>
        <v>0</v>
      </c>
    </row>
    <row r="27" spans="1:17" ht="13.9" customHeight="1" thickBot="1">
      <c r="A27" s="597">
        <v>18</v>
      </c>
      <c r="B27" s="611" t="s">
        <v>472</v>
      </c>
      <c r="C27" s="633">
        <v>400</v>
      </c>
      <c r="D27" s="631">
        <v>0.6</v>
      </c>
      <c r="E27" s="622" t="s">
        <v>150</v>
      </c>
      <c r="F27" s="624">
        <v>10240</v>
      </c>
      <c r="G27" s="604">
        <f t="shared" si="6"/>
        <v>99540</v>
      </c>
      <c r="H27" s="575">
        <f t="shared" si="0"/>
        <v>410.85972850678729</v>
      </c>
      <c r="I27" s="616">
        <v>95</v>
      </c>
      <c r="J27" s="616">
        <v>6200</v>
      </c>
      <c r="L27" s="554">
        <f t="shared" si="7"/>
        <v>0</v>
      </c>
      <c r="M27" s="561">
        <f t="shared" si="1"/>
        <v>0</v>
      </c>
      <c r="N27" s="561">
        <f t="shared" si="2"/>
        <v>10240</v>
      </c>
      <c r="O27" s="561">
        <f t="shared" si="3"/>
        <v>0</v>
      </c>
      <c r="P27" s="561">
        <f t="shared" si="4"/>
        <v>0</v>
      </c>
    </row>
    <row r="28" spans="1:17" ht="13.9" customHeight="1" thickBot="1">
      <c r="A28" s="597">
        <v>19</v>
      </c>
      <c r="B28" s="611" t="s">
        <v>472</v>
      </c>
      <c r="C28" s="633">
        <v>400</v>
      </c>
      <c r="D28" s="631">
        <v>0.9</v>
      </c>
      <c r="E28" s="622" t="s">
        <v>150</v>
      </c>
      <c r="F28" s="624">
        <v>15200</v>
      </c>
      <c r="G28" s="604">
        <f t="shared" si="6"/>
        <v>114740</v>
      </c>
      <c r="H28" s="575">
        <f t="shared" si="0"/>
        <v>416.28959276018105</v>
      </c>
      <c r="I28" s="616">
        <v>91</v>
      </c>
      <c r="J28" s="616">
        <v>5900</v>
      </c>
      <c r="L28" s="554">
        <f t="shared" si="7"/>
        <v>0</v>
      </c>
      <c r="M28" s="561">
        <f t="shared" si="1"/>
        <v>0</v>
      </c>
      <c r="N28" s="561">
        <f t="shared" si="2"/>
        <v>15200</v>
      </c>
      <c r="O28" s="561">
        <f t="shared" si="3"/>
        <v>0</v>
      </c>
      <c r="P28" s="561">
        <f t="shared" si="4"/>
        <v>0</v>
      </c>
    </row>
    <row r="29" spans="1:17" ht="13.9" customHeight="1" thickBot="1">
      <c r="A29" s="597">
        <v>20</v>
      </c>
      <c r="B29" s="611" t="s">
        <v>472</v>
      </c>
      <c r="C29" s="633">
        <v>300</v>
      </c>
      <c r="D29" s="631">
        <v>0</v>
      </c>
      <c r="E29" s="622" t="s">
        <v>128</v>
      </c>
      <c r="F29" s="624">
        <v>0</v>
      </c>
      <c r="G29" s="604">
        <f t="shared" si="6"/>
        <v>114740</v>
      </c>
      <c r="H29" s="575">
        <f t="shared" si="0"/>
        <v>300</v>
      </c>
      <c r="I29" s="616">
        <v>91</v>
      </c>
      <c r="J29" s="616">
        <v>5800</v>
      </c>
      <c r="L29" s="554">
        <f t="shared" si="7"/>
        <v>0</v>
      </c>
      <c r="M29" s="561">
        <f t="shared" si="1"/>
        <v>0</v>
      </c>
      <c r="N29" s="561">
        <f t="shared" si="2"/>
        <v>0</v>
      </c>
      <c r="O29" s="561">
        <f t="shared" si="3"/>
        <v>0</v>
      </c>
      <c r="P29" s="561">
        <f t="shared" si="4"/>
        <v>0</v>
      </c>
    </row>
    <row r="30" spans="1:17" ht="13.9" customHeight="1" thickBot="1">
      <c r="A30" s="597">
        <v>21</v>
      </c>
      <c r="B30" s="611" t="s">
        <v>472</v>
      </c>
      <c r="C30" s="633">
        <v>400</v>
      </c>
      <c r="D30" s="631">
        <v>0.6</v>
      </c>
      <c r="E30" s="622" t="s">
        <v>150</v>
      </c>
      <c r="F30" s="624">
        <v>11700</v>
      </c>
      <c r="G30" s="604">
        <f t="shared" si="6"/>
        <v>126440</v>
      </c>
      <c r="H30" s="575">
        <f t="shared" si="0"/>
        <v>410.85972850678729</v>
      </c>
      <c r="I30" s="616">
        <v>91</v>
      </c>
      <c r="J30" s="616">
        <v>5750</v>
      </c>
      <c r="L30" s="554">
        <f t="shared" si="7"/>
        <v>0</v>
      </c>
      <c r="M30" s="561">
        <f t="shared" si="1"/>
        <v>0</v>
      </c>
      <c r="N30" s="561">
        <f t="shared" si="2"/>
        <v>11700</v>
      </c>
      <c r="O30" s="561">
        <f t="shared" si="3"/>
        <v>0</v>
      </c>
      <c r="P30" s="561">
        <f t="shared" si="4"/>
        <v>0</v>
      </c>
    </row>
    <row r="31" spans="1:17" ht="13.9" customHeight="1" thickBot="1">
      <c r="A31" s="597">
        <v>22</v>
      </c>
      <c r="B31" s="611" t="s">
        <v>472</v>
      </c>
      <c r="C31" s="633">
        <v>450</v>
      </c>
      <c r="D31" s="631">
        <v>1.5</v>
      </c>
      <c r="E31" s="622" t="s">
        <v>150</v>
      </c>
      <c r="F31" s="624">
        <v>29400</v>
      </c>
      <c r="G31" s="604">
        <f t="shared" si="6"/>
        <v>155840</v>
      </c>
      <c r="H31" s="575">
        <f t="shared" si="0"/>
        <v>480.54298642533934</v>
      </c>
      <c r="I31" s="616">
        <v>91</v>
      </c>
      <c r="J31" s="616">
        <v>6025</v>
      </c>
      <c r="L31" s="554">
        <f t="shared" si="7"/>
        <v>0</v>
      </c>
      <c r="M31" s="561">
        <f t="shared" si="1"/>
        <v>0</v>
      </c>
      <c r="N31" s="561">
        <f t="shared" si="2"/>
        <v>29400</v>
      </c>
      <c r="O31" s="561">
        <f t="shared" si="3"/>
        <v>0</v>
      </c>
      <c r="P31" s="561">
        <f t="shared" si="4"/>
        <v>0</v>
      </c>
    </row>
    <row r="32" spans="1:17" ht="13.9" customHeight="1" thickBot="1">
      <c r="A32" s="597">
        <v>23</v>
      </c>
      <c r="B32" s="611" t="s">
        <v>472</v>
      </c>
      <c r="C32" s="633">
        <v>200</v>
      </c>
      <c r="D32" s="631">
        <v>0.6</v>
      </c>
      <c r="E32" s="622" t="s">
        <v>150</v>
      </c>
      <c r="F32" s="624">
        <v>5600</v>
      </c>
      <c r="G32" s="604">
        <f t="shared" si="6"/>
        <v>161440</v>
      </c>
      <c r="H32" s="575">
        <f t="shared" si="0"/>
        <v>205.42986425339365</v>
      </c>
      <c r="I32" s="616">
        <v>91</v>
      </c>
      <c r="J32" s="616">
        <v>5800</v>
      </c>
      <c r="L32" s="554">
        <f t="shared" si="7"/>
        <v>0</v>
      </c>
      <c r="M32" s="561">
        <f t="shared" si="1"/>
        <v>0</v>
      </c>
      <c r="N32" s="561">
        <f t="shared" si="2"/>
        <v>5600</v>
      </c>
      <c r="O32" s="561">
        <f t="shared" si="3"/>
        <v>0</v>
      </c>
      <c r="P32" s="561">
        <f t="shared" si="4"/>
        <v>0</v>
      </c>
    </row>
    <row r="33" spans="1:16" ht="13.9" customHeight="1" thickBot="1">
      <c r="A33" s="597">
        <v>24</v>
      </c>
      <c r="B33" s="611" t="s">
        <v>472</v>
      </c>
      <c r="C33" s="633">
        <v>400</v>
      </c>
      <c r="D33" s="631">
        <v>1.2</v>
      </c>
      <c r="E33" s="622" t="s">
        <v>150</v>
      </c>
      <c r="F33" s="624">
        <v>20360</v>
      </c>
      <c r="G33" s="604">
        <f t="shared" si="6"/>
        <v>181800</v>
      </c>
      <c r="H33" s="575">
        <f t="shared" si="0"/>
        <v>421.7194570135747</v>
      </c>
      <c r="I33" s="616">
        <v>91</v>
      </c>
      <c r="J33" s="616">
        <v>5775</v>
      </c>
      <c r="L33" s="554">
        <f t="shared" si="7"/>
        <v>0</v>
      </c>
      <c r="M33" s="561">
        <f t="shared" si="1"/>
        <v>0</v>
      </c>
      <c r="N33" s="561">
        <f t="shared" si="2"/>
        <v>20360</v>
      </c>
      <c r="O33" s="561">
        <f t="shared" si="3"/>
        <v>0</v>
      </c>
      <c r="P33" s="561">
        <f t="shared" si="4"/>
        <v>0</v>
      </c>
    </row>
    <row r="34" spans="1:16" ht="13.9" customHeight="1" thickBot="1">
      <c r="A34" s="597">
        <v>25</v>
      </c>
      <c r="B34" s="611" t="s">
        <v>472</v>
      </c>
      <c r="C34" s="633">
        <v>450</v>
      </c>
      <c r="D34" s="631">
        <v>1.8</v>
      </c>
      <c r="E34" s="622" t="s">
        <v>150</v>
      </c>
      <c r="F34" s="624">
        <v>30900</v>
      </c>
      <c r="G34" s="604">
        <f t="shared" si="6"/>
        <v>212700</v>
      </c>
      <c r="H34" s="575">
        <f t="shared" si="0"/>
        <v>486.65158371040724</v>
      </c>
      <c r="I34" s="616">
        <v>91</v>
      </c>
      <c r="J34" s="616">
        <v>6035</v>
      </c>
      <c r="L34" s="554">
        <f t="shared" si="7"/>
        <v>0</v>
      </c>
      <c r="M34" s="561">
        <f t="shared" si="1"/>
        <v>0</v>
      </c>
      <c r="N34" s="561">
        <f t="shared" si="2"/>
        <v>30900</v>
      </c>
      <c r="O34" s="561">
        <f t="shared" si="3"/>
        <v>0</v>
      </c>
      <c r="P34" s="561">
        <f t="shared" si="4"/>
        <v>0</v>
      </c>
    </row>
    <row r="35" spans="1:16" ht="13.9" customHeight="1" thickBot="1">
      <c r="A35" s="597">
        <v>26</v>
      </c>
      <c r="B35" s="611" t="s">
        <v>472</v>
      </c>
      <c r="C35" s="633">
        <v>200</v>
      </c>
      <c r="D35" s="631">
        <v>0.6</v>
      </c>
      <c r="E35" s="622" t="s">
        <v>150</v>
      </c>
      <c r="F35" s="624">
        <v>5800</v>
      </c>
      <c r="G35" s="604">
        <f t="shared" si="6"/>
        <v>218500</v>
      </c>
      <c r="H35" s="575">
        <f t="shared" si="0"/>
        <v>205.42986425339365</v>
      </c>
      <c r="I35" s="616">
        <v>91</v>
      </c>
      <c r="J35" s="616">
        <v>6025</v>
      </c>
      <c r="L35" s="554">
        <f t="shared" si="7"/>
        <v>0</v>
      </c>
      <c r="M35" s="561">
        <f t="shared" si="1"/>
        <v>0</v>
      </c>
      <c r="N35" s="561">
        <f t="shared" si="2"/>
        <v>5800</v>
      </c>
      <c r="O35" s="561">
        <f t="shared" si="3"/>
        <v>0</v>
      </c>
      <c r="P35" s="561">
        <f t="shared" si="4"/>
        <v>0</v>
      </c>
    </row>
    <row r="36" spans="1:16" ht="13.9" customHeight="1" thickBot="1">
      <c r="A36" s="597">
        <v>27</v>
      </c>
      <c r="B36" s="611" t="s">
        <v>472</v>
      </c>
      <c r="C36" s="633">
        <v>401</v>
      </c>
      <c r="D36" s="631">
        <v>1.2</v>
      </c>
      <c r="E36" s="622" t="s">
        <v>150</v>
      </c>
      <c r="F36" s="624">
        <v>20180</v>
      </c>
      <c r="G36" s="604">
        <f t="shared" si="6"/>
        <v>238680</v>
      </c>
      <c r="H36" s="575">
        <f t="shared" si="0"/>
        <v>422.77375565610862</v>
      </c>
      <c r="I36" s="616">
        <v>91</v>
      </c>
      <c r="J36" s="616">
        <v>5950</v>
      </c>
      <c r="L36" s="554">
        <f t="shared" si="7"/>
        <v>0</v>
      </c>
      <c r="M36" s="561">
        <f t="shared" si="1"/>
        <v>0</v>
      </c>
      <c r="N36" s="561">
        <f t="shared" si="2"/>
        <v>20180</v>
      </c>
      <c r="O36" s="561">
        <f t="shared" si="3"/>
        <v>0</v>
      </c>
      <c r="P36" s="561">
        <f t="shared" si="4"/>
        <v>0</v>
      </c>
    </row>
    <row r="37" spans="1:16" ht="13.9" customHeight="1" thickBot="1">
      <c r="A37" s="597">
        <v>28</v>
      </c>
      <c r="B37" s="611" t="s">
        <v>472</v>
      </c>
      <c r="C37" s="633">
        <v>300</v>
      </c>
      <c r="D37" s="631">
        <v>1.8</v>
      </c>
      <c r="E37" s="622" t="s">
        <v>150</v>
      </c>
      <c r="F37" s="624">
        <v>21800</v>
      </c>
      <c r="G37" s="604">
        <f t="shared" si="6"/>
        <v>260480</v>
      </c>
      <c r="H37" s="575">
        <f t="shared" si="0"/>
        <v>324.43438914027149</v>
      </c>
      <c r="I37" s="616">
        <v>91</v>
      </c>
      <c r="J37" s="616">
        <v>6100</v>
      </c>
      <c r="L37" s="554">
        <f t="shared" si="7"/>
        <v>0</v>
      </c>
      <c r="M37" s="561">
        <f t="shared" si="1"/>
        <v>0</v>
      </c>
      <c r="N37" s="561">
        <f t="shared" si="2"/>
        <v>21800</v>
      </c>
      <c r="O37" s="561">
        <f t="shared" si="3"/>
        <v>0</v>
      </c>
      <c r="P37" s="561">
        <f t="shared" si="4"/>
        <v>0</v>
      </c>
    </row>
    <row r="38" spans="1:16" ht="13.9" customHeight="1" thickBot="1">
      <c r="A38" s="597">
        <v>29</v>
      </c>
      <c r="B38" s="611" t="s">
        <v>472</v>
      </c>
      <c r="C38" s="633">
        <v>200</v>
      </c>
      <c r="D38" s="631">
        <v>0.9</v>
      </c>
      <c r="E38" s="622" t="s">
        <v>150</v>
      </c>
      <c r="F38" s="624">
        <v>8850</v>
      </c>
      <c r="G38" s="604">
        <f t="shared" si="6"/>
        <v>269330</v>
      </c>
      <c r="H38" s="575">
        <f t="shared" si="0"/>
        <v>208.14479638009053</v>
      </c>
      <c r="I38" s="616">
        <v>90</v>
      </c>
      <c r="J38" s="616">
        <v>5950</v>
      </c>
      <c r="L38" s="554">
        <f t="shared" si="7"/>
        <v>0</v>
      </c>
      <c r="M38" s="561">
        <f t="shared" si="1"/>
        <v>0</v>
      </c>
      <c r="N38" s="561">
        <f t="shared" si="2"/>
        <v>8850</v>
      </c>
      <c r="O38" s="561">
        <f t="shared" si="3"/>
        <v>0</v>
      </c>
      <c r="P38" s="561">
        <f t="shared" si="4"/>
        <v>0</v>
      </c>
    </row>
    <row r="39" spans="1:16" ht="13.9" customHeight="1" thickBot="1">
      <c r="A39" s="597">
        <v>30</v>
      </c>
      <c r="B39" s="611" t="s">
        <v>472</v>
      </c>
      <c r="C39" s="633">
        <v>300</v>
      </c>
      <c r="D39" s="631">
        <v>1.5</v>
      </c>
      <c r="E39" s="622" t="s">
        <v>150</v>
      </c>
      <c r="F39" s="624">
        <v>18900</v>
      </c>
      <c r="G39" s="604">
        <f t="shared" si="6"/>
        <v>288230</v>
      </c>
      <c r="H39" s="575">
        <f t="shared" si="0"/>
        <v>320.36199095022624</v>
      </c>
      <c r="I39" s="616">
        <v>90</v>
      </c>
      <c r="J39" s="616">
        <v>6085</v>
      </c>
      <c r="L39" s="554">
        <f t="shared" si="7"/>
        <v>0</v>
      </c>
      <c r="M39" s="561">
        <f t="shared" si="1"/>
        <v>0</v>
      </c>
      <c r="N39" s="561">
        <f t="shared" si="2"/>
        <v>18900</v>
      </c>
      <c r="O39" s="561">
        <f t="shared" si="3"/>
        <v>0</v>
      </c>
      <c r="P39" s="561">
        <f t="shared" si="4"/>
        <v>0</v>
      </c>
    </row>
    <row r="40" spans="1:16" ht="13.9" customHeight="1" thickBot="1">
      <c r="A40" s="597">
        <v>31</v>
      </c>
      <c r="B40" s="611" t="s">
        <v>472</v>
      </c>
      <c r="C40" s="633">
        <v>216</v>
      </c>
      <c r="D40" s="631">
        <v>2</v>
      </c>
      <c r="E40" s="622" t="s">
        <v>150</v>
      </c>
      <c r="F40" s="624">
        <v>16500</v>
      </c>
      <c r="G40" s="604">
        <f t="shared" si="6"/>
        <v>304730</v>
      </c>
      <c r="H40" s="575">
        <f t="shared" si="0"/>
        <v>235.54751131221718</v>
      </c>
      <c r="I40" s="616">
        <v>90</v>
      </c>
      <c r="J40" s="616">
        <v>6325</v>
      </c>
      <c r="L40" s="554">
        <f t="shared" si="7"/>
        <v>0</v>
      </c>
      <c r="M40" s="561">
        <f t="shared" si="1"/>
        <v>0</v>
      </c>
      <c r="N40" s="561">
        <f t="shared" si="2"/>
        <v>16500</v>
      </c>
      <c r="O40" s="561">
        <f t="shared" si="3"/>
        <v>0</v>
      </c>
      <c r="P40" s="561">
        <f t="shared" si="4"/>
        <v>0</v>
      </c>
    </row>
    <row r="41" spans="1:16" ht="13.9" customHeight="1" thickBot="1">
      <c r="A41" s="597">
        <v>32</v>
      </c>
      <c r="B41" s="611" t="s">
        <v>472</v>
      </c>
      <c r="C41" s="633">
        <v>201</v>
      </c>
      <c r="D41" s="631">
        <v>0.9</v>
      </c>
      <c r="E41" s="622" t="s">
        <v>150</v>
      </c>
      <c r="F41" s="624">
        <v>8100</v>
      </c>
      <c r="G41" s="604">
        <f t="shared" si="6"/>
        <v>312830</v>
      </c>
      <c r="H41" s="575">
        <f t="shared" si="0"/>
        <v>209.18552036199097</v>
      </c>
      <c r="I41" s="616">
        <v>90</v>
      </c>
      <c r="J41" s="616">
        <v>6000</v>
      </c>
      <c r="L41" s="554">
        <f t="shared" si="7"/>
        <v>0</v>
      </c>
      <c r="M41" s="561">
        <f t="shared" si="1"/>
        <v>0</v>
      </c>
      <c r="N41" s="561">
        <f t="shared" si="2"/>
        <v>8100</v>
      </c>
      <c r="O41" s="561">
        <f t="shared" si="3"/>
        <v>0</v>
      </c>
      <c r="P41" s="561">
        <f t="shared" si="4"/>
        <v>0</v>
      </c>
    </row>
    <row r="42" spans="1:16" ht="13.9" customHeight="1" thickBot="1">
      <c r="A42" s="597">
        <v>33</v>
      </c>
      <c r="B42" s="611" t="s">
        <v>472</v>
      </c>
      <c r="C42" s="633">
        <v>200</v>
      </c>
      <c r="D42" s="631">
        <v>1.5</v>
      </c>
      <c r="E42" s="622" t="s">
        <v>150</v>
      </c>
      <c r="F42" s="624">
        <v>12820</v>
      </c>
      <c r="G42" s="604">
        <f t="shared" si="6"/>
        <v>325650</v>
      </c>
      <c r="H42" s="575">
        <f t="shared" si="0"/>
        <v>213.57466063348417</v>
      </c>
      <c r="I42" s="616">
        <v>90</v>
      </c>
      <c r="J42" s="616">
        <v>6025</v>
      </c>
      <c r="L42" s="554">
        <f t="shared" si="7"/>
        <v>0</v>
      </c>
      <c r="M42" s="561">
        <f t="shared" si="1"/>
        <v>0</v>
      </c>
      <c r="N42" s="561">
        <f t="shared" si="2"/>
        <v>12820</v>
      </c>
      <c r="O42" s="561">
        <f t="shared" si="3"/>
        <v>0</v>
      </c>
      <c r="P42" s="561">
        <f t="shared" si="4"/>
        <v>0</v>
      </c>
    </row>
    <row r="43" spans="1:16" ht="13.9" customHeight="1" thickBot="1">
      <c r="A43" s="597">
        <v>34</v>
      </c>
      <c r="B43" s="611" t="s">
        <v>472</v>
      </c>
      <c r="C43" s="633">
        <v>262</v>
      </c>
      <c r="D43" s="631">
        <v>2</v>
      </c>
      <c r="E43" s="622" t="s">
        <v>150</v>
      </c>
      <c r="F43" s="624">
        <v>16350</v>
      </c>
      <c r="G43" s="604">
        <f t="shared" si="6"/>
        <v>342000</v>
      </c>
      <c r="H43" s="575">
        <f t="shared" si="0"/>
        <v>285.71040723981901</v>
      </c>
      <c r="I43" s="616">
        <v>90</v>
      </c>
      <c r="J43" s="616">
        <v>6075</v>
      </c>
      <c r="L43" s="554">
        <f t="shared" si="7"/>
        <v>0</v>
      </c>
      <c r="M43" s="561">
        <f t="shared" si="1"/>
        <v>0</v>
      </c>
      <c r="N43" s="561">
        <f t="shared" si="2"/>
        <v>16350</v>
      </c>
      <c r="O43" s="561">
        <f t="shared" si="3"/>
        <v>0</v>
      </c>
      <c r="P43" s="561">
        <f t="shared" si="4"/>
        <v>0</v>
      </c>
    </row>
    <row r="44" spans="1:16" ht="13.9" customHeight="1" thickBot="1">
      <c r="A44" s="597">
        <v>35</v>
      </c>
      <c r="B44" s="611"/>
      <c r="C44" s="612"/>
      <c r="D44" s="613"/>
      <c r="E44" s="622"/>
      <c r="F44" s="624">
        <f>(D44*42)*C44</f>
        <v>0</v>
      </c>
      <c r="G44" s="604">
        <f t="shared" si="6"/>
        <v>342000</v>
      </c>
      <c r="H44" s="575">
        <f t="shared" si="0"/>
        <v>0</v>
      </c>
      <c r="I44" s="616"/>
      <c r="J44" s="616"/>
      <c r="L44" s="554">
        <f t="shared" si="7"/>
        <v>0</v>
      </c>
      <c r="M44" s="561">
        <f t="shared" si="1"/>
        <v>0</v>
      </c>
      <c r="N44" s="561">
        <f t="shared" si="2"/>
        <v>0</v>
      </c>
      <c r="O44" s="561">
        <f t="shared" si="3"/>
        <v>0</v>
      </c>
      <c r="P44" s="561">
        <f t="shared" si="4"/>
        <v>0</v>
      </c>
    </row>
    <row r="45" spans="1:16" ht="13.9" customHeight="1" thickBot="1">
      <c r="A45" s="597">
        <v>36</v>
      </c>
      <c r="B45" s="611"/>
      <c r="C45" s="612"/>
      <c r="D45" s="613"/>
      <c r="E45" s="622"/>
      <c r="F45" s="624">
        <f t="shared" ref="F45" si="8">(D45*42)*C45</f>
        <v>0</v>
      </c>
      <c r="G45" s="604">
        <f t="shared" si="6"/>
        <v>342000</v>
      </c>
      <c r="H45" s="575">
        <f t="shared" si="0"/>
        <v>0</v>
      </c>
      <c r="I45" s="616"/>
      <c r="J45" s="616"/>
      <c r="L45" s="554">
        <f t="shared" si="7"/>
        <v>0</v>
      </c>
      <c r="M45" s="561">
        <f t="shared" si="1"/>
        <v>0</v>
      </c>
      <c r="N45" s="561">
        <f t="shared" si="2"/>
        <v>0</v>
      </c>
      <c r="O45" s="561">
        <f t="shared" si="3"/>
        <v>0</v>
      </c>
      <c r="P45" s="561">
        <f t="shared" si="4"/>
        <v>0</v>
      </c>
    </row>
    <row r="46" spans="1:16" ht="13.9" customHeight="1" thickBot="1">
      <c r="A46" s="597">
        <v>37</v>
      </c>
      <c r="B46" s="611"/>
      <c r="C46" s="612"/>
      <c r="D46" s="613"/>
      <c r="E46" s="622"/>
      <c r="F46" s="624">
        <f>(D46*42)*C46</f>
        <v>0</v>
      </c>
      <c r="G46" s="604">
        <f t="shared" si="6"/>
        <v>342000</v>
      </c>
      <c r="H46" s="575">
        <f t="shared" si="0"/>
        <v>0</v>
      </c>
      <c r="I46" s="616"/>
      <c r="J46" s="616"/>
      <c r="L46" s="554">
        <f t="shared" si="7"/>
        <v>0</v>
      </c>
      <c r="M46" s="561">
        <f t="shared" si="1"/>
        <v>0</v>
      </c>
      <c r="N46" s="561">
        <f t="shared" si="2"/>
        <v>0</v>
      </c>
      <c r="O46" s="561">
        <f t="shared" si="3"/>
        <v>0</v>
      </c>
      <c r="P46" s="561">
        <f t="shared" si="4"/>
        <v>0</v>
      </c>
    </row>
    <row r="47" spans="1:16" ht="13.9" customHeight="1" thickBot="1">
      <c r="A47" s="597">
        <v>38</v>
      </c>
      <c r="B47" s="611"/>
      <c r="C47" s="612"/>
      <c r="D47" s="613"/>
      <c r="E47" s="622"/>
      <c r="F47" s="624">
        <f t="shared" ref="F47:F48" si="9">(D47*42)*C47</f>
        <v>0</v>
      </c>
      <c r="G47" s="604">
        <f t="shared" si="6"/>
        <v>342000</v>
      </c>
      <c r="H47" s="575">
        <f t="shared" si="0"/>
        <v>0</v>
      </c>
      <c r="I47" s="616"/>
      <c r="J47" s="616"/>
      <c r="L47" s="554">
        <f t="shared" si="7"/>
        <v>0</v>
      </c>
      <c r="M47" s="561">
        <f>IF(E47=$M$54,F47,0)</f>
        <v>0</v>
      </c>
      <c r="N47" s="561">
        <f>IF(E47=$N$54,F47,0)</f>
        <v>0</v>
      </c>
      <c r="O47" s="561">
        <f>IF(E47=$O$54,F47,0)</f>
        <v>0</v>
      </c>
      <c r="P47" s="561">
        <f>IF(E47=$P$54,F47,0)</f>
        <v>0</v>
      </c>
    </row>
    <row r="48" spans="1:16" ht="13.9" customHeight="1" thickBot="1">
      <c r="A48" s="597">
        <v>39</v>
      </c>
      <c r="B48" s="611"/>
      <c r="C48" s="612"/>
      <c r="D48" s="613"/>
      <c r="E48" s="622"/>
      <c r="F48" s="624">
        <f t="shared" si="9"/>
        <v>0</v>
      </c>
      <c r="G48" s="604">
        <f t="shared" si="6"/>
        <v>342000</v>
      </c>
      <c r="H48" s="575">
        <f t="shared" si="0"/>
        <v>0</v>
      </c>
      <c r="I48" s="616"/>
      <c r="J48" s="616"/>
      <c r="L48" s="554">
        <f t="shared" si="7"/>
        <v>0</v>
      </c>
      <c r="M48" s="561">
        <f>IF(E48=$M$54,F48,0)</f>
        <v>0</v>
      </c>
      <c r="N48" s="561">
        <f>IF(E48=$N$54,F48,0)</f>
        <v>0</v>
      </c>
      <c r="O48" s="561">
        <f>IF(E48=$O$54,F48,0)</f>
        <v>0</v>
      </c>
      <c r="P48" s="561">
        <f>IF(E48=$P$54,F48,0)</f>
        <v>0</v>
      </c>
    </row>
    <row r="49" spans="1:17" ht="13.9" customHeight="1" thickBot="1">
      <c r="A49" s="597">
        <v>40</v>
      </c>
      <c r="B49" s="611" t="s">
        <v>472</v>
      </c>
      <c r="C49" s="591">
        <f>(C5*E4)</f>
        <v>312.28661999999997</v>
      </c>
      <c r="D49" s="621"/>
      <c r="E49" s="614" t="s">
        <v>156</v>
      </c>
      <c r="F49" s="623"/>
      <c r="G49" s="605"/>
      <c r="H49" s="575">
        <f t="shared" si="0"/>
        <v>312.28661999999997</v>
      </c>
      <c r="I49" s="612">
        <v>90</v>
      </c>
      <c r="J49" s="616">
        <v>6600</v>
      </c>
      <c r="L49" s="554">
        <f t="shared" si="7"/>
        <v>0</v>
      </c>
      <c r="M49" s="561">
        <f>IF(E49=$M$54,F49,0)</f>
        <v>0</v>
      </c>
      <c r="N49" s="561">
        <f>IF(E49=$N$54,F49,0)</f>
        <v>0</v>
      </c>
      <c r="O49" s="561">
        <f>IF(E49=$O$54,F49,0)</f>
        <v>0</v>
      </c>
      <c r="P49" s="561">
        <f>IF(E49=$P$54,F49,0)</f>
        <v>0</v>
      </c>
    </row>
    <row r="50" spans="1:17" ht="13.9" customHeight="1" thickBot="1">
      <c r="A50" s="578" t="s">
        <v>71</v>
      </c>
      <c r="B50" s="576" t="s">
        <v>235</v>
      </c>
      <c r="C50" s="591">
        <f>(SUM(C10:C49))*42</f>
        <v>388344.03804000001</v>
      </c>
      <c r="D50" s="598" t="s">
        <v>236</v>
      </c>
      <c r="E50" s="576" t="s">
        <v>237</v>
      </c>
      <c r="F50" s="591">
        <f>SUM(F10:F46)</f>
        <v>342000</v>
      </c>
      <c r="G50" s="607" t="s">
        <v>154</v>
      </c>
      <c r="H50" s="606"/>
      <c r="I50" s="600"/>
      <c r="J50" s="603" t="s">
        <v>202</v>
      </c>
      <c r="K50" s="535"/>
      <c r="L50" s="554"/>
      <c r="M50" s="555"/>
      <c r="N50" s="555"/>
      <c r="O50" s="556"/>
      <c r="P50" s="556"/>
    </row>
    <row r="51" spans="1:17" ht="13.9" customHeight="1" thickBot="1">
      <c r="A51" s="578" t="s">
        <v>204</v>
      </c>
      <c r="B51" s="617">
        <v>3.4027777777777775E-2</v>
      </c>
      <c r="C51" s="590" t="s">
        <v>203</v>
      </c>
      <c r="D51" s="580" t="s">
        <v>205</v>
      </c>
      <c r="E51" s="617">
        <v>0.11666666666666665</v>
      </c>
      <c r="F51" s="590" t="s">
        <v>203</v>
      </c>
      <c r="G51" s="580" t="s">
        <v>207</v>
      </c>
      <c r="H51" s="620">
        <v>43017</v>
      </c>
      <c r="I51" s="600" t="s">
        <v>514</v>
      </c>
      <c r="J51" s="601">
        <f>H49+H55</f>
        <v>362.28661999999997</v>
      </c>
      <c r="K51" s="574"/>
      <c r="L51" s="554"/>
      <c r="M51" s="555"/>
      <c r="N51" s="555"/>
      <c r="O51" s="556"/>
      <c r="P51" s="556"/>
    </row>
    <row r="52" spans="1:17" ht="13.9" customHeight="1" thickBot="1">
      <c r="A52" s="578" t="s">
        <v>178</v>
      </c>
      <c r="B52" s="612">
        <v>614</v>
      </c>
      <c r="C52" s="579" t="s">
        <v>73</v>
      </c>
      <c r="D52" s="580" t="s">
        <v>160</v>
      </c>
      <c r="E52" s="618">
        <f>MAX(D10:D48)</f>
        <v>2</v>
      </c>
      <c r="F52" s="579" t="s">
        <v>165</v>
      </c>
      <c r="G52" s="580" t="s">
        <v>166</v>
      </c>
      <c r="H52" s="618">
        <f>F50/(SUM(C15:C48)*42)</f>
        <v>0.98510248522346278</v>
      </c>
      <c r="I52" s="600" t="s">
        <v>165</v>
      </c>
      <c r="J52" s="602" t="s">
        <v>234</v>
      </c>
      <c r="L52" s="554"/>
      <c r="M52" s="555"/>
      <c r="N52" s="555"/>
      <c r="O52" s="556"/>
      <c r="P52" s="556"/>
    </row>
    <row r="53" spans="1:17" ht="13.9" customHeight="1" thickBot="1">
      <c r="A53" s="578" t="s">
        <v>179</v>
      </c>
      <c r="B53" s="612">
        <v>6247</v>
      </c>
      <c r="C53" s="579" t="s">
        <v>73</v>
      </c>
      <c r="D53" s="580" t="s">
        <v>161</v>
      </c>
      <c r="E53" s="612">
        <f>MAX(I10:I49)</f>
        <v>96</v>
      </c>
      <c r="F53" s="579" t="s">
        <v>74</v>
      </c>
      <c r="G53" s="580" t="s">
        <v>163</v>
      </c>
      <c r="H53" s="612">
        <f>AVERAGE(I14:I48)</f>
        <v>92.6</v>
      </c>
      <c r="I53" s="600" t="s">
        <v>74</v>
      </c>
      <c r="J53" s="547">
        <f>SUM(H10:H49)+E55+H55</f>
        <v>9827.987977466064</v>
      </c>
      <c r="L53" s="574"/>
      <c r="M53" s="574"/>
      <c r="N53" s="574"/>
      <c r="O53" s="574"/>
      <c r="P53" s="574"/>
    </row>
    <row r="54" spans="1:17" ht="13.9" customHeight="1" thickBot="1">
      <c r="A54" s="578" t="s">
        <v>75</v>
      </c>
      <c r="B54" s="615">
        <v>2144</v>
      </c>
      <c r="C54" s="579" t="s">
        <v>73</v>
      </c>
      <c r="D54" s="580" t="s">
        <v>162</v>
      </c>
      <c r="E54" s="612">
        <f>MAX(J10:J49)</f>
        <v>7175</v>
      </c>
      <c r="F54" s="579" t="s">
        <v>73</v>
      </c>
      <c r="G54" s="580" t="s">
        <v>164</v>
      </c>
      <c r="H54" s="612">
        <f>AVERAGE(J14:J48)</f>
        <v>6284.166666666667</v>
      </c>
      <c r="I54" s="600" t="s">
        <v>73</v>
      </c>
      <c r="J54" s="602" t="s">
        <v>146</v>
      </c>
      <c r="L54" s="550" t="s">
        <v>89</v>
      </c>
      <c r="M54" s="549" t="str">
        <f>'Job Info'!D17</f>
        <v>100 Mesh</v>
      </c>
      <c r="N54" s="549" t="str">
        <f>'Job Info'!D18</f>
        <v>40/70 White</v>
      </c>
      <c r="O54" s="549">
        <f>'Job Info'!D19</f>
        <v>0</v>
      </c>
      <c r="P54" s="549">
        <f>'Job Info'!D20</f>
        <v>0</v>
      </c>
    </row>
    <row r="55" spans="1:17" ht="13.9" customHeight="1" thickBot="1">
      <c r="A55" s="576" t="s">
        <v>90</v>
      </c>
      <c r="B55" s="599">
        <f>((C7*0.433)+B54)/C7</f>
        <v>0.66863028904275201</v>
      </c>
      <c r="C55" s="579" t="s">
        <v>231</v>
      </c>
      <c r="D55" s="589" t="s">
        <v>229</v>
      </c>
      <c r="E55" s="619">
        <v>159</v>
      </c>
      <c r="F55" s="579" t="s">
        <v>230</v>
      </c>
      <c r="G55" s="578" t="s">
        <v>232</v>
      </c>
      <c r="H55" s="619">
        <v>50</v>
      </c>
      <c r="I55" s="600" t="s">
        <v>230</v>
      </c>
      <c r="J55" s="547">
        <f>(C50/42)+E55+H55</f>
        <v>9455.2866200000008</v>
      </c>
      <c r="L55" s="551">
        <f t="shared" ref="L55:P55" si="10">SUM(L10:L49)</f>
        <v>60</v>
      </c>
      <c r="M55" s="551">
        <f t="shared" si="10"/>
        <v>86500</v>
      </c>
      <c r="N55" s="551">
        <f t="shared" si="10"/>
        <v>255500</v>
      </c>
      <c r="O55" s="551">
        <f t="shared" si="10"/>
        <v>0</v>
      </c>
      <c r="P55" s="551">
        <f t="shared" si="10"/>
        <v>0</v>
      </c>
    </row>
    <row r="56" spans="1:17" ht="43.15" customHeight="1">
      <c r="A56" s="663" t="s">
        <v>484</v>
      </c>
      <c r="B56" s="664"/>
      <c r="C56" s="664"/>
      <c r="D56" s="664"/>
      <c r="E56" s="664"/>
      <c r="F56" s="664"/>
      <c r="G56" s="664"/>
      <c r="H56" s="664"/>
      <c r="I56" s="664"/>
      <c r="J56" s="665"/>
      <c r="K56" s="535"/>
      <c r="L56" s="538"/>
      <c r="M56" s="539"/>
      <c r="N56" s="535"/>
      <c r="O56" s="535"/>
    </row>
    <row r="58" spans="1:17">
      <c r="A58" s="541"/>
      <c r="B58" s="540" t="s">
        <v>191</v>
      </c>
      <c r="C58" s="542"/>
      <c r="D58" s="542"/>
      <c r="E58" s="542"/>
      <c r="F58" s="542"/>
      <c r="G58" s="542"/>
      <c r="H58" s="542"/>
      <c r="I58" s="542"/>
    </row>
    <row r="59" spans="1:17">
      <c r="A59" s="543"/>
      <c r="B59" s="540" t="s">
        <v>100</v>
      </c>
      <c r="C59" s="545"/>
      <c r="D59" s="544"/>
      <c r="E59" s="545"/>
      <c r="F59" s="546"/>
      <c r="G59" s="546"/>
      <c r="H59" s="546"/>
      <c r="I59" s="546"/>
    </row>
    <row r="60" spans="1:17">
      <c r="A60" s="558" t="s">
        <v>130</v>
      </c>
      <c r="B60" s="558" t="s">
        <v>131</v>
      </c>
      <c r="C60" s="558" t="s">
        <v>97</v>
      </c>
      <c r="D60" s="558" t="s">
        <v>91</v>
      </c>
      <c r="E60" s="558" t="s">
        <v>72</v>
      </c>
      <c r="F60" s="558" t="s">
        <v>173</v>
      </c>
      <c r="G60" s="558" t="s">
        <v>174</v>
      </c>
      <c r="H60" s="558" t="s">
        <v>171</v>
      </c>
      <c r="I60" s="558" t="s">
        <v>172</v>
      </c>
      <c r="J60" s="558" t="s">
        <v>159</v>
      </c>
      <c r="K60" s="558" t="s">
        <v>99</v>
      </c>
      <c r="L60" s="558" t="s">
        <v>92</v>
      </c>
      <c r="M60" s="558" t="s">
        <v>132</v>
      </c>
      <c r="N60" s="558" t="s">
        <v>93</v>
      </c>
      <c r="O60" s="558" t="s">
        <v>94</v>
      </c>
      <c r="P60" s="558" t="s">
        <v>96</v>
      </c>
      <c r="Q60" s="558" t="s">
        <v>95</v>
      </c>
    </row>
    <row r="61" spans="1:17">
      <c r="A61" s="559">
        <f>C5</f>
        <v>14086</v>
      </c>
      <c r="B61" s="559">
        <f>C6</f>
        <v>14237</v>
      </c>
      <c r="C61" s="559">
        <f>C50</f>
        <v>388344.03804000001</v>
      </c>
      <c r="D61" s="559">
        <f>J55</f>
        <v>9455.2866200000008</v>
      </c>
      <c r="E61" s="559">
        <f>F50</f>
        <v>342000</v>
      </c>
      <c r="F61" s="559">
        <f>M55</f>
        <v>86500</v>
      </c>
      <c r="G61" s="559">
        <f>N55</f>
        <v>255500</v>
      </c>
      <c r="H61" s="559">
        <f>O55</f>
        <v>0</v>
      </c>
      <c r="I61" s="559">
        <f>P55</f>
        <v>0</v>
      </c>
      <c r="J61" s="559">
        <f>B52</f>
        <v>614</v>
      </c>
      <c r="K61" s="559">
        <f>B53</f>
        <v>6247</v>
      </c>
      <c r="L61" s="559">
        <f>B54</f>
        <v>2144</v>
      </c>
      <c r="M61" s="560">
        <f>B55</f>
        <v>0.66863028904275201</v>
      </c>
      <c r="N61" s="559">
        <f>E53</f>
        <v>96</v>
      </c>
      <c r="O61" s="559">
        <f>H53</f>
        <v>92.6</v>
      </c>
      <c r="P61" s="559">
        <f>E54</f>
        <v>7175</v>
      </c>
      <c r="Q61" s="559">
        <f>H54</f>
        <v>6284.166666666667</v>
      </c>
    </row>
  </sheetData>
  <sheetProtection selectLockedCells="1"/>
  <mergeCells count="22">
    <mergeCell ref="A2:A3"/>
    <mergeCell ref="B2:E2"/>
    <mergeCell ref="F2:J3"/>
    <mergeCell ref="B3:E3"/>
    <mergeCell ref="A4:A5"/>
    <mergeCell ref="F4:G4"/>
    <mergeCell ref="H4:J4"/>
    <mergeCell ref="F5:G5"/>
    <mergeCell ref="H5:J5"/>
    <mergeCell ref="I8:I9"/>
    <mergeCell ref="J8:J9"/>
    <mergeCell ref="A56:J56"/>
    <mergeCell ref="M5:P5"/>
    <mergeCell ref="M6:P6"/>
    <mergeCell ref="A8:A9"/>
    <mergeCell ref="B8:B9"/>
    <mergeCell ref="C8:C9"/>
    <mergeCell ref="D8:D9"/>
    <mergeCell ref="E8:E9"/>
    <mergeCell ref="F8:F9"/>
    <mergeCell ref="G8:G9"/>
    <mergeCell ref="H8:H9"/>
  </mergeCells>
  <dataValidations count="1">
    <dataValidation type="list" allowBlank="1" showInputMessage="1" showErrorMessage="1" sqref="E10:E49">
      <formula1>$Q$10:$Q$25</formula1>
    </dataValidation>
  </dataValidations>
  <pageMargins left="0.7" right="0.7" top="0.75" bottom="0.75" header="0.3" footer="0.3"/>
  <pageSetup scale="77"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Q61"/>
  <sheetViews>
    <sheetView zoomScaleNormal="100" zoomScaleSheetLayoutView="80" workbookViewId="0">
      <selection activeCell="L2" sqref="L2"/>
    </sheetView>
  </sheetViews>
  <sheetFormatPr defaultColWidth="8.85546875" defaultRowHeight="15"/>
  <cols>
    <col min="1" max="16" width="11.7109375" style="534" customWidth="1"/>
    <col min="17" max="17" width="11.28515625" style="534" bestFit="1" customWidth="1"/>
    <col min="18" max="16384" width="8.85546875" style="534"/>
  </cols>
  <sheetData>
    <row r="1" spans="1:17" ht="13.9" customHeight="1" thickBot="1"/>
    <row r="2" spans="1:17" ht="13.9" customHeight="1" thickBot="1">
      <c r="A2" s="673" t="s">
        <v>433</v>
      </c>
      <c r="B2" s="674" t="s">
        <v>291</v>
      </c>
      <c r="C2" s="675"/>
      <c r="D2" s="675"/>
      <c r="E2" s="676"/>
      <c r="F2" s="677" t="s">
        <v>485</v>
      </c>
      <c r="G2" s="678"/>
      <c r="H2" s="678"/>
      <c r="I2" s="678"/>
      <c r="J2" s="678"/>
      <c r="M2" s="566" t="s">
        <v>185</v>
      </c>
      <c r="N2" s="566" t="s">
        <v>186</v>
      </c>
      <c r="O2" s="566" t="s">
        <v>187</v>
      </c>
      <c r="P2" s="566" t="s">
        <v>188</v>
      </c>
    </row>
    <row r="3" spans="1:17" ht="13.9" customHeight="1" thickBot="1">
      <c r="A3" s="673"/>
      <c r="B3" s="679" t="s">
        <v>241</v>
      </c>
      <c r="C3" s="680"/>
      <c r="D3" s="680"/>
      <c r="E3" s="681"/>
      <c r="F3" s="677"/>
      <c r="G3" s="678"/>
      <c r="H3" s="678"/>
      <c r="I3" s="678"/>
      <c r="J3" s="678"/>
      <c r="M3" s="567">
        <f>M55/F50</f>
        <v>0.24389543234702671</v>
      </c>
      <c r="N3" s="567">
        <f>N55/F50</f>
        <v>0.75610456765297329</v>
      </c>
      <c r="O3" s="567">
        <f>O55/F50</f>
        <v>0</v>
      </c>
      <c r="P3" s="567">
        <f>P55/F50</f>
        <v>0</v>
      </c>
    </row>
    <row r="4" spans="1:17" ht="13.9" customHeight="1" thickBot="1">
      <c r="A4" s="682">
        <v>28</v>
      </c>
      <c r="B4" s="581" t="s">
        <v>218</v>
      </c>
      <c r="C4" s="608">
        <v>14068</v>
      </c>
      <c r="D4" s="582" t="s">
        <v>76</v>
      </c>
      <c r="E4" s="586">
        <v>2.2169999999999999E-2</v>
      </c>
      <c r="F4" s="683" t="s">
        <v>226</v>
      </c>
      <c r="G4" s="684"/>
      <c r="H4" s="685" t="s">
        <v>448</v>
      </c>
      <c r="I4" s="685"/>
      <c r="J4" s="685"/>
      <c r="N4" s="535"/>
    </row>
    <row r="5" spans="1:17" ht="13.9" customHeight="1" thickBot="1">
      <c r="A5" s="682"/>
      <c r="B5" s="655" t="s">
        <v>78</v>
      </c>
      <c r="C5" s="609">
        <v>13899</v>
      </c>
      <c r="D5" s="583" t="s">
        <v>219</v>
      </c>
      <c r="E5" s="587">
        <f>(C6+C5)/2</f>
        <v>13974.5</v>
      </c>
      <c r="F5" s="683" t="s">
        <v>227</v>
      </c>
      <c r="G5" s="686"/>
      <c r="H5" s="685" t="s">
        <v>453</v>
      </c>
      <c r="I5" s="687"/>
      <c r="J5" s="685"/>
      <c r="M5" s="666" t="s">
        <v>140</v>
      </c>
      <c r="N5" s="667"/>
      <c r="O5" s="667"/>
      <c r="P5" s="668"/>
    </row>
    <row r="6" spans="1:17" ht="13.9" customHeight="1" thickBot="1">
      <c r="A6" s="595" t="s">
        <v>144</v>
      </c>
      <c r="B6" s="655" t="s">
        <v>79</v>
      </c>
      <c r="C6" s="609">
        <v>14050</v>
      </c>
      <c r="D6" s="584" t="s">
        <v>145</v>
      </c>
      <c r="E6" s="588">
        <v>0.63</v>
      </c>
      <c r="F6" s="592" t="s">
        <v>170</v>
      </c>
      <c r="G6" s="594">
        <f>SUM(C12:C15)/SUM(C12:C46)</f>
        <v>7.7628361858190706E-2</v>
      </c>
      <c r="H6" s="592" t="s">
        <v>168</v>
      </c>
      <c r="I6" s="575">
        <v>48.698924731182792</v>
      </c>
      <c r="J6" s="596"/>
      <c r="M6" s="669" t="s">
        <v>141</v>
      </c>
      <c r="N6" s="670"/>
      <c r="O6" s="670"/>
      <c r="P6" s="671"/>
    </row>
    <row r="7" spans="1:17" ht="13.9" customHeight="1" thickBot="1">
      <c r="A7" s="610">
        <v>22.1</v>
      </c>
      <c r="B7" s="655" t="s">
        <v>80</v>
      </c>
      <c r="C7" s="609">
        <v>9096</v>
      </c>
      <c r="D7" s="585" t="s">
        <v>77</v>
      </c>
      <c r="E7" s="587">
        <v>6</v>
      </c>
      <c r="F7" s="593" t="s">
        <v>167</v>
      </c>
      <c r="G7" s="587">
        <v>95</v>
      </c>
      <c r="H7" s="592" t="s">
        <v>169</v>
      </c>
      <c r="I7" s="575">
        <v>1853.2258064516129</v>
      </c>
      <c r="J7" s="596"/>
      <c r="K7" s="535"/>
      <c r="L7" s="557"/>
    </row>
    <row r="8" spans="1:17" ht="13.9" customHeight="1">
      <c r="A8" s="661" t="s">
        <v>81</v>
      </c>
      <c r="B8" s="661" t="s">
        <v>82</v>
      </c>
      <c r="C8" s="661" t="s">
        <v>201</v>
      </c>
      <c r="D8" s="661" t="s">
        <v>224</v>
      </c>
      <c r="E8" s="662" t="s">
        <v>225</v>
      </c>
      <c r="F8" s="661" t="s">
        <v>83</v>
      </c>
      <c r="G8" s="662" t="s">
        <v>72</v>
      </c>
      <c r="H8" s="661" t="s">
        <v>217</v>
      </c>
      <c r="I8" s="661" t="s">
        <v>239</v>
      </c>
      <c r="J8" s="662" t="s">
        <v>451</v>
      </c>
      <c r="L8" s="557"/>
    </row>
    <row r="9" spans="1:17" ht="13.9" customHeight="1" thickBot="1">
      <c r="A9" s="661"/>
      <c r="B9" s="661"/>
      <c r="C9" s="661"/>
      <c r="D9" s="661"/>
      <c r="E9" s="661"/>
      <c r="F9" s="672"/>
      <c r="G9" s="672"/>
      <c r="H9" s="672"/>
      <c r="I9" s="661"/>
      <c r="J9" s="661"/>
      <c r="L9" s="535"/>
      <c r="M9" s="535"/>
      <c r="N9" s="535"/>
      <c r="Q9" s="568" t="s">
        <v>149</v>
      </c>
    </row>
    <row r="10" spans="1:17" ht="13.9" customHeight="1" thickBot="1">
      <c r="A10" s="597">
        <v>1</v>
      </c>
      <c r="B10" s="611" t="s">
        <v>84</v>
      </c>
      <c r="C10" s="630">
        <v>24</v>
      </c>
      <c r="D10" s="631"/>
      <c r="E10" s="622" t="s">
        <v>139</v>
      </c>
      <c r="F10" s="624">
        <f>(D10*42)*C10</f>
        <v>0</v>
      </c>
      <c r="G10" s="604">
        <f>F10</f>
        <v>0</v>
      </c>
      <c r="H10" s="575">
        <f t="shared" ref="H10:H49" si="0">(1*((D10/$A$7)+1))*C10</f>
        <v>24</v>
      </c>
      <c r="I10" s="616">
        <v>14</v>
      </c>
      <c r="J10" s="616">
        <v>4355</v>
      </c>
      <c r="L10" s="554">
        <f>IF(E10="acid",(C10),0)</f>
        <v>0</v>
      </c>
      <c r="M10" s="561">
        <f t="shared" ref="M10:M46" si="1">IF(E10=$M$54,F10,0)</f>
        <v>0</v>
      </c>
      <c r="N10" s="561">
        <f t="shared" ref="N10:N46" si="2">IF(E10=$N$54,F10,0)</f>
        <v>0</v>
      </c>
      <c r="O10" s="561">
        <f t="shared" ref="O10:O46" si="3">IF(E10=$O$54,F10,0)</f>
        <v>0</v>
      </c>
      <c r="P10" s="561">
        <f t="shared" ref="P10:P46" si="4">IF(E10=$P$54,F10,0)</f>
        <v>0</v>
      </c>
      <c r="Q10" s="569"/>
    </row>
    <row r="11" spans="1:17" ht="13.9" customHeight="1" thickBot="1">
      <c r="A11" s="597">
        <v>2</v>
      </c>
      <c r="B11" s="611" t="s">
        <v>85</v>
      </c>
      <c r="C11" s="630">
        <v>24</v>
      </c>
      <c r="D11" s="631"/>
      <c r="E11" s="622" t="s">
        <v>61</v>
      </c>
      <c r="F11" s="624">
        <f t="shared" ref="F11:F14" si="5">(D11*42)*C11</f>
        <v>0</v>
      </c>
      <c r="G11" s="604">
        <f t="shared" ref="G11:G48" si="6">G10+F11</f>
        <v>0</v>
      </c>
      <c r="H11" s="575">
        <f t="shared" si="0"/>
        <v>24</v>
      </c>
      <c r="I11" s="616">
        <v>33</v>
      </c>
      <c r="J11" s="616">
        <v>5800</v>
      </c>
      <c r="L11" s="554">
        <f t="shared" ref="L11:L49" si="7">IF(E11="acid",(C11),0)</f>
        <v>24</v>
      </c>
      <c r="M11" s="561">
        <f t="shared" si="1"/>
        <v>0</v>
      </c>
      <c r="N11" s="561">
        <f t="shared" si="2"/>
        <v>0</v>
      </c>
      <c r="O11" s="561">
        <f t="shared" si="3"/>
        <v>0</v>
      </c>
      <c r="P11" s="561">
        <f t="shared" si="4"/>
        <v>0</v>
      </c>
      <c r="Q11" s="552" t="s">
        <v>136</v>
      </c>
    </row>
    <row r="12" spans="1:17" ht="13.9" customHeight="1" thickBot="1">
      <c r="A12" s="597">
        <v>3</v>
      </c>
      <c r="B12" s="611" t="s">
        <v>472</v>
      </c>
      <c r="C12" s="630">
        <v>176</v>
      </c>
      <c r="D12" s="631"/>
      <c r="E12" s="622" t="s">
        <v>86</v>
      </c>
      <c r="F12" s="624">
        <f t="shared" si="5"/>
        <v>0</v>
      </c>
      <c r="G12" s="604">
        <f t="shared" si="6"/>
        <v>0</v>
      </c>
      <c r="H12" s="575">
        <f t="shared" si="0"/>
        <v>176</v>
      </c>
      <c r="I12" s="616">
        <v>60</v>
      </c>
      <c r="J12" s="616">
        <v>5310</v>
      </c>
      <c r="L12" s="554">
        <f t="shared" si="7"/>
        <v>0</v>
      </c>
      <c r="M12" s="561">
        <f t="shared" si="1"/>
        <v>0</v>
      </c>
      <c r="N12" s="561">
        <f t="shared" si="2"/>
        <v>0</v>
      </c>
      <c r="O12" s="561">
        <f t="shared" si="3"/>
        <v>0</v>
      </c>
      <c r="P12" s="561">
        <f t="shared" si="4"/>
        <v>0</v>
      </c>
      <c r="Q12" s="552" t="s">
        <v>150</v>
      </c>
    </row>
    <row r="13" spans="1:17" ht="13.9" customHeight="1" thickBot="1">
      <c r="A13" s="597">
        <v>4</v>
      </c>
      <c r="B13" s="611" t="s">
        <v>85</v>
      </c>
      <c r="C13" s="630">
        <v>36</v>
      </c>
      <c r="D13" s="631"/>
      <c r="E13" s="622" t="s">
        <v>61</v>
      </c>
      <c r="F13" s="624">
        <f t="shared" si="5"/>
        <v>0</v>
      </c>
      <c r="G13" s="604">
        <f t="shared" si="6"/>
        <v>0</v>
      </c>
      <c r="H13" s="575">
        <f t="shared" si="0"/>
        <v>36</v>
      </c>
      <c r="I13" s="616">
        <v>85</v>
      </c>
      <c r="J13" s="616">
        <v>6700</v>
      </c>
      <c r="L13" s="554">
        <f t="shared" si="7"/>
        <v>36</v>
      </c>
      <c r="M13" s="561">
        <f t="shared" si="1"/>
        <v>0</v>
      </c>
      <c r="N13" s="561">
        <f t="shared" si="2"/>
        <v>0</v>
      </c>
      <c r="O13" s="561">
        <f t="shared" si="3"/>
        <v>0</v>
      </c>
      <c r="P13" s="561">
        <f t="shared" si="4"/>
        <v>0</v>
      </c>
      <c r="Q13" s="552" t="s">
        <v>113</v>
      </c>
    </row>
    <row r="14" spans="1:17" ht="13.9" customHeight="1" thickBot="1">
      <c r="A14" s="597">
        <v>5</v>
      </c>
      <c r="B14" s="611" t="s">
        <v>472</v>
      </c>
      <c r="C14" s="630">
        <v>350</v>
      </c>
      <c r="D14" s="632"/>
      <c r="E14" s="622" t="s">
        <v>87</v>
      </c>
      <c r="F14" s="624">
        <f t="shared" si="5"/>
        <v>0</v>
      </c>
      <c r="G14" s="604">
        <f t="shared" si="6"/>
        <v>0</v>
      </c>
      <c r="H14" s="575">
        <f t="shared" si="0"/>
        <v>350</v>
      </c>
      <c r="I14" s="616">
        <v>95</v>
      </c>
      <c r="J14" s="616">
        <v>6840</v>
      </c>
      <c r="L14" s="554">
        <f t="shared" si="7"/>
        <v>0</v>
      </c>
      <c r="M14" s="561">
        <f t="shared" si="1"/>
        <v>0</v>
      </c>
      <c r="N14" s="561">
        <f t="shared" si="2"/>
        <v>0</v>
      </c>
      <c r="O14" s="561">
        <f t="shared" si="3"/>
        <v>0</v>
      </c>
      <c r="P14" s="561">
        <f t="shared" si="4"/>
        <v>0</v>
      </c>
      <c r="Q14" s="552" t="s">
        <v>151</v>
      </c>
    </row>
    <row r="15" spans="1:17" ht="13.9" customHeight="1" thickBot="1">
      <c r="A15" s="597">
        <v>6</v>
      </c>
      <c r="B15" s="611" t="s">
        <v>472</v>
      </c>
      <c r="C15" s="630">
        <v>200</v>
      </c>
      <c r="D15" s="631">
        <v>0.3</v>
      </c>
      <c r="E15" s="622" t="s">
        <v>136</v>
      </c>
      <c r="F15" s="624">
        <v>3000</v>
      </c>
      <c r="G15" s="604">
        <f t="shared" si="6"/>
        <v>3000</v>
      </c>
      <c r="H15" s="575">
        <f t="shared" si="0"/>
        <v>202.71493212669682</v>
      </c>
      <c r="I15" s="616">
        <v>95</v>
      </c>
      <c r="J15" s="616">
        <v>7000</v>
      </c>
      <c r="L15" s="554">
        <f t="shared" si="7"/>
        <v>0</v>
      </c>
      <c r="M15" s="561">
        <f t="shared" si="1"/>
        <v>3000</v>
      </c>
      <c r="N15" s="561">
        <f t="shared" si="2"/>
        <v>0</v>
      </c>
      <c r="O15" s="561">
        <f t="shared" si="3"/>
        <v>0</v>
      </c>
      <c r="P15" s="561">
        <f t="shared" si="4"/>
        <v>0</v>
      </c>
      <c r="Q15" s="552" t="s">
        <v>114</v>
      </c>
    </row>
    <row r="16" spans="1:17" ht="13.9" customHeight="1" thickBot="1">
      <c r="A16" s="597">
        <v>7</v>
      </c>
      <c r="B16" s="611" t="s">
        <v>472</v>
      </c>
      <c r="C16" s="630">
        <v>350</v>
      </c>
      <c r="D16" s="631">
        <v>0.6</v>
      </c>
      <c r="E16" s="622" t="s">
        <v>136</v>
      </c>
      <c r="F16" s="624">
        <v>9100</v>
      </c>
      <c r="G16" s="604">
        <f t="shared" si="6"/>
        <v>12100</v>
      </c>
      <c r="H16" s="575">
        <f t="shared" si="0"/>
        <v>359.50226244343889</v>
      </c>
      <c r="I16" s="616">
        <v>95</v>
      </c>
      <c r="J16" s="616">
        <v>6970</v>
      </c>
      <c r="L16" s="554">
        <f t="shared" si="7"/>
        <v>0</v>
      </c>
      <c r="M16" s="561">
        <f t="shared" si="1"/>
        <v>9100</v>
      </c>
      <c r="N16" s="561">
        <f t="shared" si="2"/>
        <v>0</v>
      </c>
      <c r="O16" s="561">
        <f t="shared" si="3"/>
        <v>0</v>
      </c>
      <c r="P16" s="561">
        <f t="shared" si="4"/>
        <v>0</v>
      </c>
      <c r="Q16" s="552" t="s">
        <v>152</v>
      </c>
    </row>
    <row r="17" spans="1:17" ht="13.9" customHeight="1" thickBot="1">
      <c r="A17" s="597">
        <v>8</v>
      </c>
      <c r="B17" s="611" t="s">
        <v>472</v>
      </c>
      <c r="C17" s="630">
        <v>350</v>
      </c>
      <c r="D17" s="631">
        <v>0.9</v>
      </c>
      <c r="E17" s="622" t="s">
        <v>136</v>
      </c>
      <c r="F17" s="624">
        <v>12000</v>
      </c>
      <c r="G17" s="604">
        <f t="shared" si="6"/>
        <v>24100</v>
      </c>
      <c r="H17" s="575">
        <f t="shared" si="0"/>
        <v>364.2533936651584</v>
      </c>
      <c r="I17" s="616">
        <v>95</v>
      </c>
      <c r="J17" s="616">
        <v>6920</v>
      </c>
      <c r="L17" s="554">
        <f t="shared" si="7"/>
        <v>0</v>
      </c>
      <c r="M17" s="561">
        <f t="shared" si="1"/>
        <v>12000</v>
      </c>
      <c r="N17" s="561">
        <f t="shared" si="2"/>
        <v>0</v>
      </c>
      <c r="O17" s="561">
        <f t="shared" si="3"/>
        <v>0</v>
      </c>
      <c r="P17" s="561">
        <f t="shared" si="4"/>
        <v>0</v>
      </c>
      <c r="Q17" s="552" t="s">
        <v>87</v>
      </c>
    </row>
    <row r="18" spans="1:17" ht="13.9" customHeight="1" thickBot="1">
      <c r="A18" s="597">
        <v>9</v>
      </c>
      <c r="B18" s="611" t="s">
        <v>472</v>
      </c>
      <c r="C18" s="633">
        <v>151</v>
      </c>
      <c r="D18" s="631">
        <v>0.3</v>
      </c>
      <c r="E18" s="622" t="s">
        <v>136</v>
      </c>
      <c r="F18" s="624">
        <v>2300</v>
      </c>
      <c r="G18" s="604">
        <f t="shared" si="6"/>
        <v>26400</v>
      </c>
      <c r="H18" s="575">
        <f t="shared" si="0"/>
        <v>153.0497737556561</v>
      </c>
      <c r="I18" s="616">
        <v>95</v>
      </c>
      <c r="J18" s="616">
        <v>6760</v>
      </c>
      <c r="L18" s="554">
        <f t="shared" si="7"/>
        <v>0</v>
      </c>
      <c r="M18" s="561">
        <f t="shared" si="1"/>
        <v>2300</v>
      </c>
      <c r="N18" s="561">
        <f t="shared" si="2"/>
        <v>0</v>
      </c>
      <c r="O18" s="561">
        <f t="shared" si="3"/>
        <v>0</v>
      </c>
      <c r="P18" s="561">
        <f t="shared" si="4"/>
        <v>0</v>
      </c>
      <c r="Q18" s="552" t="s">
        <v>61</v>
      </c>
    </row>
    <row r="19" spans="1:17" ht="13.9" customHeight="1" thickBot="1">
      <c r="A19" s="597">
        <v>10</v>
      </c>
      <c r="B19" s="611" t="s">
        <v>472</v>
      </c>
      <c r="C19" s="633">
        <v>352</v>
      </c>
      <c r="D19" s="631">
        <v>0.6</v>
      </c>
      <c r="E19" s="622" t="s">
        <v>136</v>
      </c>
      <c r="F19" s="624">
        <v>9300</v>
      </c>
      <c r="G19" s="604">
        <f t="shared" si="6"/>
        <v>35700</v>
      </c>
      <c r="H19" s="575">
        <f t="shared" si="0"/>
        <v>361.55656108597282</v>
      </c>
      <c r="I19" s="616">
        <v>95</v>
      </c>
      <c r="J19" s="616">
        <v>6740</v>
      </c>
      <c r="L19" s="554">
        <f t="shared" si="7"/>
        <v>0</v>
      </c>
      <c r="M19" s="561">
        <f t="shared" si="1"/>
        <v>9300</v>
      </c>
      <c r="N19" s="561">
        <f t="shared" si="2"/>
        <v>0</v>
      </c>
      <c r="O19" s="561">
        <f t="shared" si="3"/>
        <v>0</v>
      </c>
      <c r="P19" s="561">
        <f t="shared" si="4"/>
        <v>0</v>
      </c>
      <c r="Q19" s="552" t="s">
        <v>86</v>
      </c>
    </row>
    <row r="20" spans="1:17" ht="13.9" customHeight="1" thickBot="1">
      <c r="A20" s="597">
        <v>11</v>
      </c>
      <c r="B20" s="611" t="s">
        <v>472</v>
      </c>
      <c r="C20" s="633">
        <v>300</v>
      </c>
      <c r="D20" s="631">
        <v>0.9</v>
      </c>
      <c r="E20" s="622" t="s">
        <v>136</v>
      </c>
      <c r="F20" s="624">
        <v>11090</v>
      </c>
      <c r="G20" s="604">
        <f t="shared" si="6"/>
        <v>46790</v>
      </c>
      <c r="H20" s="575">
        <f t="shared" si="0"/>
        <v>312.21719457013575</v>
      </c>
      <c r="I20" s="616">
        <v>95</v>
      </c>
      <c r="J20" s="616">
        <v>6860</v>
      </c>
      <c r="L20" s="554">
        <f t="shared" si="7"/>
        <v>0</v>
      </c>
      <c r="M20" s="561">
        <f t="shared" si="1"/>
        <v>11090</v>
      </c>
      <c r="N20" s="561">
        <f t="shared" si="2"/>
        <v>0</v>
      </c>
      <c r="O20" s="561">
        <f t="shared" si="3"/>
        <v>0</v>
      </c>
      <c r="P20" s="561">
        <f t="shared" si="4"/>
        <v>0</v>
      </c>
      <c r="Q20" s="552" t="s">
        <v>128</v>
      </c>
    </row>
    <row r="21" spans="1:17" ht="13.9" customHeight="1" thickBot="1">
      <c r="A21" s="597">
        <v>12</v>
      </c>
      <c r="B21" s="611" t="s">
        <v>472</v>
      </c>
      <c r="C21" s="633">
        <v>750</v>
      </c>
      <c r="D21" s="631">
        <v>0</v>
      </c>
      <c r="E21" s="622" t="s">
        <v>156</v>
      </c>
      <c r="F21" s="624">
        <v>0</v>
      </c>
      <c r="G21" s="604">
        <f t="shared" si="6"/>
        <v>46790</v>
      </c>
      <c r="H21" s="575">
        <f t="shared" si="0"/>
        <v>750</v>
      </c>
      <c r="I21" s="616">
        <v>95</v>
      </c>
      <c r="J21" s="616">
        <v>6708</v>
      </c>
      <c r="L21" s="554">
        <f t="shared" si="7"/>
        <v>0</v>
      </c>
      <c r="M21" s="561">
        <f t="shared" si="1"/>
        <v>0</v>
      </c>
      <c r="N21" s="561">
        <f t="shared" si="2"/>
        <v>0</v>
      </c>
      <c r="O21" s="561">
        <f t="shared" si="3"/>
        <v>0</v>
      </c>
      <c r="P21" s="561">
        <f t="shared" si="4"/>
        <v>0</v>
      </c>
      <c r="Q21" s="552" t="s">
        <v>129</v>
      </c>
    </row>
    <row r="22" spans="1:17" ht="13.9" customHeight="1" thickBot="1">
      <c r="A22" s="597">
        <v>13</v>
      </c>
      <c r="B22" s="611" t="s">
        <v>472</v>
      </c>
      <c r="C22" s="633">
        <v>450</v>
      </c>
      <c r="D22" s="631">
        <v>0</v>
      </c>
      <c r="E22" s="622" t="s">
        <v>87</v>
      </c>
      <c r="F22" s="624">
        <v>0</v>
      </c>
      <c r="G22" s="604">
        <f t="shared" si="6"/>
        <v>46790</v>
      </c>
      <c r="H22" s="575">
        <f t="shared" si="0"/>
        <v>450</v>
      </c>
      <c r="I22" s="616">
        <v>95</v>
      </c>
      <c r="J22" s="616">
        <v>6700</v>
      </c>
      <c r="L22" s="554">
        <f t="shared" si="7"/>
        <v>0</v>
      </c>
      <c r="M22" s="561">
        <f t="shared" si="1"/>
        <v>0</v>
      </c>
      <c r="N22" s="561">
        <f t="shared" si="2"/>
        <v>0</v>
      </c>
      <c r="O22" s="561">
        <f t="shared" si="3"/>
        <v>0</v>
      </c>
      <c r="P22" s="561">
        <f t="shared" si="4"/>
        <v>0</v>
      </c>
      <c r="Q22" s="552" t="s">
        <v>139</v>
      </c>
    </row>
    <row r="23" spans="1:17" ht="13.9" customHeight="1" thickBot="1">
      <c r="A23" s="597">
        <v>14</v>
      </c>
      <c r="B23" s="611" t="s">
        <v>472</v>
      </c>
      <c r="C23" s="633">
        <v>150</v>
      </c>
      <c r="D23" s="631">
        <v>0.3</v>
      </c>
      <c r="E23" s="622" t="s">
        <v>136</v>
      </c>
      <c r="F23" s="624">
        <v>3300</v>
      </c>
      <c r="G23" s="604">
        <f t="shared" si="6"/>
        <v>50090</v>
      </c>
      <c r="H23" s="575">
        <f t="shared" si="0"/>
        <v>152.03619909502262</v>
      </c>
      <c r="I23" s="616">
        <v>95</v>
      </c>
      <c r="J23" s="616">
        <v>6820</v>
      </c>
      <c r="L23" s="554">
        <f t="shared" si="7"/>
        <v>0</v>
      </c>
      <c r="M23" s="561">
        <f t="shared" si="1"/>
        <v>3300</v>
      </c>
      <c r="N23" s="561">
        <f t="shared" si="2"/>
        <v>0</v>
      </c>
      <c r="O23" s="561">
        <f t="shared" si="3"/>
        <v>0</v>
      </c>
      <c r="P23" s="561">
        <f t="shared" si="4"/>
        <v>0</v>
      </c>
      <c r="Q23" s="552" t="s">
        <v>192</v>
      </c>
    </row>
    <row r="24" spans="1:17" ht="13.9" customHeight="1" thickBot="1">
      <c r="A24" s="597">
        <v>15</v>
      </c>
      <c r="B24" s="611" t="s">
        <v>472</v>
      </c>
      <c r="C24" s="633">
        <v>301</v>
      </c>
      <c r="D24" s="631">
        <v>0.9</v>
      </c>
      <c r="E24" s="622" t="s">
        <v>136</v>
      </c>
      <c r="F24" s="624">
        <v>10000</v>
      </c>
      <c r="G24" s="604">
        <f t="shared" si="6"/>
        <v>60090</v>
      </c>
      <c r="H24" s="575">
        <f t="shared" si="0"/>
        <v>313.25791855203624</v>
      </c>
      <c r="I24" s="616">
        <v>95</v>
      </c>
      <c r="J24" s="616">
        <v>6910</v>
      </c>
      <c r="L24" s="554">
        <f t="shared" si="7"/>
        <v>0</v>
      </c>
      <c r="M24" s="561">
        <f t="shared" si="1"/>
        <v>10000</v>
      </c>
      <c r="N24" s="561">
        <f t="shared" si="2"/>
        <v>0</v>
      </c>
      <c r="O24" s="561">
        <f t="shared" si="3"/>
        <v>0</v>
      </c>
      <c r="P24" s="561">
        <f t="shared" si="4"/>
        <v>0</v>
      </c>
      <c r="Q24" s="552" t="s">
        <v>233</v>
      </c>
    </row>
    <row r="25" spans="1:17" ht="13.9" customHeight="1" thickBot="1">
      <c r="A25" s="597">
        <v>16</v>
      </c>
      <c r="B25" s="611" t="s">
        <v>472</v>
      </c>
      <c r="C25" s="633">
        <v>300</v>
      </c>
      <c r="D25" s="631">
        <v>1.2</v>
      </c>
      <c r="E25" s="622" t="s">
        <v>136</v>
      </c>
      <c r="F25" s="624">
        <v>13000</v>
      </c>
      <c r="G25" s="604">
        <f t="shared" si="6"/>
        <v>73090</v>
      </c>
      <c r="H25" s="575">
        <f t="shared" si="0"/>
        <v>316.28959276018099</v>
      </c>
      <c r="I25" s="616">
        <v>95</v>
      </c>
      <c r="J25" s="616">
        <v>6890</v>
      </c>
      <c r="L25" s="554">
        <f t="shared" si="7"/>
        <v>0</v>
      </c>
      <c r="M25" s="561">
        <f t="shared" si="1"/>
        <v>13000</v>
      </c>
      <c r="N25" s="561">
        <f t="shared" si="2"/>
        <v>0</v>
      </c>
      <c r="O25" s="561">
        <f t="shared" si="3"/>
        <v>0</v>
      </c>
      <c r="P25" s="561">
        <f t="shared" si="4"/>
        <v>0</v>
      </c>
      <c r="Q25" s="553" t="s">
        <v>156</v>
      </c>
    </row>
    <row r="26" spans="1:17" ht="13.9" customHeight="1" thickBot="1">
      <c r="A26" s="597">
        <v>17</v>
      </c>
      <c r="B26" s="611" t="s">
        <v>472</v>
      </c>
      <c r="C26" s="633">
        <v>156</v>
      </c>
      <c r="D26" s="631">
        <v>0.3</v>
      </c>
      <c r="E26" s="622" t="s">
        <v>136</v>
      </c>
      <c r="F26" s="624">
        <v>3000</v>
      </c>
      <c r="G26" s="604">
        <f t="shared" si="6"/>
        <v>76090</v>
      </c>
      <c r="H26" s="575">
        <f t="shared" si="0"/>
        <v>158.11764705882354</v>
      </c>
      <c r="I26" s="616">
        <v>95</v>
      </c>
      <c r="J26" s="616">
        <v>6770</v>
      </c>
      <c r="L26" s="554">
        <f t="shared" si="7"/>
        <v>0</v>
      </c>
      <c r="M26" s="561">
        <f t="shared" si="1"/>
        <v>3000</v>
      </c>
      <c r="N26" s="561">
        <f t="shared" si="2"/>
        <v>0</v>
      </c>
      <c r="O26" s="561">
        <f t="shared" si="3"/>
        <v>0</v>
      </c>
      <c r="P26" s="561">
        <f t="shared" si="4"/>
        <v>0</v>
      </c>
    </row>
    <row r="27" spans="1:17" ht="13.9" customHeight="1" thickBot="1">
      <c r="A27" s="597">
        <v>18</v>
      </c>
      <c r="B27" s="611" t="s">
        <v>472</v>
      </c>
      <c r="C27" s="633">
        <v>200</v>
      </c>
      <c r="D27" s="631">
        <v>1.2</v>
      </c>
      <c r="E27" s="622" t="s">
        <v>136</v>
      </c>
      <c r="F27" s="624">
        <v>8810</v>
      </c>
      <c r="G27" s="604">
        <f t="shared" si="6"/>
        <v>84900</v>
      </c>
      <c r="H27" s="575">
        <f t="shared" si="0"/>
        <v>210.85972850678735</v>
      </c>
      <c r="I27" s="616">
        <v>95</v>
      </c>
      <c r="J27" s="616">
        <v>6800</v>
      </c>
      <c r="L27" s="554">
        <f t="shared" si="7"/>
        <v>0</v>
      </c>
      <c r="M27" s="561">
        <f t="shared" si="1"/>
        <v>8810</v>
      </c>
      <c r="N27" s="561">
        <f t="shared" si="2"/>
        <v>0</v>
      </c>
      <c r="O27" s="561">
        <f t="shared" si="3"/>
        <v>0</v>
      </c>
      <c r="P27" s="561">
        <f t="shared" si="4"/>
        <v>0</v>
      </c>
    </row>
    <row r="28" spans="1:17" ht="13.9" customHeight="1" thickBot="1">
      <c r="A28" s="597">
        <v>19</v>
      </c>
      <c r="B28" s="611" t="s">
        <v>472</v>
      </c>
      <c r="C28" s="633">
        <v>200</v>
      </c>
      <c r="D28" s="631">
        <v>0.3</v>
      </c>
      <c r="E28" s="622" t="s">
        <v>150</v>
      </c>
      <c r="F28" s="624">
        <v>3000</v>
      </c>
      <c r="G28" s="604">
        <f t="shared" si="6"/>
        <v>87900</v>
      </c>
      <c r="H28" s="575">
        <f t="shared" si="0"/>
        <v>202.71493212669682</v>
      </c>
      <c r="I28" s="616">
        <v>95</v>
      </c>
      <c r="J28" s="616">
        <v>6500</v>
      </c>
      <c r="L28" s="554">
        <f t="shared" si="7"/>
        <v>0</v>
      </c>
      <c r="M28" s="561">
        <f t="shared" si="1"/>
        <v>0</v>
      </c>
      <c r="N28" s="561">
        <f t="shared" si="2"/>
        <v>3000</v>
      </c>
      <c r="O28" s="561">
        <f t="shared" si="3"/>
        <v>0</v>
      </c>
      <c r="P28" s="561">
        <f t="shared" si="4"/>
        <v>0</v>
      </c>
    </row>
    <row r="29" spans="1:17" ht="13.9" customHeight="1" thickBot="1">
      <c r="A29" s="597">
        <v>20</v>
      </c>
      <c r="B29" s="611" t="s">
        <v>472</v>
      </c>
      <c r="C29" s="633">
        <v>400</v>
      </c>
      <c r="D29" s="631">
        <v>0.6</v>
      </c>
      <c r="E29" s="622" t="s">
        <v>150</v>
      </c>
      <c r="F29" s="624">
        <v>10300</v>
      </c>
      <c r="G29" s="604">
        <f t="shared" si="6"/>
        <v>98200</v>
      </c>
      <c r="H29" s="575">
        <f t="shared" si="0"/>
        <v>410.85972850678729</v>
      </c>
      <c r="I29" s="616">
        <v>95</v>
      </c>
      <c r="J29" s="616">
        <v>6500</v>
      </c>
      <c r="L29" s="554">
        <f t="shared" si="7"/>
        <v>0</v>
      </c>
      <c r="M29" s="561">
        <f t="shared" si="1"/>
        <v>0</v>
      </c>
      <c r="N29" s="561">
        <f t="shared" si="2"/>
        <v>10300</v>
      </c>
      <c r="O29" s="561">
        <f t="shared" si="3"/>
        <v>0</v>
      </c>
      <c r="P29" s="561">
        <f t="shared" si="4"/>
        <v>0</v>
      </c>
    </row>
    <row r="30" spans="1:17" ht="13.9" customHeight="1" thickBot="1">
      <c r="A30" s="597">
        <v>21</v>
      </c>
      <c r="B30" s="611" t="s">
        <v>472</v>
      </c>
      <c r="C30" s="633">
        <v>400</v>
      </c>
      <c r="D30" s="631">
        <v>0.9</v>
      </c>
      <c r="E30" s="622" t="s">
        <v>150</v>
      </c>
      <c r="F30" s="624">
        <v>14700</v>
      </c>
      <c r="G30" s="604">
        <f t="shared" si="6"/>
        <v>112900</v>
      </c>
      <c r="H30" s="575">
        <f t="shared" si="0"/>
        <v>416.28959276018105</v>
      </c>
      <c r="I30" s="616">
        <v>95</v>
      </c>
      <c r="J30" s="616">
        <v>6450</v>
      </c>
      <c r="L30" s="554">
        <f t="shared" si="7"/>
        <v>0</v>
      </c>
      <c r="M30" s="561">
        <f t="shared" si="1"/>
        <v>0</v>
      </c>
      <c r="N30" s="561">
        <f t="shared" si="2"/>
        <v>14700</v>
      </c>
      <c r="O30" s="561">
        <f t="shared" si="3"/>
        <v>0</v>
      </c>
      <c r="P30" s="561">
        <f t="shared" si="4"/>
        <v>0</v>
      </c>
    </row>
    <row r="31" spans="1:17" ht="13.9" customHeight="1" thickBot="1">
      <c r="A31" s="597">
        <v>22</v>
      </c>
      <c r="B31" s="611" t="s">
        <v>472</v>
      </c>
      <c r="C31" s="633">
        <v>200</v>
      </c>
      <c r="D31" s="631">
        <v>0.3</v>
      </c>
      <c r="E31" s="622" t="s">
        <v>150</v>
      </c>
      <c r="F31" s="624">
        <v>2500</v>
      </c>
      <c r="G31" s="604">
        <f t="shared" si="6"/>
        <v>115400</v>
      </c>
      <c r="H31" s="575">
        <f t="shared" si="0"/>
        <v>202.71493212669682</v>
      </c>
      <c r="I31" s="616">
        <v>95</v>
      </c>
      <c r="J31" s="616">
        <v>6450</v>
      </c>
      <c r="L31" s="554">
        <f t="shared" si="7"/>
        <v>0</v>
      </c>
      <c r="M31" s="561">
        <f t="shared" si="1"/>
        <v>0</v>
      </c>
      <c r="N31" s="561">
        <f t="shared" si="2"/>
        <v>2500</v>
      </c>
      <c r="O31" s="561">
        <f t="shared" si="3"/>
        <v>0</v>
      </c>
      <c r="P31" s="561">
        <f t="shared" si="4"/>
        <v>0</v>
      </c>
    </row>
    <row r="32" spans="1:17" ht="13.9" customHeight="1" thickBot="1">
      <c r="A32" s="597">
        <v>23</v>
      </c>
      <c r="B32" s="611" t="s">
        <v>472</v>
      </c>
      <c r="C32" s="633">
        <v>410</v>
      </c>
      <c r="D32" s="631">
        <v>0.9</v>
      </c>
      <c r="E32" s="622" t="s">
        <v>150</v>
      </c>
      <c r="F32" s="624">
        <v>15500</v>
      </c>
      <c r="G32" s="604">
        <f t="shared" si="6"/>
        <v>130900</v>
      </c>
      <c r="H32" s="575">
        <f t="shared" si="0"/>
        <v>426.69683257918552</v>
      </c>
      <c r="I32" s="616">
        <v>95</v>
      </c>
      <c r="J32" s="616">
        <v>6500</v>
      </c>
      <c r="L32" s="554">
        <f t="shared" si="7"/>
        <v>0</v>
      </c>
      <c r="M32" s="561">
        <f t="shared" si="1"/>
        <v>0</v>
      </c>
      <c r="N32" s="561">
        <f t="shared" si="2"/>
        <v>15500</v>
      </c>
      <c r="O32" s="561">
        <f t="shared" si="3"/>
        <v>0</v>
      </c>
      <c r="P32" s="561">
        <f t="shared" si="4"/>
        <v>0</v>
      </c>
    </row>
    <row r="33" spans="1:16" ht="13.9" customHeight="1" thickBot="1">
      <c r="A33" s="597">
        <v>24</v>
      </c>
      <c r="B33" s="611" t="s">
        <v>472</v>
      </c>
      <c r="C33" s="633">
        <v>400</v>
      </c>
      <c r="D33" s="631">
        <v>1.5</v>
      </c>
      <c r="E33" s="622" t="s">
        <v>150</v>
      </c>
      <c r="F33" s="624">
        <v>24800</v>
      </c>
      <c r="G33" s="604">
        <f t="shared" si="6"/>
        <v>155700</v>
      </c>
      <c r="H33" s="575">
        <f t="shared" si="0"/>
        <v>427.14932126696834</v>
      </c>
      <c r="I33" s="616">
        <v>95</v>
      </c>
      <c r="J33" s="616">
        <v>6420</v>
      </c>
      <c r="L33" s="554">
        <f t="shared" si="7"/>
        <v>0</v>
      </c>
      <c r="M33" s="561">
        <f t="shared" si="1"/>
        <v>0</v>
      </c>
      <c r="N33" s="561">
        <f t="shared" si="2"/>
        <v>24800</v>
      </c>
      <c r="O33" s="561">
        <f t="shared" si="3"/>
        <v>0</v>
      </c>
      <c r="P33" s="561">
        <f t="shared" si="4"/>
        <v>0</v>
      </c>
    </row>
    <row r="34" spans="1:16" ht="13.9" customHeight="1" thickBot="1">
      <c r="A34" s="597">
        <v>25</v>
      </c>
      <c r="B34" s="611" t="s">
        <v>472</v>
      </c>
      <c r="C34" s="633">
        <v>201</v>
      </c>
      <c r="D34" s="631">
        <v>0.6</v>
      </c>
      <c r="E34" s="622" t="s">
        <v>150</v>
      </c>
      <c r="F34" s="624">
        <v>5680</v>
      </c>
      <c r="G34" s="604">
        <f t="shared" si="6"/>
        <v>161380</v>
      </c>
      <c r="H34" s="575">
        <f t="shared" si="0"/>
        <v>206.45701357466061</v>
      </c>
      <c r="I34" s="616">
        <v>95</v>
      </c>
      <c r="J34" s="616">
        <v>6320</v>
      </c>
      <c r="L34" s="554">
        <f t="shared" si="7"/>
        <v>0</v>
      </c>
      <c r="M34" s="561">
        <f t="shared" si="1"/>
        <v>0</v>
      </c>
      <c r="N34" s="561">
        <f t="shared" si="2"/>
        <v>5680</v>
      </c>
      <c r="O34" s="561">
        <f t="shared" si="3"/>
        <v>0</v>
      </c>
      <c r="P34" s="561">
        <f t="shared" si="4"/>
        <v>0</v>
      </c>
    </row>
    <row r="35" spans="1:16" ht="13.9" customHeight="1" thickBot="1">
      <c r="A35" s="597">
        <v>26</v>
      </c>
      <c r="B35" s="611" t="s">
        <v>472</v>
      </c>
      <c r="C35" s="633">
        <v>410</v>
      </c>
      <c r="D35" s="631">
        <v>1.2</v>
      </c>
      <c r="E35" s="622" t="s">
        <v>150</v>
      </c>
      <c r="F35" s="624">
        <v>29030</v>
      </c>
      <c r="G35" s="604">
        <f t="shared" si="6"/>
        <v>190410</v>
      </c>
      <c r="H35" s="575">
        <f t="shared" si="0"/>
        <v>432.26244343891403</v>
      </c>
      <c r="I35" s="616">
        <v>95</v>
      </c>
      <c r="J35" s="616">
        <v>6340</v>
      </c>
      <c r="L35" s="554">
        <f t="shared" si="7"/>
        <v>0</v>
      </c>
      <c r="M35" s="561">
        <f t="shared" si="1"/>
        <v>0</v>
      </c>
      <c r="N35" s="561">
        <f t="shared" si="2"/>
        <v>29030</v>
      </c>
      <c r="O35" s="561">
        <f t="shared" si="3"/>
        <v>0</v>
      </c>
      <c r="P35" s="561">
        <f t="shared" si="4"/>
        <v>0</v>
      </c>
    </row>
    <row r="36" spans="1:16" ht="13.9" customHeight="1" thickBot="1">
      <c r="A36" s="597">
        <v>27</v>
      </c>
      <c r="B36" s="611" t="s">
        <v>472</v>
      </c>
      <c r="C36" s="633">
        <v>403</v>
      </c>
      <c r="D36" s="631">
        <v>1.8</v>
      </c>
      <c r="E36" s="622" t="s">
        <v>150</v>
      </c>
      <c r="F36" s="624">
        <v>29660</v>
      </c>
      <c r="G36" s="604">
        <f t="shared" si="6"/>
        <v>220070</v>
      </c>
      <c r="H36" s="575">
        <f t="shared" si="0"/>
        <v>435.8235294117647</v>
      </c>
      <c r="I36" s="616">
        <v>95</v>
      </c>
      <c r="J36" s="616">
        <v>6450</v>
      </c>
      <c r="L36" s="554">
        <f t="shared" si="7"/>
        <v>0</v>
      </c>
      <c r="M36" s="561">
        <f t="shared" si="1"/>
        <v>0</v>
      </c>
      <c r="N36" s="561">
        <f t="shared" si="2"/>
        <v>29660</v>
      </c>
      <c r="O36" s="561">
        <f t="shared" si="3"/>
        <v>0</v>
      </c>
      <c r="P36" s="561">
        <f t="shared" si="4"/>
        <v>0</v>
      </c>
    </row>
    <row r="37" spans="1:16" ht="13.9" customHeight="1" thickBot="1">
      <c r="A37" s="597">
        <v>28</v>
      </c>
      <c r="B37" s="611" t="s">
        <v>472</v>
      </c>
      <c r="C37" s="633">
        <v>201</v>
      </c>
      <c r="D37" s="631">
        <v>0.6</v>
      </c>
      <c r="E37" s="622" t="s">
        <v>150</v>
      </c>
      <c r="F37" s="624">
        <v>5910</v>
      </c>
      <c r="G37" s="604">
        <f t="shared" si="6"/>
        <v>225980</v>
      </c>
      <c r="H37" s="575">
        <f t="shared" si="0"/>
        <v>206.45701357466061</v>
      </c>
      <c r="I37" s="616">
        <v>95</v>
      </c>
      <c r="J37" s="616">
        <v>6450</v>
      </c>
      <c r="L37" s="554">
        <f t="shared" si="7"/>
        <v>0</v>
      </c>
      <c r="M37" s="561">
        <f t="shared" si="1"/>
        <v>0</v>
      </c>
      <c r="N37" s="561">
        <f t="shared" si="2"/>
        <v>5910</v>
      </c>
      <c r="O37" s="561">
        <f t="shared" si="3"/>
        <v>0</v>
      </c>
      <c r="P37" s="561">
        <f t="shared" si="4"/>
        <v>0</v>
      </c>
    </row>
    <row r="38" spans="1:16" ht="13.9" customHeight="1" thickBot="1">
      <c r="A38" s="597">
        <v>29</v>
      </c>
      <c r="B38" s="611" t="s">
        <v>472</v>
      </c>
      <c r="C38" s="633">
        <v>400</v>
      </c>
      <c r="D38" s="631">
        <v>1.2</v>
      </c>
      <c r="E38" s="622" t="s">
        <v>150</v>
      </c>
      <c r="F38" s="624">
        <v>20500</v>
      </c>
      <c r="G38" s="604">
        <f t="shared" si="6"/>
        <v>246480</v>
      </c>
      <c r="H38" s="575">
        <f t="shared" si="0"/>
        <v>421.7194570135747</v>
      </c>
      <c r="I38" s="616">
        <v>95</v>
      </c>
      <c r="J38" s="616">
        <v>6590</v>
      </c>
      <c r="L38" s="554">
        <f t="shared" si="7"/>
        <v>0</v>
      </c>
      <c r="M38" s="561">
        <f t="shared" si="1"/>
        <v>0</v>
      </c>
      <c r="N38" s="561">
        <f t="shared" si="2"/>
        <v>20500</v>
      </c>
      <c r="O38" s="561">
        <f t="shared" si="3"/>
        <v>0</v>
      </c>
      <c r="P38" s="561">
        <f t="shared" si="4"/>
        <v>0</v>
      </c>
    </row>
    <row r="39" spans="1:16" ht="13.9" customHeight="1" thickBot="1">
      <c r="A39" s="597">
        <v>30</v>
      </c>
      <c r="B39" s="611" t="s">
        <v>472</v>
      </c>
      <c r="C39" s="633">
        <v>300</v>
      </c>
      <c r="D39" s="631">
        <v>1.8</v>
      </c>
      <c r="E39" s="622" t="s">
        <v>150</v>
      </c>
      <c r="F39" s="624">
        <v>21740</v>
      </c>
      <c r="G39" s="604">
        <f t="shared" si="6"/>
        <v>268220</v>
      </c>
      <c r="H39" s="575">
        <f t="shared" si="0"/>
        <v>324.43438914027149</v>
      </c>
      <c r="I39" s="616">
        <v>95</v>
      </c>
      <c r="J39" s="616">
        <v>6750</v>
      </c>
      <c r="L39" s="554">
        <f t="shared" si="7"/>
        <v>0</v>
      </c>
      <c r="M39" s="561">
        <f t="shared" si="1"/>
        <v>0</v>
      </c>
      <c r="N39" s="561">
        <f t="shared" si="2"/>
        <v>21740</v>
      </c>
      <c r="O39" s="561">
        <f t="shared" si="3"/>
        <v>0</v>
      </c>
      <c r="P39" s="561">
        <f t="shared" si="4"/>
        <v>0</v>
      </c>
    </row>
    <row r="40" spans="1:16" ht="13.9" customHeight="1" thickBot="1">
      <c r="A40" s="597">
        <v>31</v>
      </c>
      <c r="B40" s="611" t="s">
        <v>472</v>
      </c>
      <c r="C40" s="633">
        <v>218</v>
      </c>
      <c r="D40" s="631">
        <v>0.9</v>
      </c>
      <c r="E40" s="622" t="s">
        <v>150</v>
      </c>
      <c r="F40" s="624">
        <v>9100</v>
      </c>
      <c r="G40" s="604">
        <f t="shared" si="6"/>
        <v>277320</v>
      </c>
      <c r="H40" s="575">
        <f t="shared" si="0"/>
        <v>226.87782805429865</v>
      </c>
      <c r="I40" s="616">
        <v>95</v>
      </c>
      <c r="J40" s="616">
        <v>6600</v>
      </c>
      <c r="L40" s="554">
        <f t="shared" si="7"/>
        <v>0</v>
      </c>
      <c r="M40" s="561">
        <f t="shared" si="1"/>
        <v>0</v>
      </c>
      <c r="N40" s="561">
        <f t="shared" si="2"/>
        <v>9100</v>
      </c>
      <c r="O40" s="561">
        <f t="shared" si="3"/>
        <v>0</v>
      </c>
      <c r="P40" s="561">
        <f t="shared" si="4"/>
        <v>0</v>
      </c>
    </row>
    <row r="41" spans="1:16" ht="13.9" customHeight="1" thickBot="1">
      <c r="A41" s="597">
        <v>32</v>
      </c>
      <c r="B41" s="611" t="s">
        <v>472</v>
      </c>
      <c r="C41" s="633">
        <v>300</v>
      </c>
      <c r="D41" s="631">
        <v>1.5</v>
      </c>
      <c r="E41" s="622" t="s">
        <v>150</v>
      </c>
      <c r="F41" s="624">
        <v>19000</v>
      </c>
      <c r="G41" s="604">
        <f t="shared" si="6"/>
        <v>296320</v>
      </c>
      <c r="H41" s="575">
        <f t="shared" si="0"/>
        <v>320.36199095022624</v>
      </c>
      <c r="I41" s="616">
        <v>95</v>
      </c>
      <c r="J41" s="616">
        <v>6610</v>
      </c>
      <c r="L41" s="554">
        <f t="shared" si="7"/>
        <v>0</v>
      </c>
      <c r="M41" s="561">
        <f t="shared" si="1"/>
        <v>0</v>
      </c>
      <c r="N41" s="561">
        <f t="shared" si="2"/>
        <v>19000</v>
      </c>
      <c r="O41" s="561">
        <f t="shared" si="3"/>
        <v>0</v>
      </c>
      <c r="P41" s="561">
        <f t="shared" si="4"/>
        <v>0</v>
      </c>
    </row>
    <row r="42" spans="1:16" ht="13.9" customHeight="1" thickBot="1">
      <c r="A42" s="597">
        <v>33</v>
      </c>
      <c r="B42" s="611" t="s">
        <v>472</v>
      </c>
      <c r="C42" s="633">
        <v>220</v>
      </c>
      <c r="D42" s="631">
        <v>2</v>
      </c>
      <c r="E42" s="622" t="s">
        <v>150</v>
      </c>
      <c r="F42" s="624">
        <v>18200</v>
      </c>
      <c r="G42" s="604">
        <f t="shared" si="6"/>
        <v>314520</v>
      </c>
      <c r="H42" s="575">
        <f t="shared" si="0"/>
        <v>239.90950226244343</v>
      </c>
      <c r="I42" s="616">
        <v>95</v>
      </c>
      <c r="J42" s="616">
        <v>6590</v>
      </c>
      <c r="L42" s="554">
        <f t="shared" si="7"/>
        <v>0</v>
      </c>
      <c r="M42" s="561">
        <f t="shared" si="1"/>
        <v>0</v>
      </c>
      <c r="N42" s="561">
        <f t="shared" si="2"/>
        <v>18200</v>
      </c>
      <c r="O42" s="561">
        <f t="shared" si="3"/>
        <v>0</v>
      </c>
      <c r="P42" s="561">
        <f t="shared" si="4"/>
        <v>0</v>
      </c>
    </row>
    <row r="43" spans="1:16" ht="13.9" customHeight="1" thickBot="1">
      <c r="A43" s="597">
        <v>34</v>
      </c>
      <c r="B43" s="611" t="s">
        <v>472</v>
      </c>
      <c r="C43" s="633">
        <v>200</v>
      </c>
      <c r="D43" s="631">
        <v>0.9</v>
      </c>
      <c r="E43" s="622" t="s">
        <v>150</v>
      </c>
      <c r="F43" s="624">
        <v>8730</v>
      </c>
      <c r="G43" s="604">
        <f t="shared" si="6"/>
        <v>323250</v>
      </c>
      <c r="H43" s="575">
        <f t="shared" si="0"/>
        <v>208.14479638009053</v>
      </c>
      <c r="I43" s="616">
        <v>95</v>
      </c>
      <c r="J43" s="616">
        <v>6490</v>
      </c>
      <c r="L43" s="554">
        <f t="shared" si="7"/>
        <v>0</v>
      </c>
      <c r="M43" s="561">
        <f t="shared" si="1"/>
        <v>0</v>
      </c>
      <c r="N43" s="561">
        <f t="shared" si="2"/>
        <v>8730</v>
      </c>
      <c r="O43" s="561">
        <f t="shared" si="3"/>
        <v>0</v>
      </c>
      <c r="P43" s="561">
        <f t="shared" si="4"/>
        <v>0</v>
      </c>
    </row>
    <row r="44" spans="1:16" ht="13.9" customHeight="1" thickBot="1">
      <c r="A44" s="597">
        <v>35</v>
      </c>
      <c r="B44" s="611" t="s">
        <v>472</v>
      </c>
      <c r="C44" s="633">
        <v>200</v>
      </c>
      <c r="D44" s="631">
        <v>1.5</v>
      </c>
      <c r="E44" s="622" t="s">
        <v>150</v>
      </c>
      <c r="F44" s="624">
        <v>12800</v>
      </c>
      <c r="G44" s="604">
        <f t="shared" si="6"/>
        <v>336050</v>
      </c>
      <c r="H44" s="575">
        <f t="shared" si="0"/>
        <v>213.57466063348417</v>
      </c>
      <c r="I44" s="616">
        <v>95</v>
      </c>
      <c r="J44" s="616">
        <v>6390</v>
      </c>
      <c r="L44" s="554">
        <f t="shared" si="7"/>
        <v>0</v>
      </c>
      <c r="M44" s="561">
        <f t="shared" si="1"/>
        <v>0</v>
      </c>
      <c r="N44" s="561">
        <f t="shared" si="2"/>
        <v>12800</v>
      </c>
      <c r="O44" s="561">
        <f t="shared" si="3"/>
        <v>0</v>
      </c>
      <c r="P44" s="561">
        <f t="shared" si="4"/>
        <v>0</v>
      </c>
    </row>
    <row r="45" spans="1:16" ht="13.9" customHeight="1" thickBot="1">
      <c r="A45" s="597">
        <v>36</v>
      </c>
      <c r="B45" s="611" t="s">
        <v>472</v>
      </c>
      <c r="C45" s="633">
        <v>181</v>
      </c>
      <c r="D45" s="631">
        <v>2</v>
      </c>
      <c r="E45" s="622" t="s">
        <v>150</v>
      </c>
      <c r="F45" s="624">
        <v>12050</v>
      </c>
      <c r="G45" s="604">
        <f t="shared" si="6"/>
        <v>348100</v>
      </c>
      <c r="H45" s="575">
        <f t="shared" si="0"/>
        <v>197.38009049773754</v>
      </c>
      <c r="I45" s="616">
        <v>95</v>
      </c>
      <c r="J45" s="616">
        <v>6740</v>
      </c>
      <c r="L45" s="554">
        <f t="shared" si="7"/>
        <v>0</v>
      </c>
      <c r="M45" s="561">
        <f t="shared" si="1"/>
        <v>0</v>
      </c>
      <c r="N45" s="561">
        <f t="shared" si="2"/>
        <v>12050</v>
      </c>
      <c r="O45" s="561">
        <f t="shared" si="3"/>
        <v>0</v>
      </c>
      <c r="P45" s="561">
        <f t="shared" si="4"/>
        <v>0</v>
      </c>
    </row>
    <row r="46" spans="1:16" ht="13.9" customHeight="1" thickBot="1">
      <c r="A46" s="597">
        <v>37</v>
      </c>
      <c r="B46" s="611"/>
      <c r="C46" s="612"/>
      <c r="D46" s="613"/>
      <c r="E46" s="622"/>
      <c r="F46" s="624">
        <f>(D46*42)*C46</f>
        <v>0</v>
      </c>
      <c r="G46" s="604">
        <f t="shared" si="6"/>
        <v>348100</v>
      </c>
      <c r="H46" s="575">
        <f t="shared" si="0"/>
        <v>0</v>
      </c>
      <c r="I46" s="616"/>
      <c r="J46" s="616"/>
      <c r="L46" s="554">
        <f t="shared" si="7"/>
        <v>0</v>
      </c>
      <c r="M46" s="561">
        <f t="shared" si="1"/>
        <v>0</v>
      </c>
      <c r="N46" s="561">
        <f t="shared" si="2"/>
        <v>0</v>
      </c>
      <c r="O46" s="561">
        <f t="shared" si="3"/>
        <v>0</v>
      </c>
      <c r="P46" s="561">
        <f t="shared" si="4"/>
        <v>0</v>
      </c>
    </row>
    <row r="47" spans="1:16" ht="13.9" customHeight="1" thickBot="1">
      <c r="A47" s="597">
        <v>38</v>
      </c>
      <c r="B47" s="611"/>
      <c r="C47" s="612"/>
      <c r="D47" s="613"/>
      <c r="E47" s="622"/>
      <c r="F47" s="624">
        <f t="shared" ref="F47:F48" si="8">(D47*42)*C47</f>
        <v>0</v>
      </c>
      <c r="G47" s="604">
        <f t="shared" si="6"/>
        <v>348100</v>
      </c>
      <c r="H47" s="575">
        <f t="shared" si="0"/>
        <v>0</v>
      </c>
      <c r="I47" s="616"/>
      <c r="J47" s="616"/>
      <c r="L47" s="554">
        <f t="shared" si="7"/>
        <v>0</v>
      </c>
      <c r="M47" s="561">
        <f>IF(E47=$M$54,F47,0)</f>
        <v>0</v>
      </c>
      <c r="N47" s="561">
        <f>IF(E47=$N$54,F47,0)</f>
        <v>0</v>
      </c>
      <c r="O47" s="561">
        <f>IF(E47=$O$54,F47,0)</f>
        <v>0</v>
      </c>
      <c r="P47" s="561">
        <f>IF(E47=$P$54,F47,0)</f>
        <v>0</v>
      </c>
    </row>
    <row r="48" spans="1:16" ht="13.9" customHeight="1" thickBot="1">
      <c r="A48" s="597">
        <v>39</v>
      </c>
      <c r="B48" s="611"/>
      <c r="C48" s="612"/>
      <c r="D48" s="613"/>
      <c r="E48" s="622"/>
      <c r="F48" s="624">
        <f t="shared" si="8"/>
        <v>0</v>
      </c>
      <c r="G48" s="604">
        <f t="shared" si="6"/>
        <v>348100</v>
      </c>
      <c r="H48" s="575">
        <f t="shared" si="0"/>
        <v>0</v>
      </c>
      <c r="I48" s="616"/>
      <c r="J48" s="616"/>
      <c r="L48" s="554">
        <f t="shared" si="7"/>
        <v>0</v>
      </c>
      <c r="M48" s="561">
        <f>IF(E48=$M$54,F48,0)</f>
        <v>0</v>
      </c>
      <c r="N48" s="561">
        <f>IF(E48=$N$54,F48,0)</f>
        <v>0</v>
      </c>
      <c r="O48" s="561">
        <f>IF(E48=$O$54,F48,0)</f>
        <v>0</v>
      </c>
      <c r="P48" s="561">
        <f>IF(E48=$P$54,F48,0)</f>
        <v>0</v>
      </c>
    </row>
    <row r="49" spans="1:17" ht="13.9" customHeight="1" thickBot="1">
      <c r="A49" s="597">
        <v>40</v>
      </c>
      <c r="B49" s="611" t="s">
        <v>472</v>
      </c>
      <c r="C49" s="591">
        <f>(C5*E4)</f>
        <v>308.14082999999999</v>
      </c>
      <c r="D49" s="621"/>
      <c r="E49" s="614" t="s">
        <v>156</v>
      </c>
      <c r="F49" s="623"/>
      <c r="G49" s="605"/>
      <c r="H49" s="575">
        <f t="shared" si="0"/>
        <v>308.14082999999999</v>
      </c>
      <c r="I49" s="612">
        <v>95</v>
      </c>
      <c r="J49" s="616">
        <v>6650</v>
      </c>
      <c r="L49" s="554">
        <f t="shared" si="7"/>
        <v>0</v>
      </c>
      <c r="M49" s="561">
        <f>IF(E49=$M$54,F49,0)</f>
        <v>0</v>
      </c>
      <c r="N49" s="561">
        <f>IF(E49=$N$54,F49,0)</f>
        <v>0</v>
      </c>
      <c r="O49" s="561">
        <f>IF(E49=$O$54,F49,0)</f>
        <v>0</v>
      </c>
      <c r="P49" s="561">
        <f>IF(E49=$P$54,F49,0)</f>
        <v>0</v>
      </c>
    </row>
    <row r="50" spans="1:17" ht="13.9" customHeight="1" thickBot="1">
      <c r="A50" s="578" t="s">
        <v>71</v>
      </c>
      <c r="B50" s="576" t="s">
        <v>235</v>
      </c>
      <c r="C50" s="591">
        <f>(SUM(C10:C49))*42</f>
        <v>427229.91486000002</v>
      </c>
      <c r="D50" s="598" t="s">
        <v>236</v>
      </c>
      <c r="E50" s="576" t="s">
        <v>237</v>
      </c>
      <c r="F50" s="591">
        <f>SUM(F10:F46)</f>
        <v>348100</v>
      </c>
      <c r="G50" s="607" t="s">
        <v>154</v>
      </c>
      <c r="H50" s="606"/>
      <c r="I50" s="600"/>
      <c r="J50" s="603" t="s">
        <v>202</v>
      </c>
      <c r="K50" s="535"/>
      <c r="L50" s="554"/>
      <c r="M50" s="555"/>
      <c r="N50" s="555"/>
      <c r="O50" s="556"/>
      <c r="P50" s="556"/>
    </row>
    <row r="51" spans="1:17" ht="13.9" customHeight="1" thickBot="1">
      <c r="A51" s="578" t="s">
        <v>204</v>
      </c>
      <c r="B51" s="617">
        <v>0.25694444444444448</v>
      </c>
      <c r="C51" s="590" t="s">
        <v>203</v>
      </c>
      <c r="D51" s="580" t="s">
        <v>205</v>
      </c>
      <c r="E51" s="617">
        <v>0.45069444444444445</v>
      </c>
      <c r="F51" s="590" t="s">
        <v>203</v>
      </c>
      <c r="G51" s="580" t="s">
        <v>207</v>
      </c>
      <c r="H51" s="620">
        <v>43017</v>
      </c>
      <c r="I51" s="600" t="s">
        <v>514</v>
      </c>
      <c r="J51" s="601">
        <f>H49+H55</f>
        <v>358.14082999999999</v>
      </c>
      <c r="K51" s="574"/>
      <c r="L51" s="554"/>
      <c r="M51" s="555"/>
      <c r="N51" s="555"/>
      <c r="O51" s="556"/>
      <c r="P51" s="556"/>
    </row>
    <row r="52" spans="1:17" ht="13.9" customHeight="1" thickBot="1">
      <c r="A52" s="578" t="s">
        <v>178</v>
      </c>
      <c r="B52" s="612">
        <v>686</v>
      </c>
      <c r="C52" s="579" t="s">
        <v>73</v>
      </c>
      <c r="D52" s="580" t="s">
        <v>160</v>
      </c>
      <c r="E52" s="618">
        <f>MAX(D10:D48)</f>
        <v>2</v>
      </c>
      <c r="F52" s="579" t="s">
        <v>165</v>
      </c>
      <c r="G52" s="580" t="s">
        <v>166</v>
      </c>
      <c r="H52" s="618">
        <f>F50/(SUM(C15:C48)*42)</f>
        <v>0.89562299957804603</v>
      </c>
      <c r="I52" s="600" t="s">
        <v>165</v>
      </c>
      <c r="J52" s="602" t="s">
        <v>234</v>
      </c>
      <c r="L52" s="554"/>
      <c r="M52" s="555"/>
      <c r="N52" s="555"/>
      <c r="O52" s="556"/>
      <c r="P52" s="556"/>
    </row>
    <row r="53" spans="1:17" ht="13.9" customHeight="1" thickBot="1">
      <c r="A53" s="578" t="s">
        <v>179</v>
      </c>
      <c r="B53" s="612">
        <v>4355</v>
      </c>
      <c r="C53" s="579" t="s">
        <v>73</v>
      </c>
      <c r="D53" s="580" t="s">
        <v>161</v>
      </c>
      <c r="E53" s="612">
        <f>MAX(I10:I49)</f>
        <v>95</v>
      </c>
      <c r="F53" s="579" t="s">
        <v>74</v>
      </c>
      <c r="G53" s="580" t="s">
        <v>163</v>
      </c>
      <c r="H53" s="612">
        <f>AVERAGE(I14:I48)</f>
        <v>95</v>
      </c>
      <c r="I53" s="600" t="s">
        <v>74</v>
      </c>
      <c r="J53" s="547">
        <f>SUM(H10:H49)+E55+H55</f>
        <v>10747.824087918554</v>
      </c>
      <c r="L53" s="574"/>
      <c r="M53" s="574"/>
      <c r="N53" s="574"/>
      <c r="O53" s="574"/>
      <c r="P53" s="574"/>
    </row>
    <row r="54" spans="1:17" ht="13.9" customHeight="1" thickBot="1">
      <c r="A54" s="578" t="s">
        <v>75</v>
      </c>
      <c r="B54" s="615">
        <v>2315</v>
      </c>
      <c r="C54" s="579" t="s">
        <v>73</v>
      </c>
      <c r="D54" s="580" t="s">
        <v>162</v>
      </c>
      <c r="E54" s="612">
        <f>MAX(J10:J49)</f>
        <v>7000</v>
      </c>
      <c r="F54" s="579" t="s">
        <v>73</v>
      </c>
      <c r="G54" s="580" t="s">
        <v>164</v>
      </c>
      <c r="H54" s="612">
        <f>AVERAGE(J14:J48)</f>
        <v>6650.875</v>
      </c>
      <c r="I54" s="600" t="s">
        <v>73</v>
      </c>
      <c r="J54" s="602" t="s">
        <v>146</v>
      </c>
      <c r="L54" s="550" t="s">
        <v>89</v>
      </c>
      <c r="M54" s="549" t="str">
        <f>'Job Info'!D17</f>
        <v>100 Mesh</v>
      </c>
      <c r="N54" s="549" t="str">
        <f>'Job Info'!D18</f>
        <v>40/70 White</v>
      </c>
      <c r="O54" s="549">
        <f>'Job Info'!D19</f>
        <v>0</v>
      </c>
      <c r="P54" s="549">
        <f>'Job Info'!D20</f>
        <v>0</v>
      </c>
    </row>
    <row r="55" spans="1:17" ht="13.9" customHeight="1" thickBot="1">
      <c r="A55" s="576" t="s">
        <v>90</v>
      </c>
      <c r="B55" s="599">
        <f>((C7*0.433)+B54)/C7</f>
        <v>0.68750747581354432</v>
      </c>
      <c r="C55" s="579" t="s">
        <v>231</v>
      </c>
      <c r="D55" s="589" t="s">
        <v>229</v>
      </c>
      <c r="E55" s="619">
        <v>156</v>
      </c>
      <c r="F55" s="579" t="s">
        <v>230</v>
      </c>
      <c r="G55" s="578" t="s">
        <v>232</v>
      </c>
      <c r="H55" s="619">
        <v>50</v>
      </c>
      <c r="I55" s="600" t="s">
        <v>230</v>
      </c>
      <c r="J55" s="547">
        <f>(C50/42)+E55+H55</f>
        <v>10378.14083</v>
      </c>
      <c r="L55" s="551">
        <f t="shared" ref="L55:P55" si="9">SUM(L10:L49)</f>
        <v>60</v>
      </c>
      <c r="M55" s="551">
        <f t="shared" si="9"/>
        <v>84900</v>
      </c>
      <c r="N55" s="551">
        <f t="shared" si="9"/>
        <v>263200</v>
      </c>
      <c r="O55" s="551">
        <f t="shared" si="9"/>
        <v>0</v>
      </c>
      <c r="P55" s="551">
        <f t="shared" si="9"/>
        <v>0</v>
      </c>
    </row>
    <row r="56" spans="1:17" ht="43.15" customHeight="1">
      <c r="A56" s="663" t="s">
        <v>486</v>
      </c>
      <c r="B56" s="664"/>
      <c r="C56" s="664"/>
      <c r="D56" s="664"/>
      <c r="E56" s="664"/>
      <c r="F56" s="664"/>
      <c r="G56" s="664"/>
      <c r="H56" s="664"/>
      <c r="I56" s="664"/>
      <c r="J56" s="665"/>
      <c r="K56" s="535"/>
      <c r="L56" s="538"/>
      <c r="M56" s="539"/>
      <c r="N56" s="535"/>
      <c r="O56" s="535"/>
    </row>
    <row r="58" spans="1:17">
      <c r="A58" s="541"/>
      <c r="B58" s="540" t="s">
        <v>191</v>
      </c>
      <c r="C58" s="542"/>
      <c r="D58" s="542"/>
      <c r="E58" s="542"/>
      <c r="F58" s="542"/>
      <c r="G58" s="542"/>
      <c r="H58" s="542"/>
      <c r="I58" s="542"/>
    </row>
    <row r="59" spans="1:17">
      <c r="A59" s="543"/>
      <c r="B59" s="540" t="s">
        <v>100</v>
      </c>
      <c r="C59" s="545"/>
      <c r="D59" s="544"/>
      <c r="E59" s="545"/>
      <c r="F59" s="546"/>
      <c r="G59" s="546"/>
      <c r="H59" s="546"/>
      <c r="I59" s="546"/>
    </row>
    <row r="60" spans="1:17">
      <c r="A60" s="558" t="s">
        <v>130</v>
      </c>
      <c r="B60" s="558" t="s">
        <v>131</v>
      </c>
      <c r="C60" s="558" t="s">
        <v>97</v>
      </c>
      <c r="D60" s="558" t="s">
        <v>91</v>
      </c>
      <c r="E60" s="558" t="s">
        <v>72</v>
      </c>
      <c r="F60" s="558" t="s">
        <v>173</v>
      </c>
      <c r="G60" s="558" t="s">
        <v>174</v>
      </c>
      <c r="H60" s="558" t="s">
        <v>171</v>
      </c>
      <c r="I60" s="558" t="s">
        <v>172</v>
      </c>
      <c r="J60" s="558" t="s">
        <v>159</v>
      </c>
      <c r="K60" s="558" t="s">
        <v>99</v>
      </c>
      <c r="L60" s="558" t="s">
        <v>92</v>
      </c>
      <c r="M60" s="558" t="s">
        <v>132</v>
      </c>
      <c r="N60" s="558" t="s">
        <v>93</v>
      </c>
      <c r="O60" s="558" t="s">
        <v>94</v>
      </c>
      <c r="P60" s="558" t="s">
        <v>96</v>
      </c>
      <c r="Q60" s="558" t="s">
        <v>95</v>
      </c>
    </row>
    <row r="61" spans="1:17">
      <c r="A61" s="559">
        <f>C5</f>
        <v>13899</v>
      </c>
      <c r="B61" s="559">
        <f>C6</f>
        <v>14050</v>
      </c>
      <c r="C61" s="559">
        <f>C50</f>
        <v>427229.91486000002</v>
      </c>
      <c r="D61" s="559">
        <f>J55</f>
        <v>10378.14083</v>
      </c>
      <c r="E61" s="559">
        <f>F50</f>
        <v>348100</v>
      </c>
      <c r="F61" s="559">
        <f>M55</f>
        <v>84900</v>
      </c>
      <c r="G61" s="559">
        <f>N55</f>
        <v>263200</v>
      </c>
      <c r="H61" s="559">
        <f>O55</f>
        <v>0</v>
      </c>
      <c r="I61" s="559">
        <f>P55</f>
        <v>0</v>
      </c>
      <c r="J61" s="559">
        <f>B52</f>
        <v>686</v>
      </c>
      <c r="K61" s="559">
        <f>B53</f>
        <v>4355</v>
      </c>
      <c r="L61" s="559">
        <f>B54</f>
        <v>2315</v>
      </c>
      <c r="M61" s="560">
        <f>B55</f>
        <v>0.68750747581354432</v>
      </c>
      <c r="N61" s="559">
        <f>E53</f>
        <v>95</v>
      </c>
      <c r="O61" s="559">
        <f>H53</f>
        <v>95</v>
      </c>
      <c r="P61" s="559">
        <f>E54</f>
        <v>7000</v>
      </c>
      <c r="Q61" s="559">
        <f>H54</f>
        <v>6650.875</v>
      </c>
    </row>
  </sheetData>
  <sheetProtection selectLockedCells="1"/>
  <mergeCells count="22">
    <mergeCell ref="A2:A3"/>
    <mergeCell ref="B2:E2"/>
    <mergeCell ref="F2:J3"/>
    <mergeCell ref="B3:E3"/>
    <mergeCell ref="A4:A5"/>
    <mergeCell ref="F4:G4"/>
    <mergeCell ref="H4:J4"/>
    <mergeCell ref="F5:G5"/>
    <mergeCell ref="H5:J5"/>
    <mergeCell ref="I8:I9"/>
    <mergeCell ref="J8:J9"/>
    <mergeCell ref="A56:J56"/>
    <mergeCell ref="M5:P5"/>
    <mergeCell ref="M6:P6"/>
    <mergeCell ref="A8:A9"/>
    <mergeCell ref="B8:B9"/>
    <mergeCell ref="C8:C9"/>
    <mergeCell ref="D8:D9"/>
    <mergeCell ref="E8:E9"/>
    <mergeCell ref="F8:F9"/>
    <mergeCell ref="G8:G9"/>
    <mergeCell ref="H8:H9"/>
  </mergeCells>
  <dataValidations count="1">
    <dataValidation type="list" allowBlank="1" showInputMessage="1" showErrorMessage="1" sqref="E10:E49">
      <formula1>$Q$10:$Q$25</formula1>
    </dataValidation>
  </dataValidations>
  <pageMargins left="0.7" right="0.7" top="0.75" bottom="0.75" header="0.3" footer="0.3"/>
  <pageSetup scale="77"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Q61"/>
  <sheetViews>
    <sheetView zoomScaleNormal="100" zoomScaleSheetLayoutView="80" workbookViewId="0">
      <selection activeCell="L2" sqref="L2"/>
    </sheetView>
  </sheetViews>
  <sheetFormatPr defaultRowHeight="15"/>
  <cols>
    <col min="1" max="16" width="11.7109375" customWidth="1"/>
    <col min="17" max="17" width="11.28515625" bestFit="1" customWidth="1"/>
  </cols>
  <sheetData>
    <row r="1" spans="1:17" ht="13.9" customHeight="1" thickBot="1"/>
    <row r="2" spans="1:17" ht="13.9" customHeight="1" thickBot="1">
      <c r="A2" s="673" t="s">
        <v>433</v>
      </c>
      <c r="B2" s="674" t="s">
        <v>291</v>
      </c>
      <c r="C2" s="675"/>
      <c r="D2" s="675"/>
      <c r="E2" s="676"/>
      <c r="F2" s="677" t="s">
        <v>434</v>
      </c>
      <c r="G2" s="678"/>
      <c r="H2" s="678"/>
      <c r="I2" s="678"/>
      <c r="J2" s="678"/>
      <c r="M2" s="155" t="s">
        <v>185</v>
      </c>
      <c r="N2" s="155" t="s">
        <v>186</v>
      </c>
      <c r="O2" s="155" t="s">
        <v>187</v>
      </c>
      <c r="P2" s="155" t="s">
        <v>188</v>
      </c>
    </row>
    <row r="3" spans="1:17" ht="13.9" customHeight="1" thickBot="1">
      <c r="A3" s="673"/>
      <c r="B3" s="679" t="s">
        <v>241</v>
      </c>
      <c r="C3" s="680"/>
      <c r="D3" s="680"/>
      <c r="E3" s="681"/>
      <c r="F3" s="677"/>
      <c r="G3" s="678"/>
      <c r="H3" s="678"/>
      <c r="I3" s="678"/>
      <c r="J3" s="678"/>
      <c r="M3" s="156">
        <f>M55/F50</f>
        <v>0.25466375204989511</v>
      </c>
      <c r="N3" s="156">
        <f>N55/F50</f>
        <v>0.74533624795010489</v>
      </c>
      <c r="O3" s="156">
        <f>O55/F50</f>
        <v>0</v>
      </c>
      <c r="P3" s="156">
        <f>P55/F50</f>
        <v>0</v>
      </c>
    </row>
    <row r="4" spans="1:17" ht="13.9" customHeight="1" thickBot="1">
      <c r="A4" s="682">
        <v>2</v>
      </c>
      <c r="B4" s="196" t="s">
        <v>218</v>
      </c>
      <c r="C4" s="223">
        <v>18930</v>
      </c>
      <c r="D4" s="197" t="s">
        <v>76</v>
      </c>
      <c r="E4" s="201">
        <v>2.2169999999999999E-2</v>
      </c>
      <c r="F4" s="683" t="s">
        <v>226</v>
      </c>
      <c r="G4" s="684"/>
      <c r="H4" s="685" t="s">
        <v>447</v>
      </c>
      <c r="I4" s="685"/>
      <c r="J4" s="685"/>
      <c r="N4" s="31"/>
    </row>
    <row r="5" spans="1:17" ht="13.9" customHeight="1" thickBot="1">
      <c r="A5" s="682"/>
      <c r="B5" s="529" t="s">
        <v>78</v>
      </c>
      <c r="C5" s="224">
        <v>18761</v>
      </c>
      <c r="D5" s="198" t="s">
        <v>219</v>
      </c>
      <c r="E5" s="202">
        <f>(C6+C5)/2</f>
        <v>18836.5</v>
      </c>
      <c r="F5" s="683" t="s">
        <v>227</v>
      </c>
      <c r="G5" s="686"/>
      <c r="H5" s="685" t="s">
        <v>448</v>
      </c>
      <c r="I5" s="687"/>
      <c r="J5" s="685"/>
      <c r="M5" s="666" t="s">
        <v>140</v>
      </c>
      <c r="N5" s="667"/>
      <c r="O5" s="667"/>
      <c r="P5" s="668"/>
    </row>
    <row r="6" spans="1:17" ht="13.9" customHeight="1" thickBot="1">
      <c r="A6" s="210" t="s">
        <v>144</v>
      </c>
      <c r="B6" s="529" t="s">
        <v>79</v>
      </c>
      <c r="C6" s="224">
        <v>18912</v>
      </c>
      <c r="D6" s="199" t="s">
        <v>145</v>
      </c>
      <c r="E6" s="203">
        <v>0.63</v>
      </c>
      <c r="F6" s="207" t="s">
        <v>170</v>
      </c>
      <c r="G6" s="209">
        <f>SUM(C12:C15)/SUM(C12:C46)</f>
        <v>0.10256685640640104</v>
      </c>
      <c r="H6" s="207" t="s">
        <v>168</v>
      </c>
      <c r="I6" s="187">
        <v>54.843717043010756</v>
      </c>
      <c r="J6" s="211"/>
      <c r="M6" s="669" t="s">
        <v>141</v>
      </c>
      <c r="N6" s="670"/>
      <c r="O6" s="670"/>
      <c r="P6" s="671"/>
    </row>
    <row r="7" spans="1:17" ht="13.9" customHeight="1" thickBot="1">
      <c r="A7" s="225">
        <v>22.1</v>
      </c>
      <c r="B7" s="529" t="s">
        <v>80</v>
      </c>
      <c r="C7" s="224">
        <v>9205</v>
      </c>
      <c r="D7" s="200" t="s">
        <v>77</v>
      </c>
      <c r="E7" s="202">
        <v>6</v>
      </c>
      <c r="F7" s="208" t="s">
        <v>167</v>
      </c>
      <c r="G7" s="202">
        <v>95</v>
      </c>
      <c r="H7" s="207" t="s">
        <v>169</v>
      </c>
      <c r="I7" s="187">
        <v>1815.5935483870969</v>
      </c>
      <c r="J7" s="211"/>
      <c r="K7" s="31"/>
      <c r="L7" s="128"/>
    </row>
    <row r="8" spans="1:17" ht="13.9" customHeight="1">
      <c r="A8" s="661" t="s">
        <v>81</v>
      </c>
      <c r="B8" s="661" t="s">
        <v>82</v>
      </c>
      <c r="C8" s="661" t="s">
        <v>201</v>
      </c>
      <c r="D8" s="661" t="s">
        <v>224</v>
      </c>
      <c r="E8" s="662" t="s">
        <v>225</v>
      </c>
      <c r="F8" s="661" t="s">
        <v>83</v>
      </c>
      <c r="G8" s="662" t="s">
        <v>72</v>
      </c>
      <c r="H8" s="661" t="s">
        <v>217</v>
      </c>
      <c r="I8" s="661" t="s">
        <v>239</v>
      </c>
      <c r="J8" s="662" t="s">
        <v>451</v>
      </c>
      <c r="L8" s="128"/>
    </row>
    <row r="9" spans="1:17" ht="13.9" customHeight="1" thickBot="1">
      <c r="A9" s="661"/>
      <c r="B9" s="661"/>
      <c r="C9" s="661"/>
      <c r="D9" s="661"/>
      <c r="E9" s="661"/>
      <c r="F9" s="672"/>
      <c r="G9" s="672"/>
      <c r="H9" s="672"/>
      <c r="I9" s="661"/>
      <c r="J9" s="661"/>
      <c r="L9" s="31"/>
      <c r="M9" s="31"/>
      <c r="N9" s="31"/>
      <c r="Q9" s="157" t="s">
        <v>149</v>
      </c>
    </row>
    <row r="10" spans="1:17" ht="13.9" customHeight="1" thickBot="1">
      <c r="A10" s="212">
        <v>1</v>
      </c>
      <c r="B10" s="226" t="s">
        <v>84</v>
      </c>
      <c r="C10" s="254">
        <v>17</v>
      </c>
      <c r="D10" s="255"/>
      <c r="E10" s="237" t="s">
        <v>139</v>
      </c>
      <c r="F10" s="239">
        <f>(D10*42)*C10</f>
        <v>0</v>
      </c>
      <c r="G10" s="219">
        <f>F10</f>
        <v>0</v>
      </c>
      <c r="H10" s="187">
        <f t="shared" ref="H10:H49" si="0">(1*((D10/$A$7)+1))*C10</f>
        <v>17</v>
      </c>
      <c r="I10" s="231">
        <v>15</v>
      </c>
      <c r="J10" s="231">
        <v>2900</v>
      </c>
      <c r="L10" s="106">
        <f>IF(E10="acid",(C10),0)</f>
        <v>0</v>
      </c>
      <c r="M10" s="145">
        <f t="shared" ref="M10:M46" si="1">IF(E10=$M$54,F10,0)</f>
        <v>0</v>
      </c>
      <c r="N10" s="145">
        <f t="shared" ref="N10:N46" si="2">IF(E10=$N$54,F10,0)</f>
        <v>0</v>
      </c>
      <c r="O10" s="145">
        <f t="shared" ref="O10:O46" si="3">IF(E10=$O$54,F10,0)</f>
        <v>0</v>
      </c>
      <c r="P10" s="145">
        <f t="shared" ref="P10:P46" si="4">IF(E10=$P$54,F10,0)</f>
        <v>0</v>
      </c>
      <c r="Q10" s="158"/>
    </row>
    <row r="11" spans="1:17" ht="13.9" customHeight="1" thickBot="1">
      <c r="A11" s="212">
        <v>2</v>
      </c>
      <c r="B11" s="226" t="s">
        <v>85</v>
      </c>
      <c r="C11" s="254">
        <v>24</v>
      </c>
      <c r="D11" s="255"/>
      <c r="E11" s="237" t="s">
        <v>61</v>
      </c>
      <c r="F11" s="239">
        <f t="shared" ref="F11:F14" si="5">(D11*42)*C11</f>
        <v>0</v>
      </c>
      <c r="G11" s="219">
        <f t="shared" ref="G11:G48" si="6">G10+F11</f>
        <v>0</v>
      </c>
      <c r="H11" s="187">
        <f t="shared" si="0"/>
        <v>24</v>
      </c>
      <c r="I11" s="231">
        <v>30</v>
      </c>
      <c r="J11" s="231">
        <v>3500</v>
      </c>
      <c r="L11" s="106">
        <f t="shared" ref="L11:L49" si="7">IF(E11="acid",(C11),0)</f>
        <v>24</v>
      </c>
      <c r="M11" s="145">
        <f t="shared" si="1"/>
        <v>0</v>
      </c>
      <c r="N11" s="145">
        <f t="shared" si="2"/>
        <v>0</v>
      </c>
      <c r="O11" s="145">
        <f t="shared" si="3"/>
        <v>0</v>
      </c>
      <c r="P11" s="145">
        <f t="shared" si="4"/>
        <v>0</v>
      </c>
      <c r="Q11" s="87" t="s">
        <v>136</v>
      </c>
    </row>
    <row r="12" spans="1:17" ht="13.9" customHeight="1" thickBot="1">
      <c r="A12" s="212">
        <v>3</v>
      </c>
      <c r="B12" s="226" t="s">
        <v>450</v>
      </c>
      <c r="C12" s="254">
        <v>183</v>
      </c>
      <c r="D12" s="255"/>
      <c r="E12" s="237" t="s">
        <v>86</v>
      </c>
      <c r="F12" s="239">
        <f t="shared" si="5"/>
        <v>0</v>
      </c>
      <c r="G12" s="219">
        <f t="shared" si="6"/>
        <v>0</v>
      </c>
      <c r="H12" s="187">
        <f t="shared" si="0"/>
        <v>183</v>
      </c>
      <c r="I12" s="231">
        <v>50</v>
      </c>
      <c r="J12" s="231">
        <v>5500</v>
      </c>
      <c r="L12" s="106">
        <f t="shared" si="7"/>
        <v>0</v>
      </c>
      <c r="M12" s="145">
        <f t="shared" si="1"/>
        <v>0</v>
      </c>
      <c r="N12" s="145">
        <f t="shared" si="2"/>
        <v>0</v>
      </c>
      <c r="O12" s="145">
        <f t="shared" si="3"/>
        <v>0</v>
      </c>
      <c r="P12" s="145">
        <f t="shared" si="4"/>
        <v>0</v>
      </c>
      <c r="Q12" s="87" t="s">
        <v>150</v>
      </c>
    </row>
    <row r="13" spans="1:17" ht="13.9" customHeight="1" thickBot="1">
      <c r="A13" s="212">
        <v>4</v>
      </c>
      <c r="B13" s="226" t="s">
        <v>85</v>
      </c>
      <c r="C13" s="254">
        <v>36</v>
      </c>
      <c r="D13" s="255"/>
      <c r="E13" s="237" t="s">
        <v>61</v>
      </c>
      <c r="F13" s="239">
        <f t="shared" si="5"/>
        <v>0</v>
      </c>
      <c r="G13" s="219">
        <f t="shared" si="6"/>
        <v>0</v>
      </c>
      <c r="H13" s="187">
        <f t="shared" si="0"/>
        <v>36</v>
      </c>
      <c r="I13" s="231">
        <v>50</v>
      </c>
      <c r="J13" s="231">
        <v>6500</v>
      </c>
      <c r="L13" s="106">
        <f t="shared" si="7"/>
        <v>36</v>
      </c>
      <c r="M13" s="145">
        <f t="shared" si="1"/>
        <v>0</v>
      </c>
      <c r="N13" s="145">
        <f t="shared" si="2"/>
        <v>0</v>
      </c>
      <c r="O13" s="145">
        <f t="shared" si="3"/>
        <v>0</v>
      </c>
      <c r="P13" s="145">
        <f t="shared" si="4"/>
        <v>0</v>
      </c>
      <c r="Q13" s="87" t="s">
        <v>113</v>
      </c>
    </row>
    <row r="14" spans="1:17" ht="13.9" customHeight="1" thickBot="1">
      <c r="A14" s="212">
        <v>5</v>
      </c>
      <c r="B14" s="226" t="s">
        <v>449</v>
      </c>
      <c r="C14" s="254">
        <v>535</v>
      </c>
      <c r="D14" s="256"/>
      <c r="E14" s="237" t="s">
        <v>87</v>
      </c>
      <c r="F14" s="239">
        <f t="shared" si="5"/>
        <v>0</v>
      </c>
      <c r="G14" s="219">
        <f t="shared" si="6"/>
        <v>0</v>
      </c>
      <c r="H14" s="187">
        <f t="shared" si="0"/>
        <v>535</v>
      </c>
      <c r="I14" s="231">
        <v>95</v>
      </c>
      <c r="J14" s="231">
        <v>8000</v>
      </c>
      <c r="L14" s="106">
        <f t="shared" si="7"/>
        <v>0</v>
      </c>
      <c r="M14" s="145">
        <f t="shared" si="1"/>
        <v>0</v>
      </c>
      <c r="N14" s="145">
        <f t="shared" si="2"/>
        <v>0</v>
      </c>
      <c r="O14" s="145">
        <f t="shared" si="3"/>
        <v>0</v>
      </c>
      <c r="P14" s="145">
        <f t="shared" si="4"/>
        <v>0</v>
      </c>
      <c r="Q14" s="87" t="s">
        <v>151</v>
      </c>
    </row>
    <row r="15" spans="1:17" ht="13.9" customHeight="1" thickBot="1">
      <c r="A15" s="212">
        <v>6</v>
      </c>
      <c r="B15" s="226" t="s">
        <v>449</v>
      </c>
      <c r="C15" s="254">
        <v>201</v>
      </c>
      <c r="D15" s="255">
        <v>0.3</v>
      </c>
      <c r="E15" s="237" t="s">
        <v>136</v>
      </c>
      <c r="F15" s="239">
        <v>2532</v>
      </c>
      <c r="G15" s="219">
        <f t="shared" si="6"/>
        <v>2532</v>
      </c>
      <c r="H15" s="187">
        <f t="shared" si="0"/>
        <v>203.7285067873303</v>
      </c>
      <c r="I15" s="231">
        <v>92</v>
      </c>
      <c r="J15" s="231">
        <v>7900</v>
      </c>
      <c r="L15" s="106">
        <f t="shared" si="7"/>
        <v>0</v>
      </c>
      <c r="M15" s="145">
        <f t="shared" si="1"/>
        <v>2532</v>
      </c>
      <c r="N15" s="145">
        <f t="shared" si="2"/>
        <v>0</v>
      </c>
      <c r="O15" s="145">
        <f t="shared" si="3"/>
        <v>0</v>
      </c>
      <c r="P15" s="145">
        <f t="shared" si="4"/>
        <v>0</v>
      </c>
      <c r="Q15" s="87" t="s">
        <v>114</v>
      </c>
    </row>
    <row r="16" spans="1:17" ht="13.9" customHeight="1" thickBot="1">
      <c r="A16" s="212">
        <v>7</v>
      </c>
      <c r="B16" s="226" t="s">
        <v>449</v>
      </c>
      <c r="C16" s="254">
        <v>350</v>
      </c>
      <c r="D16" s="255">
        <v>0.6</v>
      </c>
      <c r="E16" s="237" t="s">
        <v>136</v>
      </c>
      <c r="F16" s="239">
        <v>8820</v>
      </c>
      <c r="G16" s="219">
        <f t="shared" si="6"/>
        <v>11352</v>
      </c>
      <c r="H16" s="187">
        <f t="shared" si="0"/>
        <v>359.50226244343889</v>
      </c>
      <c r="I16" s="231">
        <v>92</v>
      </c>
      <c r="J16" s="231">
        <v>7770</v>
      </c>
      <c r="L16" s="106">
        <f t="shared" si="7"/>
        <v>0</v>
      </c>
      <c r="M16" s="145">
        <f t="shared" si="1"/>
        <v>8820</v>
      </c>
      <c r="N16" s="145">
        <f t="shared" si="2"/>
        <v>0</v>
      </c>
      <c r="O16" s="145">
        <f t="shared" si="3"/>
        <v>0</v>
      </c>
      <c r="P16" s="145">
        <f t="shared" si="4"/>
        <v>0</v>
      </c>
      <c r="Q16" s="87" t="s">
        <v>152</v>
      </c>
    </row>
    <row r="17" spans="1:17" ht="13.9" customHeight="1" thickBot="1">
      <c r="A17" s="212">
        <v>8</v>
      </c>
      <c r="B17" s="226" t="s">
        <v>449</v>
      </c>
      <c r="C17" s="254">
        <v>350</v>
      </c>
      <c r="D17" s="255">
        <v>0.9</v>
      </c>
      <c r="E17" s="237" t="s">
        <v>136</v>
      </c>
      <c r="F17" s="239">
        <v>13230.000000000002</v>
      </c>
      <c r="G17" s="219">
        <f t="shared" si="6"/>
        <v>24582</v>
      </c>
      <c r="H17" s="187">
        <f t="shared" si="0"/>
        <v>364.2533936651584</v>
      </c>
      <c r="I17" s="231">
        <v>92</v>
      </c>
      <c r="J17" s="231">
        <v>7700</v>
      </c>
      <c r="L17" s="106">
        <f t="shared" si="7"/>
        <v>0</v>
      </c>
      <c r="M17" s="145">
        <f t="shared" si="1"/>
        <v>13230.000000000002</v>
      </c>
      <c r="N17" s="145">
        <f t="shared" si="2"/>
        <v>0</v>
      </c>
      <c r="O17" s="145">
        <f t="shared" si="3"/>
        <v>0</v>
      </c>
      <c r="P17" s="145">
        <f t="shared" si="4"/>
        <v>0</v>
      </c>
      <c r="Q17" s="87" t="s">
        <v>87</v>
      </c>
    </row>
    <row r="18" spans="1:17" ht="13.9" customHeight="1" thickBot="1">
      <c r="A18" s="212">
        <v>9</v>
      </c>
      <c r="B18" s="226" t="s">
        <v>449</v>
      </c>
      <c r="C18" s="257">
        <v>149</v>
      </c>
      <c r="D18" s="255">
        <v>0.3</v>
      </c>
      <c r="E18" s="237" t="s">
        <v>136</v>
      </c>
      <c r="F18" s="239">
        <v>1877</v>
      </c>
      <c r="G18" s="219">
        <f t="shared" si="6"/>
        <v>26459</v>
      </c>
      <c r="H18" s="187">
        <f t="shared" si="0"/>
        <v>151.02262443438914</v>
      </c>
      <c r="I18" s="231">
        <v>95</v>
      </c>
      <c r="J18" s="231">
        <v>7670</v>
      </c>
      <c r="L18" s="106">
        <f t="shared" si="7"/>
        <v>0</v>
      </c>
      <c r="M18" s="145">
        <f t="shared" si="1"/>
        <v>1877</v>
      </c>
      <c r="N18" s="145">
        <f t="shared" si="2"/>
        <v>0</v>
      </c>
      <c r="O18" s="145">
        <f t="shared" si="3"/>
        <v>0</v>
      </c>
      <c r="P18" s="145">
        <f t="shared" si="4"/>
        <v>0</v>
      </c>
      <c r="Q18" s="87" t="s">
        <v>61</v>
      </c>
    </row>
    <row r="19" spans="1:17" ht="13.9" customHeight="1" thickBot="1">
      <c r="A19" s="212">
        <v>10</v>
      </c>
      <c r="B19" s="226" t="s">
        <v>449</v>
      </c>
      <c r="C19" s="257">
        <v>351</v>
      </c>
      <c r="D19" s="255">
        <v>0.6</v>
      </c>
      <c r="E19" s="237" t="s">
        <v>136</v>
      </c>
      <c r="F19" s="239">
        <v>8845</v>
      </c>
      <c r="G19" s="219">
        <f t="shared" si="6"/>
        <v>35304</v>
      </c>
      <c r="H19" s="187">
        <f t="shared" si="0"/>
        <v>360.52941176470586</v>
      </c>
      <c r="I19" s="231">
        <v>95</v>
      </c>
      <c r="J19" s="231">
        <v>7820</v>
      </c>
      <c r="L19" s="106">
        <f t="shared" si="7"/>
        <v>0</v>
      </c>
      <c r="M19" s="145">
        <f t="shared" si="1"/>
        <v>8845</v>
      </c>
      <c r="N19" s="145">
        <f t="shared" si="2"/>
        <v>0</v>
      </c>
      <c r="O19" s="145">
        <f t="shared" si="3"/>
        <v>0</v>
      </c>
      <c r="P19" s="145">
        <f t="shared" si="4"/>
        <v>0</v>
      </c>
      <c r="Q19" s="87" t="s">
        <v>86</v>
      </c>
    </row>
    <row r="20" spans="1:17" ht="13.9" customHeight="1" thickBot="1">
      <c r="A20" s="212">
        <v>11</v>
      </c>
      <c r="B20" s="226" t="s">
        <v>449</v>
      </c>
      <c r="C20" s="257">
        <v>300</v>
      </c>
      <c r="D20" s="255">
        <v>0.9</v>
      </c>
      <c r="E20" s="237" t="s">
        <v>136</v>
      </c>
      <c r="F20" s="239">
        <v>11340.000000000002</v>
      </c>
      <c r="G20" s="219">
        <f t="shared" si="6"/>
        <v>46644</v>
      </c>
      <c r="H20" s="187">
        <f t="shared" si="0"/>
        <v>312.21719457013575</v>
      </c>
      <c r="I20" s="231">
        <v>95</v>
      </c>
      <c r="J20" s="231">
        <v>7900</v>
      </c>
      <c r="L20" s="106">
        <f t="shared" si="7"/>
        <v>0</v>
      </c>
      <c r="M20" s="145">
        <f t="shared" si="1"/>
        <v>11340.000000000002</v>
      </c>
      <c r="N20" s="145">
        <f t="shared" si="2"/>
        <v>0</v>
      </c>
      <c r="O20" s="145">
        <f t="shared" si="3"/>
        <v>0</v>
      </c>
      <c r="P20" s="145">
        <f t="shared" si="4"/>
        <v>0</v>
      </c>
      <c r="Q20" s="87" t="s">
        <v>128</v>
      </c>
    </row>
    <row r="21" spans="1:17" ht="13.9" customHeight="1" thickBot="1">
      <c r="A21" s="212">
        <v>12</v>
      </c>
      <c r="B21" s="226" t="s">
        <v>449</v>
      </c>
      <c r="C21" s="257">
        <v>151</v>
      </c>
      <c r="D21" s="255">
        <v>0.3</v>
      </c>
      <c r="E21" s="237" t="s">
        <v>136</v>
      </c>
      <c r="F21" s="239">
        <v>1903</v>
      </c>
      <c r="G21" s="219">
        <f t="shared" si="6"/>
        <v>48547</v>
      </c>
      <c r="H21" s="187">
        <f t="shared" si="0"/>
        <v>153.0497737556561</v>
      </c>
      <c r="I21" s="231">
        <v>95</v>
      </c>
      <c r="J21" s="231">
        <v>7850</v>
      </c>
      <c r="L21" s="106">
        <f t="shared" si="7"/>
        <v>0</v>
      </c>
      <c r="M21" s="145">
        <f t="shared" si="1"/>
        <v>1903</v>
      </c>
      <c r="N21" s="145">
        <f t="shared" si="2"/>
        <v>0</v>
      </c>
      <c r="O21" s="145">
        <f t="shared" si="3"/>
        <v>0</v>
      </c>
      <c r="P21" s="145">
        <f t="shared" si="4"/>
        <v>0</v>
      </c>
      <c r="Q21" s="87" t="s">
        <v>129</v>
      </c>
    </row>
    <row r="22" spans="1:17" ht="13.9" customHeight="1" thickBot="1">
      <c r="A22" s="212">
        <v>13</v>
      </c>
      <c r="B22" s="226" t="s">
        <v>449</v>
      </c>
      <c r="C22" s="257">
        <v>307</v>
      </c>
      <c r="D22" s="255">
        <v>0.9</v>
      </c>
      <c r="E22" s="237" t="s">
        <v>136</v>
      </c>
      <c r="F22" s="239">
        <v>11604</v>
      </c>
      <c r="G22" s="219">
        <f t="shared" si="6"/>
        <v>60151</v>
      </c>
      <c r="H22" s="187">
        <f t="shared" si="0"/>
        <v>319.50226244343895</v>
      </c>
      <c r="I22" s="231">
        <v>90</v>
      </c>
      <c r="J22" s="231">
        <v>7450</v>
      </c>
      <c r="L22" s="106">
        <f t="shared" si="7"/>
        <v>0</v>
      </c>
      <c r="M22" s="145">
        <f t="shared" si="1"/>
        <v>11604</v>
      </c>
      <c r="N22" s="145">
        <f t="shared" si="2"/>
        <v>0</v>
      </c>
      <c r="O22" s="145">
        <f t="shared" si="3"/>
        <v>0</v>
      </c>
      <c r="P22" s="145">
        <f t="shared" si="4"/>
        <v>0</v>
      </c>
      <c r="Q22" s="87" t="s">
        <v>139</v>
      </c>
    </row>
    <row r="23" spans="1:17" ht="13.9" customHeight="1" thickBot="1">
      <c r="A23" s="212">
        <v>14</v>
      </c>
      <c r="B23" s="226" t="s">
        <v>449</v>
      </c>
      <c r="C23" s="257">
        <v>300</v>
      </c>
      <c r="D23" s="255">
        <v>1.2</v>
      </c>
      <c r="E23" s="237" t="s">
        <v>136</v>
      </c>
      <c r="F23" s="239">
        <v>15120</v>
      </c>
      <c r="G23" s="219">
        <f t="shared" si="6"/>
        <v>75271</v>
      </c>
      <c r="H23" s="187">
        <f t="shared" si="0"/>
        <v>316.28959276018099</v>
      </c>
      <c r="I23" s="231">
        <v>94</v>
      </c>
      <c r="J23" s="231">
        <v>7800</v>
      </c>
      <c r="L23" s="106">
        <f t="shared" si="7"/>
        <v>0</v>
      </c>
      <c r="M23" s="145">
        <f t="shared" si="1"/>
        <v>15120</v>
      </c>
      <c r="N23" s="145">
        <f t="shared" si="2"/>
        <v>0</v>
      </c>
      <c r="O23" s="145">
        <f t="shared" si="3"/>
        <v>0</v>
      </c>
      <c r="P23" s="145">
        <f t="shared" si="4"/>
        <v>0</v>
      </c>
      <c r="Q23" s="87" t="s">
        <v>192</v>
      </c>
    </row>
    <row r="24" spans="1:17" ht="13.9" customHeight="1" thickBot="1">
      <c r="A24" s="212">
        <v>15</v>
      </c>
      <c r="B24" s="226" t="s">
        <v>449</v>
      </c>
      <c r="C24" s="257">
        <v>150</v>
      </c>
      <c r="D24" s="255">
        <v>0.3</v>
      </c>
      <c r="E24" s="237" t="s">
        <v>136</v>
      </c>
      <c r="F24" s="239">
        <v>1890</v>
      </c>
      <c r="G24" s="219">
        <f t="shared" si="6"/>
        <v>77161</v>
      </c>
      <c r="H24" s="187">
        <f t="shared" si="0"/>
        <v>152.03619909502262</v>
      </c>
      <c r="I24" s="231">
        <v>94</v>
      </c>
      <c r="J24" s="231">
        <v>7850</v>
      </c>
      <c r="L24" s="106">
        <f t="shared" si="7"/>
        <v>0</v>
      </c>
      <c r="M24" s="145">
        <f t="shared" si="1"/>
        <v>1890</v>
      </c>
      <c r="N24" s="145">
        <f t="shared" si="2"/>
        <v>0</v>
      </c>
      <c r="O24" s="145">
        <f t="shared" si="3"/>
        <v>0</v>
      </c>
      <c r="P24" s="145">
        <f t="shared" si="4"/>
        <v>0</v>
      </c>
      <c r="Q24" s="87" t="s">
        <v>233</v>
      </c>
    </row>
    <row r="25" spans="1:17" ht="13.9" customHeight="1" thickBot="1">
      <c r="A25" s="212">
        <v>16</v>
      </c>
      <c r="B25" s="226" t="s">
        <v>449</v>
      </c>
      <c r="C25" s="257">
        <v>277</v>
      </c>
      <c r="D25" s="255">
        <v>1.2</v>
      </c>
      <c r="E25" s="237" t="s">
        <v>136</v>
      </c>
      <c r="F25" s="239">
        <v>8839</v>
      </c>
      <c r="G25" s="219">
        <f t="shared" si="6"/>
        <v>86000</v>
      </c>
      <c r="H25" s="187">
        <f t="shared" si="0"/>
        <v>292.04072398190044</v>
      </c>
      <c r="I25" s="231">
        <v>95</v>
      </c>
      <c r="J25" s="231">
        <v>7800</v>
      </c>
      <c r="L25" s="106">
        <f t="shared" si="7"/>
        <v>0</v>
      </c>
      <c r="M25" s="145">
        <f t="shared" si="1"/>
        <v>8839</v>
      </c>
      <c r="N25" s="145">
        <f t="shared" si="2"/>
        <v>0</v>
      </c>
      <c r="O25" s="145">
        <f t="shared" si="3"/>
        <v>0</v>
      </c>
      <c r="P25" s="145">
        <f t="shared" si="4"/>
        <v>0</v>
      </c>
      <c r="Q25" s="88" t="s">
        <v>156</v>
      </c>
    </row>
    <row r="26" spans="1:17" ht="13.9" customHeight="1" thickBot="1">
      <c r="A26" s="212">
        <v>17</v>
      </c>
      <c r="B26" s="226" t="s">
        <v>449</v>
      </c>
      <c r="C26" s="257">
        <v>194</v>
      </c>
      <c r="D26" s="255">
        <v>0.3</v>
      </c>
      <c r="E26" s="237" t="s">
        <v>150</v>
      </c>
      <c r="F26" s="239">
        <v>2444</v>
      </c>
      <c r="G26" s="219">
        <f t="shared" si="6"/>
        <v>88444</v>
      </c>
      <c r="H26" s="187">
        <f t="shared" si="0"/>
        <v>196.63348416289591</v>
      </c>
      <c r="I26" s="231">
        <v>95</v>
      </c>
      <c r="J26" s="231">
        <v>7500</v>
      </c>
      <c r="L26" s="106">
        <f t="shared" si="7"/>
        <v>0</v>
      </c>
      <c r="M26" s="145">
        <f t="shared" si="1"/>
        <v>0</v>
      </c>
      <c r="N26" s="145">
        <f t="shared" si="2"/>
        <v>2444</v>
      </c>
      <c r="O26" s="145">
        <f t="shared" si="3"/>
        <v>0</v>
      </c>
      <c r="P26" s="145">
        <f t="shared" si="4"/>
        <v>0</v>
      </c>
    </row>
    <row r="27" spans="1:17" ht="13.9" customHeight="1" thickBot="1">
      <c r="A27" s="212">
        <v>18</v>
      </c>
      <c r="B27" s="226" t="s">
        <v>449</v>
      </c>
      <c r="C27" s="257">
        <v>401</v>
      </c>
      <c r="D27" s="255">
        <v>0.6</v>
      </c>
      <c r="E27" s="237" t="s">
        <v>150</v>
      </c>
      <c r="F27" s="239">
        <v>10105.199999999999</v>
      </c>
      <c r="G27" s="219">
        <f t="shared" si="6"/>
        <v>98549.2</v>
      </c>
      <c r="H27" s="187">
        <f t="shared" si="0"/>
        <v>411.88687782805425</v>
      </c>
      <c r="I27" s="231">
        <v>95</v>
      </c>
      <c r="J27" s="231">
        <v>7500</v>
      </c>
      <c r="L27" s="106">
        <f t="shared" si="7"/>
        <v>0</v>
      </c>
      <c r="M27" s="145">
        <f t="shared" si="1"/>
        <v>0</v>
      </c>
      <c r="N27" s="145">
        <f t="shared" si="2"/>
        <v>10105.199999999999</v>
      </c>
      <c r="O27" s="145">
        <f t="shared" si="3"/>
        <v>0</v>
      </c>
      <c r="P27" s="145">
        <f t="shared" si="4"/>
        <v>0</v>
      </c>
    </row>
    <row r="28" spans="1:17" ht="13.9" customHeight="1" thickBot="1">
      <c r="A28" s="212">
        <v>19</v>
      </c>
      <c r="B28" s="226" t="s">
        <v>449</v>
      </c>
      <c r="C28" s="257">
        <v>401</v>
      </c>
      <c r="D28" s="255">
        <v>0.9</v>
      </c>
      <c r="E28" s="237" t="s">
        <v>150</v>
      </c>
      <c r="F28" s="239">
        <v>15158</v>
      </c>
      <c r="G28" s="219">
        <f t="shared" si="6"/>
        <v>113707.2</v>
      </c>
      <c r="H28" s="187">
        <f t="shared" si="0"/>
        <v>417.33031674208149</v>
      </c>
      <c r="I28" s="231">
        <v>94</v>
      </c>
      <c r="J28" s="231">
        <v>7400</v>
      </c>
      <c r="L28" s="106">
        <f t="shared" si="7"/>
        <v>0</v>
      </c>
      <c r="M28" s="145">
        <f t="shared" si="1"/>
        <v>0</v>
      </c>
      <c r="N28" s="145">
        <f t="shared" si="2"/>
        <v>15158</v>
      </c>
      <c r="O28" s="145">
        <f t="shared" si="3"/>
        <v>0</v>
      </c>
      <c r="P28" s="145">
        <f t="shared" si="4"/>
        <v>0</v>
      </c>
    </row>
    <row r="29" spans="1:17" ht="13.9" customHeight="1" thickBot="1">
      <c r="A29" s="212">
        <v>20</v>
      </c>
      <c r="B29" s="226" t="s">
        <v>449</v>
      </c>
      <c r="C29" s="257">
        <v>200</v>
      </c>
      <c r="D29" s="255">
        <v>0.3</v>
      </c>
      <c r="E29" s="237" t="s">
        <v>150</v>
      </c>
      <c r="F29" s="239">
        <v>2520</v>
      </c>
      <c r="G29" s="219">
        <f t="shared" si="6"/>
        <v>116227.2</v>
      </c>
      <c r="H29" s="187">
        <f t="shared" si="0"/>
        <v>202.71493212669682</v>
      </c>
      <c r="I29" s="231">
        <v>94</v>
      </c>
      <c r="J29" s="231">
        <v>7300</v>
      </c>
      <c r="L29" s="106">
        <f t="shared" si="7"/>
        <v>0</v>
      </c>
      <c r="M29" s="145">
        <f t="shared" si="1"/>
        <v>0</v>
      </c>
      <c r="N29" s="145">
        <f t="shared" si="2"/>
        <v>2520</v>
      </c>
      <c r="O29" s="145">
        <f t="shared" si="3"/>
        <v>0</v>
      </c>
      <c r="P29" s="145">
        <f t="shared" si="4"/>
        <v>0</v>
      </c>
    </row>
    <row r="30" spans="1:17" ht="13.9" customHeight="1" thickBot="1">
      <c r="A30" s="212">
        <v>21</v>
      </c>
      <c r="B30" s="226" t="s">
        <v>449</v>
      </c>
      <c r="C30" s="257">
        <v>406</v>
      </c>
      <c r="D30" s="255">
        <v>0.9</v>
      </c>
      <c r="E30" s="237" t="s">
        <v>150</v>
      </c>
      <c r="F30" s="239">
        <v>15346</v>
      </c>
      <c r="G30" s="219">
        <f t="shared" si="6"/>
        <v>131573.20000000001</v>
      </c>
      <c r="H30" s="187">
        <f t="shared" si="0"/>
        <v>422.53393665158376</v>
      </c>
      <c r="I30" s="231">
        <v>95</v>
      </c>
      <c r="J30" s="231">
        <v>7280</v>
      </c>
      <c r="L30" s="106">
        <f t="shared" si="7"/>
        <v>0</v>
      </c>
      <c r="M30" s="145">
        <f t="shared" si="1"/>
        <v>0</v>
      </c>
      <c r="N30" s="145">
        <f t="shared" si="2"/>
        <v>15346</v>
      </c>
      <c r="O30" s="145">
        <f t="shared" si="3"/>
        <v>0</v>
      </c>
      <c r="P30" s="145">
        <f t="shared" si="4"/>
        <v>0</v>
      </c>
    </row>
    <row r="31" spans="1:17" ht="13.9" customHeight="1" thickBot="1">
      <c r="A31" s="212">
        <v>22</v>
      </c>
      <c r="B31" s="226" t="s">
        <v>449</v>
      </c>
      <c r="C31" s="257">
        <v>400</v>
      </c>
      <c r="D31" s="255">
        <v>1.5</v>
      </c>
      <c r="E31" s="237" t="s">
        <v>150</v>
      </c>
      <c r="F31" s="239">
        <v>25199</v>
      </c>
      <c r="G31" s="219">
        <f t="shared" si="6"/>
        <v>156772.20000000001</v>
      </c>
      <c r="H31" s="187">
        <f t="shared" si="0"/>
        <v>427.14932126696834</v>
      </c>
      <c r="I31" s="231">
        <v>94</v>
      </c>
      <c r="J31" s="231">
        <v>7550</v>
      </c>
      <c r="L31" s="106">
        <f t="shared" si="7"/>
        <v>0</v>
      </c>
      <c r="M31" s="145">
        <f t="shared" si="1"/>
        <v>0</v>
      </c>
      <c r="N31" s="145">
        <f t="shared" si="2"/>
        <v>25199</v>
      </c>
      <c r="O31" s="145">
        <f t="shared" si="3"/>
        <v>0</v>
      </c>
      <c r="P31" s="145">
        <f t="shared" si="4"/>
        <v>0</v>
      </c>
    </row>
    <row r="32" spans="1:17" ht="13.9" customHeight="1" thickBot="1">
      <c r="A32" s="212">
        <v>23</v>
      </c>
      <c r="B32" s="226" t="s">
        <v>449</v>
      </c>
      <c r="C32" s="257">
        <v>201</v>
      </c>
      <c r="D32" s="255">
        <v>0.6</v>
      </c>
      <c r="E32" s="237" t="s">
        <v>150</v>
      </c>
      <c r="F32" s="239">
        <v>5065</v>
      </c>
      <c r="G32" s="219">
        <f t="shared" si="6"/>
        <v>161837.20000000001</v>
      </c>
      <c r="H32" s="187">
        <f t="shared" si="0"/>
        <v>206.45701357466061</v>
      </c>
      <c r="I32" s="231">
        <v>94</v>
      </c>
      <c r="J32" s="231">
        <v>7600</v>
      </c>
      <c r="L32" s="106">
        <f t="shared" si="7"/>
        <v>0</v>
      </c>
      <c r="M32" s="145">
        <f t="shared" si="1"/>
        <v>0</v>
      </c>
      <c r="N32" s="145">
        <f t="shared" si="2"/>
        <v>5065</v>
      </c>
      <c r="O32" s="145">
        <f t="shared" si="3"/>
        <v>0</v>
      </c>
      <c r="P32" s="145">
        <f t="shared" si="4"/>
        <v>0</v>
      </c>
    </row>
    <row r="33" spans="1:16" ht="13.9" customHeight="1" thickBot="1">
      <c r="A33" s="212">
        <v>24</v>
      </c>
      <c r="B33" s="226" t="s">
        <v>449</v>
      </c>
      <c r="C33" s="257">
        <v>401</v>
      </c>
      <c r="D33" s="255">
        <v>1.2</v>
      </c>
      <c r="E33" s="237" t="s">
        <v>150</v>
      </c>
      <c r="F33" s="239">
        <v>20210</v>
      </c>
      <c r="G33" s="219">
        <f t="shared" si="6"/>
        <v>182047.2</v>
      </c>
      <c r="H33" s="187">
        <f t="shared" si="0"/>
        <v>422.77375565610862</v>
      </c>
      <c r="I33" s="231">
        <v>89</v>
      </c>
      <c r="J33" s="231">
        <v>7950</v>
      </c>
      <c r="L33" s="106">
        <f t="shared" si="7"/>
        <v>0</v>
      </c>
      <c r="M33" s="145">
        <f t="shared" si="1"/>
        <v>0</v>
      </c>
      <c r="N33" s="145">
        <f t="shared" si="2"/>
        <v>20210</v>
      </c>
      <c r="O33" s="145">
        <f t="shared" si="3"/>
        <v>0</v>
      </c>
      <c r="P33" s="145">
        <f t="shared" si="4"/>
        <v>0</v>
      </c>
    </row>
    <row r="34" spans="1:16" ht="13.9" customHeight="1" thickBot="1">
      <c r="A34" s="212">
        <v>25</v>
      </c>
      <c r="B34" s="226" t="s">
        <v>449</v>
      </c>
      <c r="C34" s="257">
        <v>400</v>
      </c>
      <c r="D34" s="255">
        <v>1.8</v>
      </c>
      <c r="E34" s="237" t="s">
        <v>150</v>
      </c>
      <c r="F34" s="239">
        <v>30240.000000000004</v>
      </c>
      <c r="G34" s="219">
        <f t="shared" si="6"/>
        <v>212287.2</v>
      </c>
      <c r="H34" s="187">
        <f t="shared" si="0"/>
        <v>432.57918552036199</v>
      </c>
      <c r="I34" s="231">
        <v>89</v>
      </c>
      <c r="J34" s="231">
        <v>7951</v>
      </c>
      <c r="L34" s="106">
        <f t="shared" si="7"/>
        <v>0</v>
      </c>
      <c r="M34" s="145">
        <f t="shared" si="1"/>
        <v>0</v>
      </c>
      <c r="N34" s="145">
        <f t="shared" si="2"/>
        <v>30240.000000000004</v>
      </c>
      <c r="O34" s="145">
        <f t="shared" si="3"/>
        <v>0</v>
      </c>
      <c r="P34" s="145">
        <f t="shared" si="4"/>
        <v>0</v>
      </c>
    </row>
    <row r="35" spans="1:16" ht="13.9" customHeight="1" thickBot="1">
      <c r="A35" s="212">
        <v>26</v>
      </c>
      <c r="B35" s="226" t="s">
        <v>449</v>
      </c>
      <c r="C35" s="257">
        <v>400</v>
      </c>
      <c r="D35" s="255">
        <v>0.6</v>
      </c>
      <c r="E35" s="237" t="s">
        <v>150</v>
      </c>
      <c r="F35" s="239">
        <v>10080</v>
      </c>
      <c r="G35" s="219">
        <f t="shared" si="6"/>
        <v>222367.2</v>
      </c>
      <c r="H35" s="187">
        <f t="shared" si="0"/>
        <v>410.85972850678729</v>
      </c>
      <c r="I35" s="231">
        <v>95</v>
      </c>
      <c r="J35" s="231">
        <v>7850</v>
      </c>
      <c r="L35" s="106">
        <f t="shared" si="7"/>
        <v>0</v>
      </c>
      <c r="M35" s="145">
        <f t="shared" si="1"/>
        <v>0</v>
      </c>
      <c r="N35" s="145">
        <f t="shared" si="2"/>
        <v>10080</v>
      </c>
      <c r="O35" s="145">
        <f t="shared" si="3"/>
        <v>0</v>
      </c>
      <c r="P35" s="145">
        <f t="shared" si="4"/>
        <v>0</v>
      </c>
    </row>
    <row r="36" spans="1:16" ht="13.9" customHeight="1" thickBot="1">
      <c r="A36" s="212">
        <v>27</v>
      </c>
      <c r="B36" s="226" t="s">
        <v>449</v>
      </c>
      <c r="C36" s="257">
        <v>400</v>
      </c>
      <c r="D36" s="255">
        <v>1.2</v>
      </c>
      <c r="E36" s="237" t="s">
        <v>150</v>
      </c>
      <c r="F36" s="239">
        <v>20160</v>
      </c>
      <c r="G36" s="219">
        <f t="shared" si="6"/>
        <v>242527.2</v>
      </c>
      <c r="H36" s="187">
        <f t="shared" si="0"/>
        <v>421.7194570135747</v>
      </c>
      <c r="I36" s="231">
        <v>94</v>
      </c>
      <c r="J36" s="231">
        <v>8100</v>
      </c>
      <c r="L36" s="106">
        <f t="shared" si="7"/>
        <v>0</v>
      </c>
      <c r="M36" s="145">
        <f t="shared" si="1"/>
        <v>0</v>
      </c>
      <c r="N36" s="145">
        <f t="shared" si="2"/>
        <v>20160</v>
      </c>
      <c r="O36" s="145">
        <f t="shared" si="3"/>
        <v>0</v>
      </c>
      <c r="P36" s="145">
        <f t="shared" si="4"/>
        <v>0</v>
      </c>
    </row>
    <row r="37" spans="1:16" ht="13.9" customHeight="1" thickBot="1">
      <c r="A37" s="212">
        <v>28</v>
      </c>
      <c r="B37" s="226" t="s">
        <v>449</v>
      </c>
      <c r="C37" s="257">
        <v>202</v>
      </c>
      <c r="D37" s="255">
        <v>1.8</v>
      </c>
      <c r="E37" s="237" t="s">
        <v>150</v>
      </c>
      <c r="F37" s="239">
        <v>15271</v>
      </c>
      <c r="G37" s="219">
        <f t="shared" si="6"/>
        <v>257798.2</v>
      </c>
      <c r="H37" s="187">
        <f t="shared" si="0"/>
        <v>218.45248868778279</v>
      </c>
      <c r="I37" s="231">
        <v>92</v>
      </c>
      <c r="J37" s="231">
        <v>8100</v>
      </c>
      <c r="L37" s="106">
        <f t="shared" si="7"/>
        <v>0</v>
      </c>
      <c r="M37" s="145">
        <f t="shared" si="1"/>
        <v>0</v>
      </c>
      <c r="N37" s="145">
        <f t="shared" si="2"/>
        <v>15271</v>
      </c>
      <c r="O37" s="145">
        <f t="shared" si="3"/>
        <v>0</v>
      </c>
      <c r="P37" s="145">
        <f t="shared" si="4"/>
        <v>0</v>
      </c>
    </row>
    <row r="38" spans="1:16" ht="13.9" customHeight="1" thickBot="1">
      <c r="A38" s="212">
        <v>29</v>
      </c>
      <c r="B38" s="226" t="s">
        <v>449</v>
      </c>
      <c r="C38" s="257">
        <v>250</v>
      </c>
      <c r="D38" s="255">
        <v>0.9</v>
      </c>
      <c r="E38" s="237" t="s">
        <v>150</v>
      </c>
      <c r="F38" s="239">
        <v>10000</v>
      </c>
      <c r="G38" s="219">
        <f t="shared" si="6"/>
        <v>267798.2</v>
      </c>
      <c r="H38" s="187">
        <f t="shared" si="0"/>
        <v>260.18099547511315</v>
      </c>
      <c r="I38" s="231">
        <v>92</v>
      </c>
      <c r="J38" s="231">
        <v>7950</v>
      </c>
      <c r="L38" s="106">
        <f t="shared" si="7"/>
        <v>0</v>
      </c>
      <c r="M38" s="145">
        <f t="shared" si="1"/>
        <v>0</v>
      </c>
      <c r="N38" s="145">
        <f t="shared" si="2"/>
        <v>10000</v>
      </c>
      <c r="O38" s="145">
        <f t="shared" si="3"/>
        <v>0</v>
      </c>
      <c r="P38" s="145">
        <f t="shared" si="4"/>
        <v>0</v>
      </c>
    </row>
    <row r="39" spans="1:16" ht="13.9" customHeight="1" thickBot="1">
      <c r="A39" s="212">
        <v>30</v>
      </c>
      <c r="B39" s="226" t="s">
        <v>449</v>
      </c>
      <c r="C39" s="257">
        <v>338</v>
      </c>
      <c r="D39" s="255">
        <v>1.5</v>
      </c>
      <c r="E39" s="237" t="s">
        <v>150</v>
      </c>
      <c r="F39" s="239">
        <v>18000</v>
      </c>
      <c r="G39" s="219">
        <f t="shared" si="6"/>
        <v>285798.2</v>
      </c>
      <c r="H39" s="187">
        <f t="shared" si="0"/>
        <v>360.94117647058823</v>
      </c>
      <c r="I39" s="231">
        <v>90</v>
      </c>
      <c r="J39" s="231">
        <v>8150</v>
      </c>
      <c r="L39" s="106">
        <f t="shared" si="7"/>
        <v>0</v>
      </c>
      <c r="M39" s="145">
        <f t="shared" si="1"/>
        <v>0</v>
      </c>
      <c r="N39" s="145">
        <f t="shared" si="2"/>
        <v>18000</v>
      </c>
      <c r="O39" s="145">
        <f t="shared" si="3"/>
        <v>0</v>
      </c>
      <c r="P39" s="145">
        <f t="shared" si="4"/>
        <v>0</v>
      </c>
    </row>
    <row r="40" spans="1:16" ht="13.9" customHeight="1" thickBot="1">
      <c r="A40" s="212">
        <v>31</v>
      </c>
      <c r="B40" s="226" t="s">
        <v>449</v>
      </c>
      <c r="C40" s="257">
        <v>175</v>
      </c>
      <c r="D40" s="255">
        <v>2</v>
      </c>
      <c r="E40" s="237" t="s">
        <v>150</v>
      </c>
      <c r="F40" s="239">
        <v>14700</v>
      </c>
      <c r="G40" s="219">
        <f t="shared" si="6"/>
        <v>300498.2</v>
      </c>
      <c r="H40" s="187">
        <f t="shared" si="0"/>
        <v>190.83710407239818</v>
      </c>
      <c r="I40" s="231">
        <v>90</v>
      </c>
      <c r="J40" s="231">
        <v>8150</v>
      </c>
      <c r="L40" s="106">
        <f t="shared" si="7"/>
        <v>0</v>
      </c>
      <c r="M40" s="145">
        <f t="shared" si="1"/>
        <v>0</v>
      </c>
      <c r="N40" s="145">
        <f t="shared" si="2"/>
        <v>14700</v>
      </c>
      <c r="O40" s="145">
        <f t="shared" si="3"/>
        <v>0</v>
      </c>
      <c r="P40" s="145">
        <f t="shared" si="4"/>
        <v>0</v>
      </c>
    </row>
    <row r="41" spans="1:16" ht="13.9" customHeight="1" thickBot="1">
      <c r="A41" s="212">
        <v>32</v>
      </c>
      <c r="B41" s="226" t="s">
        <v>449</v>
      </c>
      <c r="C41" s="257">
        <v>405</v>
      </c>
      <c r="D41" s="255">
        <v>0.9</v>
      </c>
      <c r="E41" s="237" t="s">
        <v>150</v>
      </c>
      <c r="F41" s="239">
        <v>11200</v>
      </c>
      <c r="G41" s="219">
        <f t="shared" si="6"/>
        <v>311698.2</v>
      </c>
      <c r="H41" s="187">
        <f t="shared" si="0"/>
        <v>421.49321266968332</v>
      </c>
      <c r="I41" s="231">
        <v>90</v>
      </c>
      <c r="J41" s="231">
        <v>8100</v>
      </c>
      <c r="L41" s="106">
        <f t="shared" si="7"/>
        <v>0</v>
      </c>
      <c r="M41" s="145">
        <f t="shared" si="1"/>
        <v>0</v>
      </c>
      <c r="N41" s="145">
        <f t="shared" si="2"/>
        <v>11200</v>
      </c>
      <c r="O41" s="145">
        <f t="shared" si="3"/>
        <v>0</v>
      </c>
      <c r="P41" s="145">
        <f t="shared" si="4"/>
        <v>0</v>
      </c>
    </row>
    <row r="42" spans="1:16" ht="13.9" customHeight="1" thickBot="1">
      <c r="A42" s="212">
        <v>33</v>
      </c>
      <c r="B42" s="226" t="s">
        <v>449</v>
      </c>
      <c r="C42" s="257">
        <v>277</v>
      </c>
      <c r="D42" s="255">
        <v>1.5</v>
      </c>
      <c r="E42" s="237" t="s">
        <v>150</v>
      </c>
      <c r="F42" s="239">
        <v>16000</v>
      </c>
      <c r="G42" s="219">
        <f t="shared" si="6"/>
        <v>327698.2</v>
      </c>
      <c r="H42" s="187">
        <f t="shared" si="0"/>
        <v>295.80090497737558</v>
      </c>
      <c r="I42" s="231">
        <v>89</v>
      </c>
      <c r="J42" s="231">
        <v>8175</v>
      </c>
      <c r="L42" s="106">
        <f t="shared" si="7"/>
        <v>0</v>
      </c>
      <c r="M42" s="145">
        <f t="shared" si="1"/>
        <v>0</v>
      </c>
      <c r="N42" s="145">
        <f t="shared" si="2"/>
        <v>16000</v>
      </c>
      <c r="O42" s="145">
        <f t="shared" si="3"/>
        <v>0</v>
      </c>
      <c r="P42" s="145">
        <f t="shared" si="4"/>
        <v>0</v>
      </c>
    </row>
    <row r="43" spans="1:16" ht="13.9" customHeight="1" thickBot="1">
      <c r="A43" s="212">
        <v>34</v>
      </c>
      <c r="B43" s="226" t="s">
        <v>449</v>
      </c>
      <c r="C43" s="257">
        <v>220</v>
      </c>
      <c r="D43" s="255">
        <v>2</v>
      </c>
      <c r="E43" s="237" t="s">
        <v>150</v>
      </c>
      <c r="F43" s="239">
        <v>10002</v>
      </c>
      <c r="G43" s="219">
        <f t="shared" si="6"/>
        <v>337700.2</v>
      </c>
      <c r="H43" s="187">
        <f t="shared" si="0"/>
        <v>239.90950226244343</v>
      </c>
      <c r="I43" s="231">
        <v>88</v>
      </c>
      <c r="J43" s="231">
        <v>8250</v>
      </c>
      <c r="L43" s="106">
        <f t="shared" si="7"/>
        <v>0</v>
      </c>
      <c r="M43" s="145">
        <f t="shared" si="1"/>
        <v>0</v>
      </c>
      <c r="N43" s="145">
        <f t="shared" si="2"/>
        <v>10002</v>
      </c>
      <c r="O43" s="145">
        <f t="shared" si="3"/>
        <v>0</v>
      </c>
      <c r="P43" s="145">
        <f t="shared" si="4"/>
        <v>0</v>
      </c>
    </row>
    <row r="44" spans="1:16" ht="13.9" customHeight="1" thickBot="1">
      <c r="A44" s="212">
        <v>35</v>
      </c>
      <c r="B44" s="226"/>
      <c r="C44" s="227"/>
      <c r="D44" s="228"/>
      <c r="E44" s="237"/>
      <c r="F44" s="239">
        <f>(D44*42)*C44</f>
        <v>0</v>
      </c>
      <c r="G44" s="219">
        <f t="shared" si="6"/>
        <v>337700.2</v>
      </c>
      <c r="H44" s="187">
        <f t="shared" si="0"/>
        <v>0</v>
      </c>
      <c r="I44" s="231"/>
      <c r="J44" s="231"/>
      <c r="L44" s="106">
        <f t="shared" si="7"/>
        <v>0</v>
      </c>
      <c r="M44" s="145">
        <f t="shared" si="1"/>
        <v>0</v>
      </c>
      <c r="N44" s="145">
        <f t="shared" si="2"/>
        <v>0</v>
      </c>
      <c r="O44" s="145">
        <f t="shared" si="3"/>
        <v>0</v>
      </c>
      <c r="P44" s="145">
        <f t="shared" si="4"/>
        <v>0</v>
      </c>
    </row>
    <row r="45" spans="1:16" ht="13.9" customHeight="1" thickBot="1">
      <c r="A45" s="212">
        <v>36</v>
      </c>
      <c r="B45" s="226"/>
      <c r="C45" s="227"/>
      <c r="D45" s="228"/>
      <c r="E45" s="237"/>
      <c r="F45" s="239">
        <f t="shared" ref="F45" si="8">(D45*42)*C45</f>
        <v>0</v>
      </c>
      <c r="G45" s="219">
        <f t="shared" si="6"/>
        <v>337700.2</v>
      </c>
      <c r="H45" s="187">
        <f t="shared" si="0"/>
        <v>0</v>
      </c>
      <c r="I45" s="231"/>
      <c r="J45" s="231"/>
      <c r="L45" s="106">
        <f t="shared" si="7"/>
        <v>0</v>
      </c>
      <c r="M45" s="145">
        <f t="shared" si="1"/>
        <v>0</v>
      </c>
      <c r="N45" s="145">
        <f t="shared" si="2"/>
        <v>0</v>
      </c>
      <c r="O45" s="145">
        <f t="shared" si="3"/>
        <v>0</v>
      </c>
      <c r="P45" s="145">
        <f t="shared" si="4"/>
        <v>0</v>
      </c>
    </row>
    <row r="46" spans="1:16" ht="13.9" customHeight="1" thickBot="1">
      <c r="A46" s="212">
        <v>37</v>
      </c>
      <c r="B46" s="226"/>
      <c r="C46" s="227"/>
      <c r="D46" s="228"/>
      <c r="E46" s="237"/>
      <c r="F46" s="239">
        <f>(D46*42)*C46</f>
        <v>0</v>
      </c>
      <c r="G46" s="219">
        <f t="shared" si="6"/>
        <v>337700.2</v>
      </c>
      <c r="H46" s="187">
        <f t="shared" si="0"/>
        <v>0</v>
      </c>
      <c r="I46" s="231"/>
      <c r="J46" s="231"/>
      <c r="L46" s="106">
        <f t="shared" si="7"/>
        <v>0</v>
      </c>
      <c r="M46" s="145">
        <f t="shared" si="1"/>
        <v>0</v>
      </c>
      <c r="N46" s="145">
        <f t="shared" si="2"/>
        <v>0</v>
      </c>
      <c r="O46" s="145">
        <f t="shared" si="3"/>
        <v>0</v>
      </c>
      <c r="P46" s="145">
        <f t="shared" si="4"/>
        <v>0</v>
      </c>
    </row>
    <row r="47" spans="1:16" ht="13.9" customHeight="1" thickBot="1">
      <c r="A47" s="212">
        <v>38</v>
      </c>
      <c r="B47" s="226"/>
      <c r="C47" s="227"/>
      <c r="D47" s="228"/>
      <c r="E47" s="237"/>
      <c r="F47" s="239">
        <f t="shared" ref="F47:F48" si="9">(D47*42)*C47</f>
        <v>0</v>
      </c>
      <c r="G47" s="219">
        <f t="shared" si="6"/>
        <v>337700.2</v>
      </c>
      <c r="H47" s="187">
        <f t="shared" si="0"/>
        <v>0</v>
      </c>
      <c r="I47" s="231"/>
      <c r="J47" s="231"/>
      <c r="L47" s="106">
        <f t="shared" si="7"/>
        <v>0</v>
      </c>
      <c r="M47" s="145">
        <f>IF(E47=$M$54,F47,0)</f>
        <v>0</v>
      </c>
      <c r="N47" s="145">
        <f>IF(E47=$N$54,F47,0)</f>
        <v>0</v>
      </c>
      <c r="O47" s="145">
        <f>IF(E47=$O$54,F47,0)</f>
        <v>0</v>
      </c>
      <c r="P47" s="145">
        <f>IF(E47=$P$54,F47,0)</f>
        <v>0</v>
      </c>
    </row>
    <row r="48" spans="1:16" ht="13.9" customHeight="1" thickBot="1">
      <c r="A48" s="212">
        <v>39</v>
      </c>
      <c r="B48" s="226"/>
      <c r="C48" s="227"/>
      <c r="D48" s="228"/>
      <c r="E48" s="237"/>
      <c r="F48" s="239">
        <f t="shared" si="9"/>
        <v>0</v>
      </c>
      <c r="G48" s="219">
        <f t="shared" si="6"/>
        <v>337700.2</v>
      </c>
      <c r="H48" s="187">
        <f t="shared" si="0"/>
        <v>0</v>
      </c>
      <c r="I48" s="231"/>
      <c r="J48" s="231"/>
      <c r="L48" s="106">
        <f t="shared" si="7"/>
        <v>0</v>
      </c>
      <c r="M48" s="145">
        <f>IF(E48=$M$54,F48,0)</f>
        <v>0</v>
      </c>
      <c r="N48" s="145">
        <f>IF(E48=$N$54,F48,0)</f>
        <v>0</v>
      </c>
      <c r="O48" s="145">
        <f>IF(E48=$O$54,F48,0)</f>
        <v>0</v>
      </c>
      <c r="P48" s="145">
        <f>IF(E48=$P$54,F48,0)</f>
        <v>0</v>
      </c>
    </row>
    <row r="49" spans="1:17" ht="13.9" customHeight="1" thickBot="1">
      <c r="A49" s="212">
        <v>40</v>
      </c>
      <c r="B49" s="226" t="s">
        <v>449</v>
      </c>
      <c r="C49" s="206">
        <f>(C5*E4)</f>
        <v>415.93136999999996</v>
      </c>
      <c r="D49" s="236"/>
      <c r="E49" s="229" t="s">
        <v>156</v>
      </c>
      <c r="F49" s="238"/>
      <c r="G49" s="220"/>
      <c r="H49" s="187">
        <f t="shared" si="0"/>
        <v>415.93136999999996</v>
      </c>
      <c r="I49" s="227">
        <v>90</v>
      </c>
      <c r="J49" s="231">
        <v>7450</v>
      </c>
      <c r="L49" s="106">
        <f t="shared" si="7"/>
        <v>0</v>
      </c>
      <c r="M49" s="145">
        <f>IF(E49=$M$54,F49,0)</f>
        <v>0</v>
      </c>
      <c r="N49" s="145">
        <f>IF(E49=$N$54,F49,0)</f>
        <v>0</v>
      </c>
      <c r="O49" s="145">
        <f>IF(E49=$O$54,F49,0)</f>
        <v>0</v>
      </c>
      <c r="P49" s="145">
        <f>IF(E49=$P$54,F49,0)</f>
        <v>0</v>
      </c>
    </row>
    <row r="50" spans="1:17" ht="13.9" customHeight="1" thickBot="1">
      <c r="A50" s="193" t="s">
        <v>71</v>
      </c>
      <c r="B50" s="191" t="s">
        <v>235</v>
      </c>
      <c r="C50" s="206">
        <f>(SUM(C10:C49))*42</f>
        <v>410253.11754000001</v>
      </c>
      <c r="D50" s="213" t="s">
        <v>236</v>
      </c>
      <c r="E50" s="191" t="s">
        <v>237</v>
      </c>
      <c r="F50" s="206">
        <f>SUM(F10:F46)</f>
        <v>337700.2</v>
      </c>
      <c r="G50" s="222" t="s">
        <v>154</v>
      </c>
      <c r="H50" s="221"/>
      <c r="I50" s="215"/>
      <c r="J50" s="218" t="s">
        <v>202</v>
      </c>
      <c r="K50" s="31"/>
      <c r="L50" s="106"/>
      <c r="M50" s="107"/>
      <c r="N50" s="107"/>
      <c r="O50" s="108"/>
      <c r="P50" s="108"/>
    </row>
    <row r="51" spans="1:17" ht="13.9" customHeight="1" thickBot="1">
      <c r="A51" s="193" t="s">
        <v>204</v>
      </c>
      <c r="B51" s="232">
        <v>0.55625000000000002</v>
      </c>
      <c r="C51" s="205" t="s">
        <v>203</v>
      </c>
      <c r="D51" s="195" t="s">
        <v>205</v>
      </c>
      <c r="E51" s="232">
        <v>0.64583333333333337</v>
      </c>
      <c r="F51" s="205" t="s">
        <v>203</v>
      </c>
      <c r="G51" s="195" t="s">
        <v>207</v>
      </c>
      <c r="H51" s="235">
        <v>43008</v>
      </c>
      <c r="I51" s="215" t="s">
        <v>514</v>
      </c>
      <c r="J51" s="216">
        <f>H49+H55</f>
        <v>465.93136999999996</v>
      </c>
      <c r="K51" s="186"/>
      <c r="L51" s="106"/>
      <c r="M51" s="107"/>
      <c r="N51" s="107"/>
      <c r="O51" s="108"/>
      <c r="P51" s="108"/>
    </row>
    <row r="52" spans="1:17" ht="13.9" customHeight="1" thickBot="1">
      <c r="A52" s="193" t="s">
        <v>178</v>
      </c>
      <c r="B52" s="227">
        <v>534</v>
      </c>
      <c r="C52" s="194" t="s">
        <v>73</v>
      </c>
      <c r="D52" s="195" t="s">
        <v>160</v>
      </c>
      <c r="E52" s="233">
        <f>MAX(D10:D48)</f>
        <v>2</v>
      </c>
      <c r="F52" s="194" t="s">
        <v>165</v>
      </c>
      <c r="G52" s="195" t="s">
        <v>166</v>
      </c>
      <c r="H52" s="233">
        <f>F50/(SUM(C15:C48)*42)</f>
        <v>0.93963783479969065</v>
      </c>
      <c r="I52" s="215" t="s">
        <v>165</v>
      </c>
      <c r="J52" s="217" t="s">
        <v>234</v>
      </c>
      <c r="L52" s="106"/>
      <c r="M52" s="107"/>
      <c r="N52" s="107"/>
      <c r="O52" s="108"/>
      <c r="P52" s="108"/>
    </row>
    <row r="53" spans="1:17" ht="13.9" customHeight="1" thickBot="1">
      <c r="A53" s="193" t="s">
        <v>179</v>
      </c>
      <c r="B53" s="227">
        <v>2277</v>
      </c>
      <c r="C53" s="194" t="s">
        <v>73</v>
      </c>
      <c r="D53" s="195" t="s">
        <v>161</v>
      </c>
      <c r="E53" s="227">
        <f>MAX(I10:I49)</f>
        <v>95</v>
      </c>
      <c r="F53" s="194" t="s">
        <v>74</v>
      </c>
      <c r="G53" s="195" t="s">
        <v>163</v>
      </c>
      <c r="H53" s="227">
        <f>AVERAGE(I14:I48)</f>
        <v>92.766666666666666</v>
      </c>
      <c r="I53" s="215" t="s">
        <v>74</v>
      </c>
      <c r="J53" s="55">
        <f>SUM(H10:H49)+E55+H55</f>
        <v>10588.356709366515</v>
      </c>
      <c r="L53" s="186"/>
      <c r="M53" s="186"/>
      <c r="N53" s="186"/>
      <c r="O53" s="186"/>
      <c r="P53" s="186"/>
    </row>
    <row r="54" spans="1:17" ht="13.9" customHeight="1" thickBot="1">
      <c r="A54" s="193" t="s">
        <v>75</v>
      </c>
      <c r="B54" s="230">
        <v>1592</v>
      </c>
      <c r="C54" s="194" t="s">
        <v>73</v>
      </c>
      <c r="D54" s="195" t="s">
        <v>162</v>
      </c>
      <c r="E54" s="227">
        <f>MAX(J10:J49)</f>
        <v>8250</v>
      </c>
      <c r="F54" s="194" t="s">
        <v>73</v>
      </c>
      <c r="G54" s="195" t="s">
        <v>164</v>
      </c>
      <c r="H54" s="227">
        <f>AVERAGE(J14:J48)</f>
        <v>7812.2</v>
      </c>
      <c r="I54" s="215" t="s">
        <v>73</v>
      </c>
      <c r="J54" s="217" t="s">
        <v>146</v>
      </c>
      <c r="L54" s="85" t="s">
        <v>89</v>
      </c>
      <c r="M54" s="84" t="str">
        <f>'Job Info'!D17</f>
        <v>100 Mesh</v>
      </c>
      <c r="N54" s="84" t="str">
        <f>'Job Info'!D18</f>
        <v>40/70 White</v>
      </c>
      <c r="O54" s="84">
        <f>'Job Info'!D19</f>
        <v>0</v>
      </c>
      <c r="P54" s="84">
        <f>'Job Info'!D20</f>
        <v>0</v>
      </c>
    </row>
    <row r="55" spans="1:17" ht="13.9" customHeight="1" thickBot="1">
      <c r="A55" s="191" t="s">
        <v>90</v>
      </c>
      <c r="B55" s="214">
        <f>((C7*0.433)+B54)/C7</f>
        <v>0.60594948397609993</v>
      </c>
      <c r="C55" s="194" t="s">
        <v>231</v>
      </c>
      <c r="D55" s="204" t="s">
        <v>229</v>
      </c>
      <c r="E55" s="234">
        <v>383</v>
      </c>
      <c r="F55" s="194" t="s">
        <v>230</v>
      </c>
      <c r="G55" s="193" t="s">
        <v>232</v>
      </c>
      <c r="H55" s="234">
        <v>50</v>
      </c>
      <c r="I55" s="215" t="s">
        <v>230</v>
      </c>
      <c r="J55" s="55">
        <f>(C50/42)+E55+H55</f>
        <v>10200.93137</v>
      </c>
      <c r="L55" s="86">
        <f t="shared" ref="L55:P55" si="10">SUM(L10:L49)</f>
        <v>60</v>
      </c>
      <c r="M55" s="86">
        <f t="shared" si="10"/>
        <v>86000</v>
      </c>
      <c r="N55" s="86">
        <f t="shared" si="10"/>
        <v>251700.2</v>
      </c>
      <c r="O55" s="86">
        <f t="shared" si="10"/>
        <v>0</v>
      </c>
      <c r="P55" s="86">
        <f t="shared" si="10"/>
        <v>0</v>
      </c>
    </row>
    <row r="56" spans="1:17" ht="43.15" customHeight="1">
      <c r="A56" s="663" t="s">
        <v>458</v>
      </c>
      <c r="B56" s="664"/>
      <c r="C56" s="664"/>
      <c r="D56" s="664"/>
      <c r="E56" s="664"/>
      <c r="F56" s="664"/>
      <c r="G56" s="664"/>
      <c r="H56" s="664"/>
      <c r="I56" s="664"/>
      <c r="J56" s="665"/>
      <c r="K56" s="31"/>
      <c r="L56" s="38"/>
      <c r="M56" s="39"/>
      <c r="N56" s="31"/>
      <c r="O56" s="31"/>
    </row>
    <row r="58" spans="1:17">
      <c r="A58" s="49"/>
      <c r="B58" s="48" t="s">
        <v>191</v>
      </c>
      <c r="C58" s="50"/>
      <c r="D58" s="50"/>
      <c r="E58" s="50"/>
      <c r="F58" s="50"/>
      <c r="G58" s="50"/>
      <c r="H58" s="50"/>
      <c r="I58" s="50"/>
    </row>
    <row r="59" spans="1:17">
      <c r="A59" s="51"/>
      <c r="B59" s="48" t="s">
        <v>100</v>
      </c>
      <c r="C59" s="53"/>
      <c r="D59" s="52"/>
      <c r="E59" s="53"/>
      <c r="F59" s="54"/>
      <c r="G59" s="54"/>
      <c r="H59" s="54"/>
      <c r="I59" s="54"/>
    </row>
    <row r="60" spans="1:17">
      <c r="A60" s="129" t="s">
        <v>130</v>
      </c>
      <c r="B60" s="129" t="s">
        <v>131</v>
      </c>
      <c r="C60" s="129" t="s">
        <v>97</v>
      </c>
      <c r="D60" s="129" t="s">
        <v>91</v>
      </c>
      <c r="E60" s="129" t="s">
        <v>72</v>
      </c>
      <c r="F60" s="129" t="s">
        <v>173</v>
      </c>
      <c r="G60" s="129" t="s">
        <v>174</v>
      </c>
      <c r="H60" s="129" t="s">
        <v>171</v>
      </c>
      <c r="I60" s="129" t="s">
        <v>172</v>
      </c>
      <c r="J60" s="129" t="s">
        <v>159</v>
      </c>
      <c r="K60" s="129" t="s">
        <v>99</v>
      </c>
      <c r="L60" s="129" t="s">
        <v>92</v>
      </c>
      <c r="M60" s="129" t="s">
        <v>132</v>
      </c>
      <c r="N60" s="129" t="s">
        <v>93</v>
      </c>
      <c r="O60" s="129" t="s">
        <v>94</v>
      </c>
      <c r="P60" s="129" t="s">
        <v>96</v>
      </c>
      <c r="Q60" s="129" t="s">
        <v>95</v>
      </c>
    </row>
    <row r="61" spans="1:17">
      <c r="A61" s="130">
        <f>C5</f>
        <v>18761</v>
      </c>
      <c r="B61" s="130">
        <f>C6</f>
        <v>18912</v>
      </c>
      <c r="C61" s="130">
        <f>C50</f>
        <v>410253.11754000001</v>
      </c>
      <c r="D61" s="130">
        <f>J55</f>
        <v>10200.93137</v>
      </c>
      <c r="E61" s="130">
        <f>F50</f>
        <v>337700.2</v>
      </c>
      <c r="F61" s="130">
        <f>M55</f>
        <v>86000</v>
      </c>
      <c r="G61" s="130">
        <f>N55</f>
        <v>251700.2</v>
      </c>
      <c r="H61" s="130">
        <f>O55</f>
        <v>0</v>
      </c>
      <c r="I61" s="130">
        <f>P55</f>
        <v>0</v>
      </c>
      <c r="J61" s="130">
        <f>B52</f>
        <v>534</v>
      </c>
      <c r="K61" s="130">
        <f>B53</f>
        <v>2277</v>
      </c>
      <c r="L61" s="130">
        <f>B54</f>
        <v>1592</v>
      </c>
      <c r="M61" s="131">
        <f>B55</f>
        <v>0.60594948397609993</v>
      </c>
      <c r="N61" s="130">
        <f>E53</f>
        <v>95</v>
      </c>
      <c r="O61" s="130">
        <f>H53</f>
        <v>92.766666666666666</v>
      </c>
      <c r="P61" s="130">
        <f>E54</f>
        <v>8250</v>
      </c>
      <c r="Q61" s="130">
        <f>H54</f>
        <v>7812.2</v>
      </c>
    </row>
  </sheetData>
  <sheetProtection selectLockedCells="1"/>
  <mergeCells count="22">
    <mergeCell ref="A2:A3"/>
    <mergeCell ref="B2:E2"/>
    <mergeCell ref="F2:J3"/>
    <mergeCell ref="B3:E3"/>
    <mergeCell ref="A4:A5"/>
    <mergeCell ref="F4:G4"/>
    <mergeCell ref="H4:J4"/>
    <mergeCell ref="F5:G5"/>
    <mergeCell ref="H5:J5"/>
    <mergeCell ref="I8:I9"/>
    <mergeCell ref="J8:J9"/>
    <mergeCell ref="A56:J56"/>
    <mergeCell ref="M5:P5"/>
    <mergeCell ref="M6:P6"/>
    <mergeCell ref="A8:A9"/>
    <mergeCell ref="B8:B9"/>
    <mergeCell ref="C8:C9"/>
    <mergeCell ref="D8:D9"/>
    <mergeCell ref="E8:E9"/>
    <mergeCell ref="F8:F9"/>
    <mergeCell ref="G8:G9"/>
    <mergeCell ref="H8:H9"/>
  </mergeCells>
  <dataValidations count="1">
    <dataValidation type="list" allowBlank="1" showInputMessage="1" showErrorMessage="1" sqref="E10:E49">
      <formula1>$Q$10:$Q$25</formula1>
    </dataValidation>
  </dataValidations>
  <pageMargins left="0.7" right="0.7" top="0.75" bottom="0.75" header="0.3" footer="0.3"/>
  <pageSetup scale="77"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Q61"/>
  <sheetViews>
    <sheetView zoomScaleNormal="100" zoomScaleSheetLayoutView="80" workbookViewId="0">
      <selection activeCell="L2" sqref="L2"/>
    </sheetView>
  </sheetViews>
  <sheetFormatPr defaultColWidth="8.85546875" defaultRowHeight="15"/>
  <cols>
    <col min="1" max="16" width="11.7109375" style="534" customWidth="1"/>
    <col min="17" max="17" width="11.28515625" style="534" bestFit="1" customWidth="1"/>
    <col min="18" max="16384" width="8.85546875" style="534"/>
  </cols>
  <sheetData>
    <row r="1" spans="1:17" ht="13.9" customHeight="1" thickBot="1"/>
    <row r="2" spans="1:17" ht="13.9" customHeight="1" thickBot="1">
      <c r="A2" s="673" t="s">
        <v>433</v>
      </c>
      <c r="B2" s="674" t="s">
        <v>291</v>
      </c>
      <c r="C2" s="675"/>
      <c r="D2" s="675"/>
      <c r="E2" s="676"/>
      <c r="F2" s="677" t="s">
        <v>434</v>
      </c>
      <c r="G2" s="678"/>
      <c r="H2" s="678"/>
      <c r="I2" s="678"/>
      <c r="J2" s="678"/>
      <c r="M2" s="566" t="s">
        <v>185</v>
      </c>
      <c r="N2" s="566" t="s">
        <v>186</v>
      </c>
      <c r="O2" s="566" t="s">
        <v>187</v>
      </c>
      <c r="P2" s="566" t="s">
        <v>188</v>
      </c>
    </row>
    <row r="3" spans="1:17" ht="13.9" customHeight="1" thickBot="1">
      <c r="A3" s="673"/>
      <c r="B3" s="679" t="s">
        <v>241</v>
      </c>
      <c r="C3" s="680"/>
      <c r="D3" s="680"/>
      <c r="E3" s="681"/>
      <c r="F3" s="677"/>
      <c r="G3" s="678"/>
      <c r="H3" s="678"/>
      <c r="I3" s="678"/>
      <c r="J3" s="678"/>
      <c r="M3" s="567">
        <f>M55/F50</f>
        <v>0.25100748416810592</v>
      </c>
      <c r="N3" s="567">
        <f>N55/F50</f>
        <v>0.74899251583189408</v>
      </c>
      <c r="O3" s="567">
        <f>O55/F50</f>
        <v>0</v>
      </c>
      <c r="P3" s="567">
        <f>P55/F50</f>
        <v>0</v>
      </c>
    </row>
    <row r="4" spans="1:17" ht="13.9" customHeight="1" thickBot="1">
      <c r="A4" s="682">
        <v>29</v>
      </c>
      <c r="B4" s="581" t="s">
        <v>218</v>
      </c>
      <c r="C4" s="608">
        <v>13881</v>
      </c>
      <c r="D4" s="582" t="s">
        <v>76</v>
      </c>
      <c r="E4" s="586">
        <v>2.2169999999999999E-2</v>
      </c>
      <c r="F4" s="683" t="s">
        <v>226</v>
      </c>
      <c r="G4" s="684"/>
      <c r="H4" s="685" t="s">
        <v>448</v>
      </c>
      <c r="I4" s="685"/>
      <c r="J4" s="685"/>
      <c r="N4" s="535"/>
    </row>
    <row r="5" spans="1:17" ht="13.9" customHeight="1" thickBot="1">
      <c r="A5" s="682"/>
      <c r="B5" s="655" t="s">
        <v>78</v>
      </c>
      <c r="C5" s="609">
        <v>13712</v>
      </c>
      <c r="D5" s="583" t="s">
        <v>219</v>
      </c>
      <c r="E5" s="587">
        <f>(C6+C5)/2</f>
        <v>13787.5</v>
      </c>
      <c r="F5" s="683" t="s">
        <v>227</v>
      </c>
      <c r="G5" s="686"/>
      <c r="H5" s="685" t="s">
        <v>447</v>
      </c>
      <c r="I5" s="687"/>
      <c r="J5" s="685"/>
      <c r="M5" s="666" t="s">
        <v>140</v>
      </c>
      <c r="N5" s="667"/>
      <c r="O5" s="667"/>
      <c r="P5" s="668"/>
    </row>
    <row r="6" spans="1:17" ht="13.9" customHeight="1" thickBot="1">
      <c r="A6" s="595" t="s">
        <v>144</v>
      </c>
      <c r="B6" s="655" t="s">
        <v>79</v>
      </c>
      <c r="C6" s="609">
        <v>13863</v>
      </c>
      <c r="D6" s="584" t="s">
        <v>145</v>
      </c>
      <c r="E6" s="588">
        <v>0.63</v>
      </c>
      <c r="F6" s="592" t="s">
        <v>170</v>
      </c>
      <c r="G6" s="594">
        <f>SUM(C12:C15)/SUM(C12:C46)</f>
        <v>9.6386932933164027E-2</v>
      </c>
      <c r="H6" s="592" t="s">
        <v>168</v>
      </c>
      <c r="I6" s="575">
        <v>48.698924731182792</v>
      </c>
      <c r="J6" s="596"/>
      <c r="M6" s="669" t="s">
        <v>141</v>
      </c>
      <c r="N6" s="670"/>
      <c r="O6" s="670"/>
      <c r="P6" s="671"/>
    </row>
    <row r="7" spans="1:17" ht="13.9" customHeight="1" thickBot="1">
      <c r="A7" s="610">
        <v>22.1</v>
      </c>
      <c r="B7" s="655" t="s">
        <v>80</v>
      </c>
      <c r="C7" s="609">
        <v>9098</v>
      </c>
      <c r="D7" s="585" t="s">
        <v>77</v>
      </c>
      <c r="E7" s="587">
        <v>6</v>
      </c>
      <c r="F7" s="593" t="s">
        <v>167</v>
      </c>
      <c r="G7" s="587">
        <v>95</v>
      </c>
      <c r="H7" s="592" t="s">
        <v>169</v>
      </c>
      <c r="I7" s="575">
        <v>1853.2258064516129</v>
      </c>
      <c r="J7" s="596"/>
      <c r="K7" s="535"/>
      <c r="L7" s="557"/>
    </row>
    <row r="8" spans="1:17" ht="13.9" customHeight="1">
      <c r="A8" s="661" t="s">
        <v>81</v>
      </c>
      <c r="B8" s="661" t="s">
        <v>82</v>
      </c>
      <c r="C8" s="661" t="s">
        <v>201</v>
      </c>
      <c r="D8" s="661" t="s">
        <v>224</v>
      </c>
      <c r="E8" s="662" t="s">
        <v>225</v>
      </c>
      <c r="F8" s="661" t="s">
        <v>83</v>
      </c>
      <c r="G8" s="662" t="s">
        <v>72</v>
      </c>
      <c r="H8" s="661" t="s">
        <v>217</v>
      </c>
      <c r="I8" s="661" t="s">
        <v>239</v>
      </c>
      <c r="J8" s="662" t="s">
        <v>451</v>
      </c>
      <c r="L8" s="557"/>
    </row>
    <row r="9" spans="1:17" ht="13.9" customHeight="1" thickBot="1">
      <c r="A9" s="661"/>
      <c r="B9" s="661"/>
      <c r="C9" s="661"/>
      <c r="D9" s="661"/>
      <c r="E9" s="661"/>
      <c r="F9" s="672"/>
      <c r="G9" s="672"/>
      <c r="H9" s="672"/>
      <c r="I9" s="661"/>
      <c r="J9" s="661"/>
      <c r="L9" s="535"/>
      <c r="M9" s="535"/>
      <c r="N9" s="535"/>
      <c r="Q9" s="568" t="s">
        <v>149</v>
      </c>
    </row>
    <row r="10" spans="1:17" ht="13.9" customHeight="1" thickBot="1">
      <c r="A10" s="597">
        <v>1</v>
      </c>
      <c r="B10" s="611" t="s">
        <v>84</v>
      </c>
      <c r="C10" s="630">
        <v>24</v>
      </c>
      <c r="D10" s="631"/>
      <c r="E10" s="622" t="s">
        <v>139</v>
      </c>
      <c r="F10" s="624">
        <f>(D10*42)*C10</f>
        <v>0</v>
      </c>
      <c r="G10" s="604">
        <f>F10</f>
        <v>0</v>
      </c>
      <c r="H10" s="575">
        <f t="shared" ref="H10:H49" si="0">(1*((D10/$A$7)+1))*C10</f>
        <v>24</v>
      </c>
      <c r="I10" s="616">
        <v>15</v>
      </c>
      <c r="J10" s="616">
        <v>5541</v>
      </c>
      <c r="L10" s="554">
        <f>IF(E10="acid",(C10),0)</f>
        <v>0</v>
      </c>
      <c r="M10" s="561">
        <f t="shared" ref="M10:M46" si="1">IF(E10=$M$54,F10,0)</f>
        <v>0</v>
      </c>
      <c r="N10" s="561">
        <f t="shared" ref="N10:N46" si="2">IF(E10=$N$54,F10,0)</f>
        <v>0</v>
      </c>
      <c r="O10" s="561">
        <f t="shared" ref="O10:O46" si="3">IF(E10=$O$54,F10,0)</f>
        <v>0</v>
      </c>
      <c r="P10" s="561">
        <f t="shared" ref="P10:P46" si="4">IF(E10=$P$54,F10,0)</f>
        <v>0</v>
      </c>
      <c r="Q10" s="569"/>
    </row>
    <row r="11" spans="1:17" ht="13.9" customHeight="1" thickBot="1">
      <c r="A11" s="597">
        <v>2</v>
      </c>
      <c r="B11" s="611" t="s">
        <v>85</v>
      </c>
      <c r="C11" s="630">
        <v>24</v>
      </c>
      <c r="D11" s="631"/>
      <c r="E11" s="622" t="s">
        <v>61</v>
      </c>
      <c r="F11" s="624">
        <f t="shared" ref="F11:F14" si="5">(D11*42)*C11</f>
        <v>0</v>
      </c>
      <c r="G11" s="604">
        <f t="shared" ref="G11:G48" si="6">G10+F11</f>
        <v>0</v>
      </c>
      <c r="H11" s="575">
        <f t="shared" si="0"/>
        <v>24</v>
      </c>
      <c r="I11" s="616">
        <v>45</v>
      </c>
      <c r="J11" s="616">
        <v>6400</v>
      </c>
      <c r="L11" s="554">
        <f t="shared" ref="L11:L49" si="7">IF(E11="acid",(C11),0)</f>
        <v>24</v>
      </c>
      <c r="M11" s="561">
        <f t="shared" si="1"/>
        <v>0</v>
      </c>
      <c r="N11" s="561">
        <f t="shared" si="2"/>
        <v>0</v>
      </c>
      <c r="O11" s="561">
        <f t="shared" si="3"/>
        <v>0</v>
      </c>
      <c r="P11" s="561">
        <f t="shared" si="4"/>
        <v>0</v>
      </c>
      <c r="Q11" s="552" t="s">
        <v>136</v>
      </c>
    </row>
    <row r="12" spans="1:17" ht="13.9" customHeight="1" thickBot="1">
      <c r="A12" s="597">
        <v>3</v>
      </c>
      <c r="B12" s="611" t="s">
        <v>472</v>
      </c>
      <c r="C12" s="630">
        <v>180</v>
      </c>
      <c r="D12" s="631"/>
      <c r="E12" s="622" t="s">
        <v>86</v>
      </c>
      <c r="F12" s="624">
        <f t="shared" si="5"/>
        <v>0</v>
      </c>
      <c r="G12" s="604">
        <f t="shared" si="6"/>
        <v>0</v>
      </c>
      <c r="H12" s="575">
        <f t="shared" si="0"/>
        <v>180</v>
      </c>
      <c r="I12" s="616">
        <v>75</v>
      </c>
      <c r="J12" s="616">
        <v>6200</v>
      </c>
      <c r="L12" s="554">
        <f t="shared" si="7"/>
        <v>0</v>
      </c>
      <c r="M12" s="561">
        <f t="shared" si="1"/>
        <v>0</v>
      </c>
      <c r="N12" s="561">
        <f t="shared" si="2"/>
        <v>0</v>
      </c>
      <c r="O12" s="561">
        <f t="shared" si="3"/>
        <v>0</v>
      </c>
      <c r="P12" s="561">
        <f t="shared" si="4"/>
        <v>0</v>
      </c>
      <c r="Q12" s="552" t="s">
        <v>150</v>
      </c>
    </row>
    <row r="13" spans="1:17" ht="13.9" customHeight="1" thickBot="1">
      <c r="A13" s="597">
        <v>4</v>
      </c>
      <c r="B13" s="611" t="s">
        <v>85</v>
      </c>
      <c r="C13" s="630">
        <v>36</v>
      </c>
      <c r="D13" s="631"/>
      <c r="E13" s="622" t="s">
        <v>61</v>
      </c>
      <c r="F13" s="624">
        <f t="shared" si="5"/>
        <v>0</v>
      </c>
      <c r="G13" s="604">
        <f t="shared" si="6"/>
        <v>0</v>
      </c>
      <c r="H13" s="575">
        <f t="shared" si="0"/>
        <v>36</v>
      </c>
      <c r="I13" s="616">
        <v>83</v>
      </c>
      <c r="J13" s="616">
        <v>6740</v>
      </c>
      <c r="L13" s="554">
        <f t="shared" si="7"/>
        <v>36</v>
      </c>
      <c r="M13" s="561">
        <f t="shared" si="1"/>
        <v>0</v>
      </c>
      <c r="N13" s="561">
        <f t="shared" si="2"/>
        <v>0</v>
      </c>
      <c r="O13" s="561">
        <f t="shared" si="3"/>
        <v>0</v>
      </c>
      <c r="P13" s="561">
        <f t="shared" si="4"/>
        <v>0</v>
      </c>
      <c r="Q13" s="552" t="s">
        <v>113</v>
      </c>
    </row>
    <row r="14" spans="1:17" ht="13.9" customHeight="1" thickBot="1">
      <c r="A14" s="597">
        <v>5</v>
      </c>
      <c r="B14" s="611" t="s">
        <v>472</v>
      </c>
      <c r="C14" s="630">
        <v>415</v>
      </c>
      <c r="D14" s="632"/>
      <c r="E14" s="622" t="s">
        <v>87</v>
      </c>
      <c r="F14" s="624">
        <f t="shared" si="5"/>
        <v>0</v>
      </c>
      <c r="G14" s="604">
        <f t="shared" si="6"/>
        <v>0</v>
      </c>
      <c r="H14" s="575">
        <f t="shared" si="0"/>
        <v>415</v>
      </c>
      <c r="I14" s="616">
        <v>95</v>
      </c>
      <c r="J14" s="616">
        <v>7100</v>
      </c>
      <c r="L14" s="554">
        <f t="shared" si="7"/>
        <v>0</v>
      </c>
      <c r="M14" s="561">
        <f t="shared" si="1"/>
        <v>0</v>
      </c>
      <c r="N14" s="561">
        <f t="shared" si="2"/>
        <v>0</v>
      </c>
      <c r="O14" s="561">
        <f t="shared" si="3"/>
        <v>0</v>
      </c>
      <c r="P14" s="561">
        <f t="shared" si="4"/>
        <v>0</v>
      </c>
      <c r="Q14" s="552" t="s">
        <v>151</v>
      </c>
    </row>
    <row r="15" spans="1:17" ht="13.9" customHeight="1" thickBot="1">
      <c r="A15" s="597">
        <v>6</v>
      </c>
      <c r="B15" s="611" t="s">
        <v>472</v>
      </c>
      <c r="C15" s="630">
        <v>204</v>
      </c>
      <c r="D15" s="631">
        <v>0.3</v>
      </c>
      <c r="E15" s="622" t="s">
        <v>136</v>
      </c>
      <c r="F15" s="624">
        <v>3000</v>
      </c>
      <c r="G15" s="604">
        <f t="shared" si="6"/>
        <v>3000</v>
      </c>
      <c r="H15" s="575">
        <f t="shared" si="0"/>
        <v>206.76923076923077</v>
      </c>
      <c r="I15" s="616">
        <v>95</v>
      </c>
      <c r="J15" s="616">
        <v>7170</v>
      </c>
      <c r="L15" s="554">
        <f t="shared" si="7"/>
        <v>0</v>
      </c>
      <c r="M15" s="561">
        <f t="shared" si="1"/>
        <v>3000</v>
      </c>
      <c r="N15" s="561">
        <f t="shared" si="2"/>
        <v>0</v>
      </c>
      <c r="O15" s="561">
        <f t="shared" si="3"/>
        <v>0</v>
      </c>
      <c r="P15" s="561">
        <f t="shared" si="4"/>
        <v>0</v>
      </c>
      <c r="Q15" s="552" t="s">
        <v>114</v>
      </c>
    </row>
    <row r="16" spans="1:17" ht="13.9" customHeight="1" thickBot="1">
      <c r="A16" s="597">
        <v>7</v>
      </c>
      <c r="B16" s="611" t="s">
        <v>472</v>
      </c>
      <c r="C16" s="630">
        <v>363</v>
      </c>
      <c r="D16" s="631">
        <v>0.6</v>
      </c>
      <c r="E16" s="622" t="s">
        <v>136</v>
      </c>
      <c r="F16" s="624">
        <v>9200</v>
      </c>
      <c r="G16" s="604">
        <f t="shared" si="6"/>
        <v>12200</v>
      </c>
      <c r="H16" s="575">
        <f t="shared" si="0"/>
        <v>372.85520361990945</v>
      </c>
      <c r="I16" s="616">
        <v>95</v>
      </c>
      <c r="J16" s="616">
        <v>6990</v>
      </c>
      <c r="L16" s="554">
        <f t="shared" si="7"/>
        <v>0</v>
      </c>
      <c r="M16" s="561">
        <f t="shared" si="1"/>
        <v>9200</v>
      </c>
      <c r="N16" s="561">
        <f t="shared" si="2"/>
        <v>0</v>
      </c>
      <c r="O16" s="561">
        <f t="shared" si="3"/>
        <v>0</v>
      </c>
      <c r="P16" s="561">
        <f t="shared" si="4"/>
        <v>0</v>
      </c>
      <c r="Q16" s="552" t="s">
        <v>152</v>
      </c>
    </row>
    <row r="17" spans="1:17" ht="13.9" customHeight="1" thickBot="1">
      <c r="A17" s="597">
        <v>8</v>
      </c>
      <c r="B17" s="611" t="s">
        <v>472</v>
      </c>
      <c r="C17" s="630">
        <v>350</v>
      </c>
      <c r="D17" s="631">
        <v>0.9</v>
      </c>
      <c r="E17" s="622" t="s">
        <v>136</v>
      </c>
      <c r="F17" s="624">
        <v>12700</v>
      </c>
      <c r="G17" s="604">
        <f t="shared" si="6"/>
        <v>24900</v>
      </c>
      <c r="H17" s="575">
        <f t="shared" si="0"/>
        <v>364.2533936651584</v>
      </c>
      <c r="I17" s="616">
        <v>95</v>
      </c>
      <c r="J17" s="616">
        <v>6860</v>
      </c>
      <c r="L17" s="554">
        <f t="shared" si="7"/>
        <v>0</v>
      </c>
      <c r="M17" s="561">
        <f t="shared" si="1"/>
        <v>12700</v>
      </c>
      <c r="N17" s="561">
        <f t="shared" si="2"/>
        <v>0</v>
      </c>
      <c r="O17" s="561">
        <f t="shared" si="3"/>
        <v>0</v>
      </c>
      <c r="P17" s="561">
        <f t="shared" si="4"/>
        <v>0</v>
      </c>
      <c r="Q17" s="552" t="s">
        <v>87</v>
      </c>
    </row>
    <row r="18" spans="1:17" ht="13.9" customHeight="1" thickBot="1">
      <c r="A18" s="597">
        <v>9</v>
      </c>
      <c r="B18" s="611" t="s">
        <v>472</v>
      </c>
      <c r="C18" s="633">
        <v>150</v>
      </c>
      <c r="D18" s="631">
        <v>0.3</v>
      </c>
      <c r="E18" s="622" t="s">
        <v>136</v>
      </c>
      <c r="F18" s="624">
        <v>2300</v>
      </c>
      <c r="G18" s="604">
        <f t="shared" si="6"/>
        <v>27200</v>
      </c>
      <c r="H18" s="575">
        <f t="shared" si="0"/>
        <v>152.03619909502262</v>
      </c>
      <c r="I18" s="616">
        <v>95</v>
      </c>
      <c r="J18" s="616">
        <v>6850</v>
      </c>
      <c r="L18" s="554">
        <f t="shared" si="7"/>
        <v>0</v>
      </c>
      <c r="M18" s="561">
        <f t="shared" si="1"/>
        <v>2300</v>
      </c>
      <c r="N18" s="561">
        <f t="shared" si="2"/>
        <v>0</v>
      </c>
      <c r="O18" s="561">
        <f t="shared" si="3"/>
        <v>0</v>
      </c>
      <c r="P18" s="561">
        <f t="shared" si="4"/>
        <v>0</v>
      </c>
      <c r="Q18" s="552" t="s">
        <v>61</v>
      </c>
    </row>
    <row r="19" spans="1:17" ht="13.9" customHeight="1" thickBot="1">
      <c r="A19" s="597">
        <v>10</v>
      </c>
      <c r="B19" s="611" t="s">
        <v>472</v>
      </c>
      <c r="C19" s="633">
        <v>350</v>
      </c>
      <c r="D19" s="631">
        <v>0.6</v>
      </c>
      <c r="E19" s="622" t="s">
        <v>136</v>
      </c>
      <c r="F19" s="624">
        <v>9000</v>
      </c>
      <c r="G19" s="604">
        <f t="shared" si="6"/>
        <v>36200</v>
      </c>
      <c r="H19" s="575">
        <f t="shared" si="0"/>
        <v>359.50226244343889</v>
      </c>
      <c r="I19" s="616">
        <v>95</v>
      </c>
      <c r="J19" s="616">
        <v>6580</v>
      </c>
      <c r="L19" s="554">
        <f t="shared" si="7"/>
        <v>0</v>
      </c>
      <c r="M19" s="561">
        <f t="shared" si="1"/>
        <v>9000</v>
      </c>
      <c r="N19" s="561">
        <f t="shared" si="2"/>
        <v>0</v>
      </c>
      <c r="O19" s="561">
        <f t="shared" si="3"/>
        <v>0</v>
      </c>
      <c r="P19" s="561">
        <f t="shared" si="4"/>
        <v>0</v>
      </c>
      <c r="Q19" s="552" t="s">
        <v>86</v>
      </c>
    </row>
    <row r="20" spans="1:17" ht="13.9" customHeight="1" thickBot="1">
      <c r="A20" s="597">
        <v>11</v>
      </c>
      <c r="B20" s="611" t="s">
        <v>472</v>
      </c>
      <c r="C20" s="633">
        <v>314</v>
      </c>
      <c r="D20" s="631">
        <v>0.9</v>
      </c>
      <c r="E20" s="622" t="s">
        <v>136</v>
      </c>
      <c r="F20" s="624">
        <v>12000</v>
      </c>
      <c r="G20" s="604">
        <f t="shared" si="6"/>
        <v>48200</v>
      </c>
      <c r="H20" s="575">
        <f t="shared" si="0"/>
        <v>326.7873303167421</v>
      </c>
      <c r="I20" s="616">
        <v>95</v>
      </c>
      <c r="J20" s="616">
        <v>6640</v>
      </c>
      <c r="L20" s="554">
        <f t="shared" si="7"/>
        <v>0</v>
      </c>
      <c r="M20" s="561">
        <f t="shared" si="1"/>
        <v>12000</v>
      </c>
      <c r="N20" s="561">
        <f t="shared" si="2"/>
        <v>0</v>
      </c>
      <c r="O20" s="561">
        <f t="shared" si="3"/>
        <v>0</v>
      </c>
      <c r="P20" s="561">
        <f t="shared" si="4"/>
        <v>0</v>
      </c>
      <c r="Q20" s="552" t="s">
        <v>128</v>
      </c>
    </row>
    <row r="21" spans="1:17" ht="13.9" customHeight="1" thickBot="1">
      <c r="A21" s="597">
        <v>12</v>
      </c>
      <c r="B21" s="611" t="s">
        <v>472</v>
      </c>
      <c r="C21" s="633">
        <v>150</v>
      </c>
      <c r="D21" s="631">
        <v>0.3</v>
      </c>
      <c r="E21" s="622" t="s">
        <v>136</v>
      </c>
      <c r="F21" s="624">
        <v>2900</v>
      </c>
      <c r="G21" s="604">
        <f t="shared" si="6"/>
        <v>51100</v>
      </c>
      <c r="H21" s="575">
        <f t="shared" si="0"/>
        <v>152.03619909502262</v>
      </c>
      <c r="I21" s="616">
        <v>95</v>
      </c>
      <c r="J21" s="616">
        <v>6500</v>
      </c>
      <c r="L21" s="554">
        <f t="shared" si="7"/>
        <v>0</v>
      </c>
      <c r="M21" s="561">
        <f t="shared" si="1"/>
        <v>2900</v>
      </c>
      <c r="N21" s="561">
        <f t="shared" si="2"/>
        <v>0</v>
      </c>
      <c r="O21" s="561">
        <f t="shared" si="3"/>
        <v>0</v>
      </c>
      <c r="P21" s="561">
        <f t="shared" si="4"/>
        <v>0</v>
      </c>
      <c r="Q21" s="552" t="s">
        <v>129</v>
      </c>
    </row>
    <row r="22" spans="1:17" ht="13.9" customHeight="1" thickBot="1">
      <c r="A22" s="597">
        <v>13</v>
      </c>
      <c r="B22" s="611" t="s">
        <v>472</v>
      </c>
      <c r="C22" s="633">
        <v>300</v>
      </c>
      <c r="D22" s="631">
        <v>0.9</v>
      </c>
      <c r="E22" s="622" t="s">
        <v>136</v>
      </c>
      <c r="F22" s="624">
        <v>11900</v>
      </c>
      <c r="G22" s="604">
        <f t="shared" si="6"/>
        <v>63000</v>
      </c>
      <c r="H22" s="575">
        <f t="shared" si="0"/>
        <v>312.21719457013575</v>
      </c>
      <c r="I22" s="616">
        <v>95</v>
      </c>
      <c r="J22" s="616">
        <v>6540</v>
      </c>
      <c r="L22" s="554">
        <f t="shared" si="7"/>
        <v>0</v>
      </c>
      <c r="M22" s="561">
        <f t="shared" si="1"/>
        <v>11900</v>
      </c>
      <c r="N22" s="561">
        <f t="shared" si="2"/>
        <v>0</v>
      </c>
      <c r="O22" s="561">
        <f t="shared" si="3"/>
        <v>0</v>
      </c>
      <c r="P22" s="561">
        <f t="shared" si="4"/>
        <v>0</v>
      </c>
      <c r="Q22" s="552" t="s">
        <v>139</v>
      </c>
    </row>
    <row r="23" spans="1:17" ht="13.9" customHeight="1" thickBot="1">
      <c r="A23" s="597">
        <v>14</v>
      </c>
      <c r="B23" s="611" t="s">
        <v>472</v>
      </c>
      <c r="C23" s="633">
        <v>300</v>
      </c>
      <c r="D23" s="631">
        <v>1.2</v>
      </c>
      <c r="E23" s="622" t="s">
        <v>136</v>
      </c>
      <c r="F23" s="624">
        <v>15900</v>
      </c>
      <c r="G23" s="604">
        <f t="shared" si="6"/>
        <v>78900</v>
      </c>
      <c r="H23" s="575">
        <f t="shared" si="0"/>
        <v>316.28959276018099</v>
      </c>
      <c r="I23" s="616">
        <v>95</v>
      </c>
      <c r="J23" s="616">
        <v>6500</v>
      </c>
      <c r="L23" s="554">
        <f t="shared" si="7"/>
        <v>0</v>
      </c>
      <c r="M23" s="561">
        <f t="shared" si="1"/>
        <v>15900</v>
      </c>
      <c r="N23" s="561">
        <f t="shared" si="2"/>
        <v>0</v>
      </c>
      <c r="O23" s="561">
        <f t="shared" si="3"/>
        <v>0</v>
      </c>
      <c r="P23" s="561">
        <f t="shared" si="4"/>
        <v>0</v>
      </c>
      <c r="Q23" s="552" t="s">
        <v>192</v>
      </c>
    </row>
    <row r="24" spans="1:17" ht="13.9" customHeight="1" thickBot="1">
      <c r="A24" s="597">
        <v>15</v>
      </c>
      <c r="B24" s="611" t="s">
        <v>472</v>
      </c>
      <c r="C24" s="633">
        <v>150</v>
      </c>
      <c r="D24" s="631">
        <v>0.3</v>
      </c>
      <c r="E24" s="622" t="s">
        <v>136</v>
      </c>
      <c r="F24" s="624">
        <v>3200</v>
      </c>
      <c r="G24" s="604">
        <f t="shared" si="6"/>
        <v>82100</v>
      </c>
      <c r="H24" s="575">
        <f t="shared" si="0"/>
        <v>152.03619909502262</v>
      </c>
      <c r="I24" s="616">
        <v>95</v>
      </c>
      <c r="J24" s="616">
        <v>6580</v>
      </c>
      <c r="L24" s="554">
        <f t="shared" si="7"/>
        <v>0</v>
      </c>
      <c r="M24" s="561">
        <f t="shared" si="1"/>
        <v>3200</v>
      </c>
      <c r="N24" s="561">
        <f t="shared" si="2"/>
        <v>0</v>
      </c>
      <c r="O24" s="561">
        <f t="shared" si="3"/>
        <v>0</v>
      </c>
      <c r="P24" s="561">
        <f t="shared" si="4"/>
        <v>0</v>
      </c>
      <c r="Q24" s="552" t="s">
        <v>233</v>
      </c>
    </row>
    <row r="25" spans="1:17" ht="13.9" customHeight="1" thickBot="1">
      <c r="A25" s="597">
        <v>16</v>
      </c>
      <c r="B25" s="611" t="s">
        <v>472</v>
      </c>
      <c r="C25" s="633">
        <v>101</v>
      </c>
      <c r="D25" s="631">
        <v>1.2</v>
      </c>
      <c r="E25" s="622" t="s">
        <v>136</v>
      </c>
      <c r="F25" s="624">
        <v>5100</v>
      </c>
      <c r="G25" s="604">
        <f t="shared" si="6"/>
        <v>87200</v>
      </c>
      <c r="H25" s="575">
        <f t="shared" si="0"/>
        <v>106.48416289592761</v>
      </c>
      <c r="I25" s="616">
        <v>95</v>
      </c>
      <c r="J25" s="616">
        <v>6520</v>
      </c>
      <c r="L25" s="554">
        <f t="shared" si="7"/>
        <v>0</v>
      </c>
      <c r="M25" s="561">
        <f t="shared" si="1"/>
        <v>5100</v>
      </c>
      <c r="N25" s="561">
        <f t="shared" si="2"/>
        <v>0</v>
      </c>
      <c r="O25" s="561">
        <f t="shared" si="3"/>
        <v>0</v>
      </c>
      <c r="P25" s="561">
        <f t="shared" si="4"/>
        <v>0</v>
      </c>
      <c r="Q25" s="553" t="s">
        <v>156</v>
      </c>
    </row>
    <row r="26" spans="1:17" ht="13.9" customHeight="1" thickBot="1">
      <c r="A26" s="597">
        <v>17</v>
      </c>
      <c r="B26" s="611" t="s">
        <v>472</v>
      </c>
      <c r="C26" s="633">
        <v>200</v>
      </c>
      <c r="D26" s="631">
        <v>0.3</v>
      </c>
      <c r="E26" s="622" t="s">
        <v>150</v>
      </c>
      <c r="F26" s="624">
        <v>3800</v>
      </c>
      <c r="G26" s="604">
        <f t="shared" si="6"/>
        <v>91000</v>
      </c>
      <c r="H26" s="575">
        <f t="shared" si="0"/>
        <v>202.71493212669682</v>
      </c>
      <c r="I26" s="616">
        <v>95</v>
      </c>
      <c r="J26" s="616">
        <v>6320</v>
      </c>
      <c r="L26" s="554">
        <f t="shared" si="7"/>
        <v>0</v>
      </c>
      <c r="M26" s="561">
        <f t="shared" si="1"/>
        <v>0</v>
      </c>
      <c r="N26" s="561">
        <f t="shared" si="2"/>
        <v>3800</v>
      </c>
      <c r="O26" s="561">
        <f t="shared" si="3"/>
        <v>0</v>
      </c>
      <c r="P26" s="561">
        <f t="shared" si="4"/>
        <v>0</v>
      </c>
    </row>
    <row r="27" spans="1:17" ht="13.9" customHeight="1" thickBot="1">
      <c r="A27" s="597">
        <v>18</v>
      </c>
      <c r="B27" s="611" t="s">
        <v>472</v>
      </c>
      <c r="C27" s="633">
        <v>400</v>
      </c>
      <c r="D27" s="631">
        <v>0.6</v>
      </c>
      <c r="E27" s="622" t="s">
        <v>150</v>
      </c>
      <c r="F27" s="624">
        <v>10400</v>
      </c>
      <c r="G27" s="604">
        <f t="shared" si="6"/>
        <v>101400</v>
      </c>
      <c r="H27" s="575">
        <f t="shared" si="0"/>
        <v>410.85972850678729</v>
      </c>
      <c r="I27" s="616">
        <v>95</v>
      </c>
      <c r="J27" s="616">
        <v>6320</v>
      </c>
      <c r="L27" s="554">
        <f t="shared" si="7"/>
        <v>0</v>
      </c>
      <c r="M27" s="561">
        <f t="shared" si="1"/>
        <v>0</v>
      </c>
      <c r="N27" s="561">
        <f t="shared" si="2"/>
        <v>10400</v>
      </c>
      <c r="O27" s="561">
        <f t="shared" si="3"/>
        <v>0</v>
      </c>
      <c r="P27" s="561">
        <f t="shared" si="4"/>
        <v>0</v>
      </c>
    </row>
    <row r="28" spans="1:17" ht="13.9" customHeight="1" thickBot="1">
      <c r="A28" s="597">
        <v>19</v>
      </c>
      <c r="B28" s="611" t="s">
        <v>472</v>
      </c>
      <c r="C28" s="633">
        <v>401</v>
      </c>
      <c r="D28" s="631">
        <v>0.9</v>
      </c>
      <c r="E28" s="622" t="s">
        <v>150</v>
      </c>
      <c r="F28" s="624">
        <v>15000</v>
      </c>
      <c r="G28" s="604">
        <f t="shared" si="6"/>
        <v>116400</v>
      </c>
      <c r="H28" s="575">
        <f t="shared" si="0"/>
        <v>417.33031674208149</v>
      </c>
      <c r="I28" s="616">
        <v>95</v>
      </c>
      <c r="J28" s="616">
        <v>6330</v>
      </c>
      <c r="L28" s="554">
        <f t="shared" si="7"/>
        <v>0</v>
      </c>
      <c r="M28" s="561">
        <f t="shared" si="1"/>
        <v>0</v>
      </c>
      <c r="N28" s="561">
        <f t="shared" si="2"/>
        <v>15000</v>
      </c>
      <c r="O28" s="561">
        <f t="shared" si="3"/>
        <v>0</v>
      </c>
      <c r="P28" s="561">
        <f t="shared" si="4"/>
        <v>0</v>
      </c>
    </row>
    <row r="29" spans="1:17" ht="13.9" customHeight="1" thickBot="1">
      <c r="A29" s="597">
        <v>20</v>
      </c>
      <c r="B29" s="611" t="s">
        <v>472</v>
      </c>
      <c r="C29" s="633">
        <v>200</v>
      </c>
      <c r="D29" s="631">
        <v>0.3</v>
      </c>
      <c r="E29" s="622" t="s">
        <v>150</v>
      </c>
      <c r="F29" s="624">
        <v>3200</v>
      </c>
      <c r="G29" s="604">
        <f t="shared" si="6"/>
        <v>119600</v>
      </c>
      <c r="H29" s="575">
        <f t="shared" si="0"/>
        <v>202.71493212669682</v>
      </c>
      <c r="I29" s="616">
        <v>95</v>
      </c>
      <c r="J29" s="616">
        <v>6350</v>
      </c>
      <c r="L29" s="554">
        <f t="shared" si="7"/>
        <v>0</v>
      </c>
      <c r="M29" s="561">
        <f t="shared" si="1"/>
        <v>0</v>
      </c>
      <c r="N29" s="561">
        <f t="shared" si="2"/>
        <v>3200</v>
      </c>
      <c r="O29" s="561">
        <f t="shared" si="3"/>
        <v>0</v>
      </c>
      <c r="P29" s="561">
        <f t="shared" si="4"/>
        <v>0</v>
      </c>
    </row>
    <row r="30" spans="1:17" ht="13.9" customHeight="1" thickBot="1">
      <c r="A30" s="597">
        <v>21</v>
      </c>
      <c r="B30" s="611" t="s">
        <v>472</v>
      </c>
      <c r="C30" s="633">
        <v>401</v>
      </c>
      <c r="D30" s="631">
        <v>0.9</v>
      </c>
      <c r="E30" s="622" t="s">
        <v>150</v>
      </c>
      <c r="F30" s="624">
        <v>15100</v>
      </c>
      <c r="G30" s="604">
        <f t="shared" si="6"/>
        <v>134700</v>
      </c>
      <c r="H30" s="575">
        <f t="shared" si="0"/>
        <v>417.33031674208149</v>
      </c>
      <c r="I30" s="616">
        <v>95</v>
      </c>
      <c r="J30" s="616">
        <v>6385</v>
      </c>
      <c r="L30" s="554">
        <f t="shared" si="7"/>
        <v>0</v>
      </c>
      <c r="M30" s="561">
        <f t="shared" si="1"/>
        <v>0</v>
      </c>
      <c r="N30" s="561">
        <f t="shared" si="2"/>
        <v>15100</v>
      </c>
      <c r="O30" s="561">
        <f t="shared" si="3"/>
        <v>0</v>
      </c>
      <c r="P30" s="561">
        <f t="shared" si="4"/>
        <v>0</v>
      </c>
    </row>
    <row r="31" spans="1:17" ht="13.9" customHeight="1" thickBot="1">
      <c r="A31" s="597">
        <v>22</v>
      </c>
      <c r="B31" s="611" t="s">
        <v>472</v>
      </c>
      <c r="C31" s="633">
        <v>400</v>
      </c>
      <c r="D31" s="631">
        <v>1.5</v>
      </c>
      <c r="E31" s="622" t="s">
        <v>150</v>
      </c>
      <c r="F31" s="624">
        <v>24200</v>
      </c>
      <c r="G31" s="604">
        <f t="shared" si="6"/>
        <v>158900</v>
      </c>
      <c r="H31" s="575">
        <f t="shared" si="0"/>
        <v>427.14932126696834</v>
      </c>
      <c r="I31" s="616">
        <v>95</v>
      </c>
      <c r="J31" s="616">
        <v>6390</v>
      </c>
      <c r="L31" s="554">
        <f t="shared" si="7"/>
        <v>0</v>
      </c>
      <c r="M31" s="561">
        <f t="shared" si="1"/>
        <v>0</v>
      </c>
      <c r="N31" s="561">
        <f t="shared" si="2"/>
        <v>24200</v>
      </c>
      <c r="O31" s="561">
        <f t="shared" si="3"/>
        <v>0</v>
      </c>
      <c r="P31" s="561">
        <f t="shared" si="4"/>
        <v>0</v>
      </c>
    </row>
    <row r="32" spans="1:17" ht="13.9" customHeight="1" thickBot="1">
      <c r="A32" s="597">
        <v>23</v>
      </c>
      <c r="B32" s="611" t="s">
        <v>472</v>
      </c>
      <c r="C32" s="633">
        <v>200</v>
      </c>
      <c r="D32" s="631">
        <v>0.6</v>
      </c>
      <c r="E32" s="622" t="s">
        <v>150</v>
      </c>
      <c r="F32" s="624">
        <v>6000</v>
      </c>
      <c r="G32" s="604">
        <f t="shared" si="6"/>
        <v>164900</v>
      </c>
      <c r="H32" s="575">
        <f t="shared" si="0"/>
        <v>205.42986425339365</v>
      </c>
      <c r="I32" s="616">
        <v>95</v>
      </c>
      <c r="J32" s="616">
        <v>6300</v>
      </c>
      <c r="L32" s="554">
        <f t="shared" si="7"/>
        <v>0</v>
      </c>
      <c r="M32" s="561">
        <f t="shared" si="1"/>
        <v>0</v>
      </c>
      <c r="N32" s="561">
        <f t="shared" si="2"/>
        <v>6000</v>
      </c>
      <c r="O32" s="561">
        <f t="shared" si="3"/>
        <v>0</v>
      </c>
      <c r="P32" s="561">
        <f t="shared" si="4"/>
        <v>0</v>
      </c>
    </row>
    <row r="33" spans="1:16" ht="13.9" customHeight="1" thickBot="1">
      <c r="A33" s="597">
        <v>24</v>
      </c>
      <c r="B33" s="611" t="s">
        <v>472</v>
      </c>
      <c r="C33" s="633">
        <v>400</v>
      </c>
      <c r="D33" s="631">
        <v>1.2</v>
      </c>
      <c r="E33" s="622" t="s">
        <v>150</v>
      </c>
      <c r="F33" s="624">
        <v>20200</v>
      </c>
      <c r="G33" s="604">
        <f t="shared" si="6"/>
        <v>185100</v>
      </c>
      <c r="H33" s="575">
        <f t="shared" si="0"/>
        <v>421.7194570135747</v>
      </c>
      <c r="I33" s="616">
        <v>95</v>
      </c>
      <c r="J33" s="616">
        <v>6380</v>
      </c>
      <c r="L33" s="554">
        <f t="shared" si="7"/>
        <v>0</v>
      </c>
      <c r="M33" s="561">
        <f t="shared" si="1"/>
        <v>0</v>
      </c>
      <c r="N33" s="561">
        <f t="shared" si="2"/>
        <v>20200</v>
      </c>
      <c r="O33" s="561">
        <f t="shared" si="3"/>
        <v>0</v>
      </c>
      <c r="P33" s="561">
        <f t="shared" si="4"/>
        <v>0</v>
      </c>
    </row>
    <row r="34" spans="1:16" ht="13.9" customHeight="1" thickBot="1">
      <c r="A34" s="597">
        <v>25</v>
      </c>
      <c r="B34" s="611" t="s">
        <v>472</v>
      </c>
      <c r="C34" s="633">
        <v>400</v>
      </c>
      <c r="D34" s="631">
        <v>1.8</v>
      </c>
      <c r="E34" s="622" t="s">
        <v>150</v>
      </c>
      <c r="F34" s="624">
        <v>28700</v>
      </c>
      <c r="G34" s="604">
        <f t="shared" si="6"/>
        <v>213800</v>
      </c>
      <c r="H34" s="575">
        <f t="shared" si="0"/>
        <v>432.57918552036199</v>
      </c>
      <c r="I34" s="616">
        <v>95</v>
      </c>
      <c r="J34" s="616">
        <v>6390</v>
      </c>
      <c r="L34" s="554">
        <f t="shared" si="7"/>
        <v>0</v>
      </c>
      <c r="M34" s="561">
        <f t="shared" si="1"/>
        <v>0</v>
      </c>
      <c r="N34" s="561">
        <f t="shared" si="2"/>
        <v>28700</v>
      </c>
      <c r="O34" s="561">
        <f t="shared" si="3"/>
        <v>0</v>
      </c>
      <c r="P34" s="561">
        <f t="shared" si="4"/>
        <v>0</v>
      </c>
    </row>
    <row r="35" spans="1:16" ht="13.9" customHeight="1" thickBot="1">
      <c r="A35" s="597">
        <v>26</v>
      </c>
      <c r="B35" s="611" t="s">
        <v>472</v>
      </c>
      <c r="C35" s="633">
        <v>200</v>
      </c>
      <c r="D35" s="631">
        <v>0.6</v>
      </c>
      <c r="E35" s="622" t="s">
        <v>150</v>
      </c>
      <c r="F35" s="624">
        <v>5800</v>
      </c>
      <c r="G35" s="604">
        <f t="shared" si="6"/>
        <v>219600</v>
      </c>
      <c r="H35" s="575">
        <f t="shared" si="0"/>
        <v>205.42986425339365</v>
      </c>
      <c r="I35" s="616">
        <v>95</v>
      </c>
      <c r="J35" s="616">
        <v>6360</v>
      </c>
      <c r="L35" s="554">
        <f t="shared" si="7"/>
        <v>0</v>
      </c>
      <c r="M35" s="561">
        <f t="shared" si="1"/>
        <v>0</v>
      </c>
      <c r="N35" s="561">
        <f t="shared" si="2"/>
        <v>5800</v>
      </c>
      <c r="O35" s="561">
        <f t="shared" si="3"/>
        <v>0</v>
      </c>
      <c r="P35" s="561">
        <f t="shared" si="4"/>
        <v>0</v>
      </c>
    </row>
    <row r="36" spans="1:16" ht="13.9" customHeight="1" thickBot="1">
      <c r="A36" s="597">
        <v>27</v>
      </c>
      <c r="B36" s="611" t="s">
        <v>472</v>
      </c>
      <c r="C36" s="633">
        <v>401</v>
      </c>
      <c r="D36" s="631">
        <v>1.2</v>
      </c>
      <c r="E36" s="622" t="s">
        <v>150</v>
      </c>
      <c r="F36" s="624">
        <v>20650</v>
      </c>
      <c r="G36" s="604">
        <f t="shared" si="6"/>
        <v>240250</v>
      </c>
      <c r="H36" s="575">
        <f t="shared" si="0"/>
        <v>422.77375565610862</v>
      </c>
      <c r="I36" s="616">
        <v>95</v>
      </c>
      <c r="J36" s="616">
        <v>6390</v>
      </c>
      <c r="L36" s="554">
        <f t="shared" si="7"/>
        <v>0</v>
      </c>
      <c r="M36" s="561">
        <f t="shared" si="1"/>
        <v>0</v>
      </c>
      <c r="N36" s="561">
        <f t="shared" si="2"/>
        <v>20650</v>
      </c>
      <c r="O36" s="561">
        <f t="shared" si="3"/>
        <v>0</v>
      </c>
      <c r="P36" s="561">
        <f t="shared" si="4"/>
        <v>0</v>
      </c>
    </row>
    <row r="37" spans="1:16" ht="13.9" customHeight="1" thickBot="1">
      <c r="A37" s="597">
        <v>28</v>
      </c>
      <c r="B37" s="611" t="s">
        <v>472</v>
      </c>
      <c r="C37" s="633">
        <v>301</v>
      </c>
      <c r="D37" s="631">
        <v>1.8</v>
      </c>
      <c r="E37" s="622" t="s">
        <v>150</v>
      </c>
      <c r="F37" s="624">
        <v>21690</v>
      </c>
      <c r="G37" s="604">
        <f t="shared" si="6"/>
        <v>261940</v>
      </c>
      <c r="H37" s="575">
        <f t="shared" si="0"/>
        <v>325.51583710407238</v>
      </c>
      <c r="I37" s="616">
        <v>95</v>
      </c>
      <c r="J37" s="616">
        <v>6440</v>
      </c>
      <c r="L37" s="554">
        <f t="shared" si="7"/>
        <v>0</v>
      </c>
      <c r="M37" s="561">
        <f t="shared" si="1"/>
        <v>0</v>
      </c>
      <c r="N37" s="561">
        <f t="shared" si="2"/>
        <v>21690</v>
      </c>
      <c r="O37" s="561">
        <f t="shared" si="3"/>
        <v>0</v>
      </c>
      <c r="P37" s="561">
        <f t="shared" si="4"/>
        <v>0</v>
      </c>
    </row>
    <row r="38" spans="1:16" ht="13.9" customHeight="1" thickBot="1">
      <c r="A38" s="597">
        <v>29</v>
      </c>
      <c r="B38" s="611" t="s">
        <v>472</v>
      </c>
      <c r="C38" s="633">
        <v>200</v>
      </c>
      <c r="D38" s="631">
        <v>0.9</v>
      </c>
      <c r="E38" s="622" t="s">
        <v>150</v>
      </c>
      <c r="F38" s="624">
        <v>8380</v>
      </c>
      <c r="G38" s="604">
        <f t="shared" si="6"/>
        <v>270320</v>
      </c>
      <c r="H38" s="575">
        <f t="shared" si="0"/>
        <v>208.14479638009053</v>
      </c>
      <c r="I38" s="616">
        <v>95</v>
      </c>
      <c r="J38" s="616">
        <v>6320</v>
      </c>
      <c r="L38" s="554">
        <f t="shared" si="7"/>
        <v>0</v>
      </c>
      <c r="M38" s="561">
        <f t="shared" si="1"/>
        <v>0</v>
      </c>
      <c r="N38" s="561">
        <f t="shared" si="2"/>
        <v>8380</v>
      </c>
      <c r="O38" s="561">
        <f t="shared" si="3"/>
        <v>0</v>
      </c>
      <c r="P38" s="561">
        <f t="shared" si="4"/>
        <v>0</v>
      </c>
    </row>
    <row r="39" spans="1:16" ht="13.9" customHeight="1" thickBot="1">
      <c r="A39" s="597">
        <v>30</v>
      </c>
      <c r="B39" s="611" t="s">
        <v>472</v>
      </c>
      <c r="C39" s="633">
        <v>300</v>
      </c>
      <c r="D39" s="631">
        <v>1.5</v>
      </c>
      <c r="E39" s="622" t="s">
        <v>150</v>
      </c>
      <c r="F39" s="624">
        <v>19380</v>
      </c>
      <c r="G39" s="604">
        <f t="shared" si="6"/>
        <v>289700</v>
      </c>
      <c r="H39" s="575">
        <f t="shared" si="0"/>
        <v>320.36199095022624</v>
      </c>
      <c r="I39" s="616">
        <v>95</v>
      </c>
      <c r="J39" s="616">
        <v>6320</v>
      </c>
      <c r="L39" s="554">
        <f t="shared" si="7"/>
        <v>0</v>
      </c>
      <c r="M39" s="561">
        <f t="shared" si="1"/>
        <v>0</v>
      </c>
      <c r="N39" s="561">
        <f t="shared" si="2"/>
        <v>19380</v>
      </c>
      <c r="O39" s="561">
        <f t="shared" si="3"/>
        <v>0</v>
      </c>
      <c r="P39" s="561">
        <f t="shared" si="4"/>
        <v>0</v>
      </c>
    </row>
    <row r="40" spans="1:16" ht="13.9" customHeight="1" thickBot="1">
      <c r="A40" s="597">
        <v>31</v>
      </c>
      <c r="B40" s="611" t="s">
        <v>472</v>
      </c>
      <c r="C40" s="633">
        <v>210</v>
      </c>
      <c r="D40" s="631">
        <v>2</v>
      </c>
      <c r="E40" s="622" t="s">
        <v>150</v>
      </c>
      <c r="F40" s="624">
        <v>16940</v>
      </c>
      <c r="G40" s="604">
        <f t="shared" si="6"/>
        <v>306640</v>
      </c>
      <c r="H40" s="575">
        <f t="shared" si="0"/>
        <v>229.00452488687782</v>
      </c>
      <c r="I40" s="616">
        <v>95</v>
      </c>
      <c r="J40" s="616">
        <v>6390</v>
      </c>
      <c r="L40" s="554">
        <f t="shared" si="7"/>
        <v>0</v>
      </c>
      <c r="M40" s="561">
        <f t="shared" si="1"/>
        <v>0</v>
      </c>
      <c r="N40" s="561">
        <f t="shared" si="2"/>
        <v>16940</v>
      </c>
      <c r="O40" s="561">
        <f t="shared" si="3"/>
        <v>0</v>
      </c>
      <c r="P40" s="561">
        <f t="shared" si="4"/>
        <v>0</v>
      </c>
    </row>
    <row r="41" spans="1:16" ht="13.9" customHeight="1" thickBot="1">
      <c r="A41" s="597">
        <v>32</v>
      </c>
      <c r="B41" s="611" t="s">
        <v>472</v>
      </c>
      <c r="C41" s="633">
        <v>200</v>
      </c>
      <c r="D41" s="631">
        <v>0.9</v>
      </c>
      <c r="E41" s="622" t="s">
        <v>150</v>
      </c>
      <c r="F41" s="624">
        <v>8600</v>
      </c>
      <c r="G41" s="604">
        <f t="shared" si="6"/>
        <v>315240</v>
      </c>
      <c r="H41" s="575">
        <f t="shared" si="0"/>
        <v>208.14479638009053</v>
      </c>
      <c r="I41" s="616">
        <v>95</v>
      </c>
      <c r="J41" s="616">
        <v>6420</v>
      </c>
      <c r="L41" s="554">
        <f t="shared" si="7"/>
        <v>0</v>
      </c>
      <c r="M41" s="561">
        <f t="shared" si="1"/>
        <v>0</v>
      </c>
      <c r="N41" s="561">
        <f t="shared" si="2"/>
        <v>8600</v>
      </c>
      <c r="O41" s="561">
        <f t="shared" si="3"/>
        <v>0</v>
      </c>
      <c r="P41" s="561">
        <f t="shared" si="4"/>
        <v>0</v>
      </c>
    </row>
    <row r="42" spans="1:16" ht="13.9" customHeight="1" thickBot="1">
      <c r="A42" s="597">
        <v>33</v>
      </c>
      <c r="B42" s="611" t="s">
        <v>472</v>
      </c>
      <c r="C42" s="633">
        <v>200</v>
      </c>
      <c r="D42" s="631">
        <v>1.5</v>
      </c>
      <c r="E42" s="622" t="s">
        <v>150</v>
      </c>
      <c r="F42" s="624">
        <v>13090</v>
      </c>
      <c r="G42" s="604">
        <f t="shared" si="6"/>
        <v>328330</v>
      </c>
      <c r="H42" s="575">
        <f t="shared" si="0"/>
        <v>213.57466063348417</v>
      </c>
      <c r="I42" s="616">
        <v>95</v>
      </c>
      <c r="J42" s="616">
        <v>6270</v>
      </c>
      <c r="L42" s="554">
        <f t="shared" si="7"/>
        <v>0</v>
      </c>
      <c r="M42" s="561">
        <f t="shared" si="1"/>
        <v>0</v>
      </c>
      <c r="N42" s="561">
        <f t="shared" si="2"/>
        <v>13090</v>
      </c>
      <c r="O42" s="561">
        <f t="shared" si="3"/>
        <v>0</v>
      </c>
      <c r="P42" s="561">
        <f t="shared" si="4"/>
        <v>0</v>
      </c>
    </row>
    <row r="43" spans="1:16" ht="13.9" customHeight="1" thickBot="1">
      <c r="A43" s="597">
        <v>34</v>
      </c>
      <c r="B43" s="611" t="s">
        <v>472</v>
      </c>
      <c r="C43" s="633">
        <v>286</v>
      </c>
      <c r="D43" s="631">
        <v>2</v>
      </c>
      <c r="E43" s="622" t="s">
        <v>150</v>
      </c>
      <c r="F43" s="624">
        <v>19070</v>
      </c>
      <c r="G43" s="604">
        <f t="shared" si="6"/>
        <v>347400</v>
      </c>
      <c r="H43" s="575">
        <f t="shared" si="0"/>
        <v>311.88235294117646</v>
      </c>
      <c r="I43" s="616">
        <v>95</v>
      </c>
      <c r="J43" s="616">
        <v>6310</v>
      </c>
      <c r="L43" s="554">
        <f t="shared" si="7"/>
        <v>0</v>
      </c>
      <c r="M43" s="561">
        <f t="shared" si="1"/>
        <v>0</v>
      </c>
      <c r="N43" s="561">
        <f t="shared" si="2"/>
        <v>19070</v>
      </c>
      <c r="O43" s="561">
        <f t="shared" si="3"/>
        <v>0</v>
      </c>
      <c r="P43" s="561">
        <f t="shared" si="4"/>
        <v>0</v>
      </c>
    </row>
    <row r="44" spans="1:16" ht="13.9" customHeight="1" thickBot="1">
      <c r="A44" s="597">
        <v>35</v>
      </c>
      <c r="B44" s="611"/>
      <c r="C44" s="612"/>
      <c r="D44" s="613"/>
      <c r="E44" s="622"/>
      <c r="F44" s="624">
        <f>(D44*42)*C44</f>
        <v>0</v>
      </c>
      <c r="G44" s="604">
        <f t="shared" si="6"/>
        <v>347400</v>
      </c>
      <c r="H44" s="575">
        <f t="shared" si="0"/>
        <v>0</v>
      </c>
      <c r="I44" s="616"/>
      <c r="J44" s="616"/>
      <c r="L44" s="554">
        <f t="shared" si="7"/>
        <v>0</v>
      </c>
      <c r="M44" s="561">
        <f t="shared" si="1"/>
        <v>0</v>
      </c>
      <c r="N44" s="561">
        <f t="shared" si="2"/>
        <v>0</v>
      </c>
      <c r="O44" s="561">
        <f t="shared" si="3"/>
        <v>0</v>
      </c>
      <c r="P44" s="561">
        <f t="shared" si="4"/>
        <v>0</v>
      </c>
    </row>
    <row r="45" spans="1:16" ht="13.9" customHeight="1" thickBot="1">
      <c r="A45" s="597">
        <v>36</v>
      </c>
      <c r="B45" s="611"/>
      <c r="C45" s="612"/>
      <c r="D45" s="613"/>
      <c r="E45" s="622"/>
      <c r="F45" s="624">
        <f t="shared" ref="F45" si="8">(D45*42)*C45</f>
        <v>0</v>
      </c>
      <c r="G45" s="604">
        <f t="shared" si="6"/>
        <v>347400</v>
      </c>
      <c r="H45" s="575">
        <f t="shared" si="0"/>
        <v>0</v>
      </c>
      <c r="I45" s="616"/>
      <c r="J45" s="616"/>
      <c r="L45" s="554">
        <f t="shared" si="7"/>
        <v>0</v>
      </c>
      <c r="M45" s="561">
        <f t="shared" si="1"/>
        <v>0</v>
      </c>
      <c r="N45" s="561">
        <f t="shared" si="2"/>
        <v>0</v>
      </c>
      <c r="O45" s="561">
        <f t="shared" si="3"/>
        <v>0</v>
      </c>
      <c r="P45" s="561">
        <f t="shared" si="4"/>
        <v>0</v>
      </c>
    </row>
    <row r="46" spans="1:16" ht="13.9" customHeight="1" thickBot="1">
      <c r="A46" s="597">
        <v>37</v>
      </c>
      <c r="B46" s="611"/>
      <c r="C46" s="612"/>
      <c r="D46" s="613"/>
      <c r="E46" s="622"/>
      <c r="F46" s="624">
        <f>(D46*42)*C46</f>
        <v>0</v>
      </c>
      <c r="G46" s="604">
        <f t="shared" si="6"/>
        <v>347400</v>
      </c>
      <c r="H46" s="575">
        <f t="shared" si="0"/>
        <v>0</v>
      </c>
      <c r="I46" s="616"/>
      <c r="J46" s="616"/>
      <c r="L46" s="554">
        <f t="shared" si="7"/>
        <v>0</v>
      </c>
      <c r="M46" s="561">
        <f t="shared" si="1"/>
        <v>0</v>
      </c>
      <c r="N46" s="561">
        <f t="shared" si="2"/>
        <v>0</v>
      </c>
      <c r="O46" s="561">
        <f t="shared" si="3"/>
        <v>0</v>
      </c>
      <c r="P46" s="561">
        <f t="shared" si="4"/>
        <v>0</v>
      </c>
    </row>
    <row r="47" spans="1:16" ht="13.9" customHeight="1" thickBot="1">
      <c r="A47" s="597">
        <v>38</v>
      </c>
      <c r="B47" s="611"/>
      <c r="C47" s="612"/>
      <c r="D47" s="613"/>
      <c r="E47" s="622"/>
      <c r="F47" s="624">
        <f t="shared" ref="F47:F48" si="9">(D47*42)*C47</f>
        <v>0</v>
      </c>
      <c r="G47" s="604">
        <f t="shared" si="6"/>
        <v>347400</v>
      </c>
      <c r="H47" s="575">
        <f t="shared" si="0"/>
        <v>0</v>
      </c>
      <c r="I47" s="616"/>
      <c r="J47" s="616"/>
      <c r="L47" s="554">
        <f t="shared" si="7"/>
        <v>0</v>
      </c>
      <c r="M47" s="561">
        <f>IF(E47=$M$54,F47,0)</f>
        <v>0</v>
      </c>
      <c r="N47" s="561">
        <f>IF(E47=$N$54,F47,0)</f>
        <v>0</v>
      </c>
      <c r="O47" s="561">
        <f>IF(E47=$O$54,F47,0)</f>
        <v>0</v>
      </c>
      <c r="P47" s="561">
        <f>IF(E47=$P$54,F47,0)</f>
        <v>0</v>
      </c>
    </row>
    <row r="48" spans="1:16" ht="13.9" customHeight="1" thickBot="1">
      <c r="A48" s="597">
        <v>39</v>
      </c>
      <c r="B48" s="611"/>
      <c r="C48" s="612"/>
      <c r="D48" s="613"/>
      <c r="E48" s="622"/>
      <c r="F48" s="624">
        <f t="shared" si="9"/>
        <v>0</v>
      </c>
      <c r="G48" s="604">
        <f t="shared" si="6"/>
        <v>347400</v>
      </c>
      <c r="H48" s="575">
        <f t="shared" si="0"/>
        <v>0</v>
      </c>
      <c r="I48" s="616"/>
      <c r="J48" s="616"/>
      <c r="L48" s="554">
        <f t="shared" si="7"/>
        <v>0</v>
      </c>
      <c r="M48" s="561">
        <f>IF(E48=$M$54,F48,0)</f>
        <v>0</v>
      </c>
      <c r="N48" s="561">
        <f>IF(E48=$N$54,F48,0)</f>
        <v>0</v>
      </c>
      <c r="O48" s="561">
        <f>IF(E48=$O$54,F48,0)</f>
        <v>0</v>
      </c>
      <c r="P48" s="561">
        <f>IF(E48=$P$54,F48,0)</f>
        <v>0</v>
      </c>
    </row>
    <row r="49" spans="1:17" ht="13.9" customHeight="1" thickBot="1">
      <c r="A49" s="597">
        <v>40</v>
      </c>
      <c r="B49" s="611" t="s">
        <v>472</v>
      </c>
      <c r="C49" s="591">
        <f>(C5*E4)</f>
        <v>303.99503999999996</v>
      </c>
      <c r="D49" s="621"/>
      <c r="E49" s="614" t="s">
        <v>156</v>
      </c>
      <c r="F49" s="623"/>
      <c r="G49" s="605"/>
      <c r="H49" s="575">
        <f t="shared" si="0"/>
        <v>303.99503999999996</v>
      </c>
      <c r="I49" s="612">
        <v>95</v>
      </c>
      <c r="J49" s="616">
        <v>6560</v>
      </c>
      <c r="L49" s="554">
        <f t="shared" si="7"/>
        <v>0</v>
      </c>
      <c r="M49" s="561">
        <f>IF(E49=$M$54,F49,0)</f>
        <v>0</v>
      </c>
      <c r="N49" s="561">
        <f>IF(E49=$N$54,F49,0)</f>
        <v>0</v>
      </c>
      <c r="O49" s="561">
        <f>IF(E49=$O$54,F49,0)</f>
        <v>0</v>
      </c>
      <c r="P49" s="561">
        <f>IF(E49=$P$54,F49,0)</f>
        <v>0</v>
      </c>
    </row>
    <row r="50" spans="1:17" ht="13.9" customHeight="1" thickBot="1">
      <c r="A50" s="578" t="s">
        <v>71</v>
      </c>
      <c r="B50" s="576" t="s">
        <v>235</v>
      </c>
      <c r="C50" s="591">
        <f>(SUM(C10:C49))*42</f>
        <v>378629.79167999997</v>
      </c>
      <c r="D50" s="598" t="s">
        <v>236</v>
      </c>
      <c r="E50" s="576" t="s">
        <v>237</v>
      </c>
      <c r="F50" s="591">
        <f>SUM(F10:F46)</f>
        <v>347400</v>
      </c>
      <c r="G50" s="607" t="s">
        <v>154</v>
      </c>
      <c r="H50" s="606"/>
      <c r="I50" s="600"/>
      <c r="J50" s="603" t="s">
        <v>202</v>
      </c>
      <c r="K50" s="535"/>
      <c r="L50" s="554"/>
      <c r="M50" s="555"/>
      <c r="N50" s="555"/>
      <c r="O50" s="556"/>
      <c r="P50" s="556"/>
    </row>
    <row r="51" spans="1:17" ht="13.9" customHeight="1" thickBot="1">
      <c r="A51" s="578" t="s">
        <v>204</v>
      </c>
      <c r="B51" s="617">
        <v>0.66597222222222219</v>
      </c>
      <c r="C51" s="590" t="s">
        <v>203</v>
      </c>
      <c r="D51" s="580" t="s">
        <v>205</v>
      </c>
      <c r="E51" s="617">
        <v>0.74236111111111114</v>
      </c>
      <c r="F51" s="590" t="s">
        <v>203</v>
      </c>
      <c r="G51" s="580" t="s">
        <v>207</v>
      </c>
      <c r="H51" s="620">
        <v>43017</v>
      </c>
      <c r="I51" s="600" t="s">
        <v>514</v>
      </c>
      <c r="J51" s="601">
        <f>H49+H55</f>
        <v>353.99503999999996</v>
      </c>
      <c r="K51" s="574"/>
      <c r="L51" s="554"/>
      <c r="M51" s="555"/>
      <c r="N51" s="555"/>
      <c r="O51" s="556"/>
      <c r="P51" s="556"/>
    </row>
    <row r="52" spans="1:17" ht="13.9" customHeight="1" thickBot="1">
      <c r="A52" s="578" t="s">
        <v>178</v>
      </c>
      <c r="B52" s="612">
        <v>760</v>
      </c>
      <c r="C52" s="579" t="s">
        <v>73</v>
      </c>
      <c r="D52" s="580" t="s">
        <v>160</v>
      </c>
      <c r="E52" s="618">
        <f>MAX(D10:D48)</f>
        <v>2</v>
      </c>
      <c r="F52" s="579" t="s">
        <v>165</v>
      </c>
      <c r="G52" s="580" t="s">
        <v>166</v>
      </c>
      <c r="H52" s="618">
        <f>F50/(SUM(C15:C48)*42)</f>
        <v>1.0298093340922025</v>
      </c>
      <c r="I52" s="600" t="s">
        <v>165</v>
      </c>
      <c r="J52" s="602" t="s">
        <v>234</v>
      </c>
      <c r="L52" s="554"/>
      <c r="M52" s="555"/>
      <c r="N52" s="555"/>
      <c r="O52" s="556"/>
      <c r="P52" s="556"/>
    </row>
    <row r="53" spans="1:17" ht="13.9" customHeight="1" thickBot="1">
      <c r="A53" s="578" t="s">
        <v>179</v>
      </c>
      <c r="B53" s="612">
        <v>5541</v>
      </c>
      <c r="C53" s="579" t="s">
        <v>73</v>
      </c>
      <c r="D53" s="580" t="s">
        <v>161</v>
      </c>
      <c r="E53" s="612">
        <f>MAX(I10:I49)</f>
        <v>95</v>
      </c>
      <c r="F53" s="579" t="s">
        <v>74</v>
      </c>
      <c r="G53" s="580" t="s">
        <v>163</v>
      </c>
      <c r="H53" s="612">
        <f>AVERAGE(I14:I48)</f>
        <v>95</v>
      </c>
      <c r="I53" s="600" t="s">
        <v>74</v>
      </c>
      <c r="J53" s="547">
        <f>SUM(H10:H49)+E55+H55</f>
        <v>9576.922641809957</v>
      </c>
      <c r="L53" s="574"/>
      <c r="M53" s="574"/>
      <c r="N53" s="574"/>
      <c r="O53" s="574"/>
      <c r="P53" s="574"/>
    </row>
    <row r="54" spans="1:17" ht="13.9" customHeight="1" thickBot="1">
      <c r="A54" s="578" t="s">
        <v>75</v>
      </c>
      <c r="B54" s="615">
        <v>2112</v>
      </c>
      <c r="C54" s="579" t="s">
        <v>73</v>
      </c>
      <c r="D54" s="580" t="s">
        <v>162</v>
      </c>
      <c r="E54" s="612">
        <f>MAX(J10:J49)</f>
        <v>7170</v>
      </c>
      <c r="F54" s="579" t="s">
        <v>73</v>
      </c>
      <c r="G54" s="580" t="s">
        <v>164</v>
      </c>
      <c r="H54" s="612">
        <f>AVERAGE(J14:J48)</f>
        <v>6507.166666666667</v>
      </c>
      <c r="I54" s="600" t="s">
        <v>73</v>
      </c>
      <c r="J54" s="602" t="s">
        <v>146</v>
      </c>
      <c r="L54" s="550" t="s">
        <v>89</v>
      </c>
      <c r="M54" s="549" t="str">
        <f>'Job Info'!D17</f>
        <v>100 Mesh</v>
      </c>
      <c r="N54" s="549" t="str">
        <f>'Job Info'!D18</f>
        <v>40/70 White</v>
      </c>
      <c r="O54" s="549">
        <f>'Job Info'!D19</f>
        <v>0</v>
      </c>
      <c r="P54" s="549">
        <f>'Job Info'!D20</f>
        <v>0</v>
      </c>
    </row>
    <row r="55" spans="1:17" ht="13.9" customHeight="1" thickBot="1">
      <c r="A55" s="576" t="s">
        <v>90</v>
      </c>
      <c r="B55" s="599">
        <f>((C7*0.433)+B54)/C7</f>
        <v>0.66513893163332594</v>
      </c>
      <c r="C55" s="579" t="s">
        <v>231</v>
      </c>
      <c r="D55" s="589" t="s">
        <v>229</v>
      </c>
      <c r="E55" s="619">
        <v>140</v>
      </c>
      <c r="F55" s="579" t="s">
        <v>230</v>
      </c>
      <c r="G55" s="578" t="s">
        <v>232</v>
      </c>
      <c r="H55" s="619">
        <v>50</v>
      </c>
      <c r="I55" s="600" t="s">
        <v>230</v>
      </c>
      <c r="J55" s="547">
        <f>(C50/42)+E55+H55</f>
        <v>9204.9950399999998</v>
      </c>
      <c r="L55" s="551">
        <f t="shared" ref="L55:P55" si="10">SUM(L10:L49)</f>
        <v>60</v>
      </c>
      <c r="M55" s="551">
        <f t="shared" si="10"/>
        <v>87200</v>
      </c>
      <c r="N55" s="551">
        <f t="shared" si="10"/>
        <v>260200</v>
      </c>
      <c r="O55" s="551">
        <f t="shared" si="10"/>
        <v>0</v>
      </c>
      <c r="P55" s="551">
        <f t="shared" si="10"/>
        <v>0</v>
      </c>
    </row>
    <row r="56" spans="1:17" ht="43.15" customHeight="1">
      <c r="A56" s="663" t="s">
        <v>487</v>
      </c>
      <c r="B56" s="664"/>
      <c r="C56" s="664"/>
      <c r="D56" s="664"/>
      <c r="E56" s="664"/>
      <c r="F56" s="664"/>
      <c r="G56" s="664"/>
      <c r="H56" s="664"/>
      <c r="I56" s="664"/>
      <c r="J56" s="665"/>
      <c r="K56" s="535"/>
      <c r="L56" s="538"/>
      <c r="M56" s="539"/>
      <c r="N56" s="535"/>
      <c r="O56" s="535"/>
    </row>
    <row r="58" spans="1:17">
      <c r="A58" s="541"/>
      <c r="B58" s="540" t="s">
        <v>191</v>
      </c>
      <c r="C58" s="542"/>
      <c r="D58" s="542"/>
      <c r="E58" s="542"/>
      <c r="F58" s="542"/>
      <c r="G58" s="542"/>
      <c r="H58" s="542"/>
      <c r="I58" s="542"/>
    </row>
    <row r="59" spans="1:17">
      <c r="A59" s="543"/>
      <c r="B59" s="540" t="s">
        <v>100</v>
      </c>
      <c r="C59" s="545"/>
      <c r="D59" s="544"/>
      <c r="E59" s="545"/>
      <c r="F59" s="546"/>
      <c r="G59" s="546"/>
      <c r="H59" s="546"/>
      <c r="I59" s="546"/>
    </row>
    <row r="60" spans="1:17">
      <c r="A60" s="558" t="s">
        <v>130</v>
      </c>
      <c r="B60" s="558" t="s">
        <v>131</v>
      </c>
      <c r="C60" s="558" t="s">
        <v>97</v>
      </c>
      <c r="D60" s="558" t="s">
        <v>91</v>
      </c>
      <c r="E60" s="558" t="s">
        <v>72</v>
      </c>
      <c r="F60" s="558" t="s">
        <v>173</v>
      </c>
      <c r="G60" s="558" t="s">
        <v>174</v>
      </c>
      <c r="H60" s="558" t="s">
        <v>171</v>
      </c>
      <c r="I60" s="558" t="s">
        <v>172</v>
      </c>
      <c r="J60" s="558" t="s">
        <v>159</v>
      </c>
      <c r="K60" s="558" t="s">
        <v>99</v>
      </c>
      <c r="L60" s="558" t="s">
        <v>92</v>
      </c>
      <c r="M60" s="558" t="s">
        <v>132</v>
      </c>
      <c r="N60" s="558" t="s">
        <v>93</v>
      </c>
      <c r="O60" s="558" t="s">
        <v>94</v>
      </c>
      <c r="P60" s="558" t="s">
        <v>96</v>
      </c>
      <c r="Q60" s="558" t="s">
        <v>95</v>
      </c>
    </row>
    <row r="61" spans="1:17">
      <c r="A61" s="559">
        <f>C5</f>
        <v>13712</v>
      </c>
      <c r="B61" s="559">
        <f>C6</f>
        <v>13863</v>
      </c>
      <c r="C61" s="559">
        <f>C50</f>
        <v>378629.79167999997</v>
      </c>
      <c r="D61" s="559">
        <f>J55</f>
        <v>9204.9950399999998</v>
      </c>
      <c r="E61" s="559">
        <f>F50</f>
        <v>347400</v>
      </c>
      <c r="F61" s="559">
        <f>M55</f>
        <v>87200</v>
      </c>
      <c r="G61" s="559">
        <f>N55</f>
        <v>260200</v>
      </c>
      <c r="H61" s="559">
        <f>O55</f>
        <v>0</v>
      </c>
      <c r="I61" s="559">
        <f>P55</f>
        <v>0</v>
      </c>
      <c r="J61" s="559">
        <f>B52</f>
        <v>760</v>
      </c>
      <c r="K61" s="559">
        <f>B53</f>
        <v>5541</v>
      </c>
      <c r="L61" s="559">
        <f>B54</f>
        <v>2112</v>
      </c>
      <c r="M61" s="560">
        <f>B55</f>
        <v>0.66513893163332594</v>
      </c>
      <c r="N61" s="559">
        <f>E53</f>
        <v>95</v>
      </c>
      <c r="O61" s="559">
        <f>H53</f>
        <v>95</v>
      </c>
      <c r="P61" s="559">
        <f>E54</f>
        <v>7170</v>
      </c>
      <c r="Q61" s="559">
        <f>H54</f>
        <v>6507.166666666667</v>
      </c>
    </row>
  </sheetData>
  <sheetProtection selectLockedCells="1"/>
  <mergeCells count="22">
    <mergeCell ref="A2:A3"/>
    <mergeCell ref="B2:E2"/>
    <mergeCell ref="F2:J3"/>
    <mergeCell ref="B3:E3"/>
    <mergeCell ref="A4:A5"/>
    <mergeCell ref="F4:G4"/>
    <mergeCell ref="H4:J4"/>
    <mergeCell ref="F5:G5"/>
    <mergeCell ref="H5:J5"/>
    <mergeCell ref="I8:I9"/>
    <mergeCell ref="J8:J9"/>
    <mergeCell ref="A56:J56"/>
    <mergeCell ref="M5:P5"/>
    <mergeCell ref="M6:P6"/>
    <mergeCell ref="A8:A9"/>
    <mergeCell ref="B8:B9"/>
    <mergeCell ref="C8:C9"/>
    <mergeCell ref="D8:D9"/>
    <mergeCell ref="E8:E9"/>
    <mergeCell ref="F8:F9"/>
    <mergeCell ref="G8:G9"/>
    <mergeCell ref="H8:H9"/>
  </mergeCells>
  <dataValidations count="1">
    <dataValidation type="list" allowBlank="1" showInputMessage="1" showErrorMessage="1" sqref="E10:E49">
      <formula1>$Q$10:$Q$25</formula1>
    </dataValidation>
  </dataValidations>
  <pageMargins left="0.7" right="0.7" top="0.75" bottom="0.75" header="0.3" footer="0.3"/>
  <pageSetup scale="77"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Q61"/>
  <sheetViews>
    <sheetView zoomScaleNormal="100" zoomScaleSheetLayoutView="80" workbookViewId="0">
      <selection activeCell="L2" sqref="L2"/>
    </sheetView>
  </sheetViews>
  <sheetFormatPr defaultColWidth="8.85546875" defaultRowHeight="15"/>
  <cols>
    <col min="1" max="16" width="11.7109375" style="534" customWidth="1"/>
    <col min="17" max="17" width="11.28515625" style="534" bestFit="1" customWidth="1"/>
    <col min="18" max="16384" width="8.85546875" style="534"/>
  </cols>
  <sheetData>
    <row r="1" spans="1:17" ht="13.9" customHeight="1" thickBot="1"/>
    <row r="2" spans="1:17" ht="13.9" customHeight="1" thickBot="1">
      <c r="A2" s="673" t="s">
        <v>433</v>
      </c>
      <c r="B2" s="674" t="s">
        <v>291</v>
      </c>
      <c r="C2" s="675"/>
      <c r="D2" s="675"/>
      <c r="E2" s="676"/>
      <c r="F2" s="677" t="s">
        <v>434</v>
      </c>
      <c r="G2" s="678"/>
      <c r="H2" s="678"/>
      <c r="I2" s="678"/>
      <c r="J2" s="678"/>
      <c r="M2" s="566" t="s">
        <v>185</v>
      </c>
      <c r="N2" s="566" t="s">
        <v>186</v>
      </c>
      <c r="O2" s="566" t="s">
        <v>187</v>
      </c>
      <c r="P2" s="566" t="s">
        <v>188</v>
      </c>
    </row>
    <row r="3" spans="1:17" ht="13.9" customHeight="1" thickBot="1">
      <c r="A3" s="673"/>
      <c r="B3" s="679" t="s">
        <v>241</v>
      </c>
      <c r="C3" s="680"/>
      <c r="D3" s="680"/>
      <c r="E3" s="681"/>
      <c r="F3" s="677"/>
      <c r="G3" s="678"/>
      <c r="H3" s="678"/>
      <c r="I3" s="678"/>
      <c r="J3" s="678"/>
      <c r="M3" s="567">
        <f>M55/F50</f>
        <v>0.25101214574898784</v>
      </c>
      <c r="N3" s="567">
        <f>N55/F50</f>
        <v>0.74898785425101211</v>
      </c>
      <c r="O3" s="567">
        <f>O55/F50</f>
        <v>0</v>
      </c>
      <c r="P3" s="567">
        <f>P55/F50</f>
        <v>0</v>
      </c>
    </row>
    <row r="4" spans="1:17" ht="13.9" customHeight="1" thickBot="1">
      <c r="A4" s="682">
        <v>30</v>
      </c>
      <c r="B4" s="581" t="s">
        <v>218</v>
      </c>
      <c r="C4" s="608">
        <v>13694</v>
      </c>
      <c r="D4" s="582" t="s">
        <v>76</v>
      </c>
      <c r="E4" s="586">
        <v>2.2169999999999999E-2</v>
      </c>
      <c r="F4" s="683" t="s">
        <v>226</v>
      </c>
      <c r="G4" s="684"/>
      <c r="H4" s="685" t="s">
        <v>453</v>
      </c>
      <c r="I4" s="685"/>
      <c r="J4" s="685"/>
      <c r="N4" s="535"/>
    </row>
    <row r="5" spans="1:17" ht="13.9" customHeight="1" thickBot="1">
      <c r="A5" s="682"/>
      <c r="B5" s="655" t="s">
        <v>78</v>
      </c>
      <c r="C5" s="609">
        <v>13525</v>
      </c>
      <c r="D5" s="583" t="s">
        <v>219</v>
      </c>
      <c r="E5" s="587">
        <f>(C6+C5)/2</f>
        <v>13600.5</v>
      </c>
      <c r="F5" s="683" t="s">
        <v>227</v>
      </c>
      <c r="G5" s="686"/>
      <c r="H5" s="685" t="s">
        <v>452</v>
      </c>
      <c r="I5" s="687"/>
      <c r="J5" s="685"/>
      <c r="M5" s="666" t="s">
        <v>140</v>
      </c>
      <c r="N5" s="667"/>
      <c r="O5" s="667"/>
      <c r="P5" s="668"/>
    </row>
    <row r="6" spans="1:17" ht="13.9" customHeight="1" thickBot="1">
      <c r="A6" s="595" t="s">
        <v>144</v>
      </c>
      <c r="B6" s="655" t="s">
        <v>79</v>
      </c>
      <c r="C6" s="609">
        <v>13676</v>
      </c>
      <c r="D6" s="584" t="s">
        <v>145</v>
      </c>
      <c r="E6" s="588">
        <v>0.63</v>
      </c>
      <c r="F6" s="592" t="s">
        <v>170</v>
      </c>
      <c r="G6" s="594">
        <f>SUM(C12:C15)/SUM(C12:C46)</f>
        <v>7.980336784855141E-2</v>
      </c>
      <c r="H6" s="592" t="s">
        <v>168</v>
      </c>
      <c r="I6" s="575">
        <v>48.698924731182792</v>
      </c>
      <c r="J6" s="596"/>
      <c r="M6" s="669" t="s">
        <v>141</v>
      </c>
      <c r="N6" s="670"/>
      <c r="O6" s="670"/>
      <c r="P6" s="671"/>
    </row>
    <row r="7" spans="1:17" ht="13.9" customHeight="1" thickBot="1">
      <c r="A7" s="610">
        <v>22.1</v>
      </c>
      <c r="B7" s="655" t="s">
        <v>80</v>
      </c>
      <c r="C7" s="609">
        <v>9100</v>
      </c>
      <c r="D7" s="585" t="s">
        <v>77</v>
      </c>
      <c r="E7" s="587">
        <v>6</v>
      </c>
      <c r="F7" s="593" t="s">
        <v>167</v>
      </c>
      <c r="G7" s="587">
        <v>95</v>
      </c>
      <c r="H7" s="592" t="s">
        <v>169</v>
      </c>
      <c r="I7" s="575">
        <v>1853.2258064516129</v>
      </c>
      <c r="J7" s="596"/>
      <c r="K7" s="535"/>
      <c r="L7" s="557"/>
    </row>
    <row r="8" spans="1:17" ht="13.9" customHeight="1">
      <c r="A8" s="661" t="s">
        <v>81</v>
      </c>
      <c r="B8" s="661" t="s">
        <v>82</v>
      </c>
      <c r="C8" s="661" t="s">
        <v>201</v>
      </c>
      <c r="D8" s="661" t="s">
        <v>224</v>
      </c>
      <c r="E8" s="662" t="s">
        <v>225</v>
      </c>
      <c r="F8" s="661" t="s">
        <v>83</v>
      </c>
      <c r="G8" s="662" t="s">
        <v>72</v>
      </c>
      <c r="H8" s="661" t="s">
        <v>217</v>
      </c>
      <c r="I8" s="661" t="s">
        <v>239</v>
      </c>
      <c r="J8" s="662" t="s">
        <v>451</v>
      </c>
      <c r="L8" s="557"/>
    </row>
    <row r="9" spans="1:17" ht="13.9" customHeight="1" thickBot="1">
      <c r="A9" s="661"/>
      <c r="B9" s="661"/>
      <c r="C9" s="661"/>
      <c r="D9" s="661"/>
      <c r="E9" s="661"/>
      <c r="F9" s="672"/>
      <c r="G9" s="672"/>
      <c r="H9" s="672"/>
      <c r="I9" s="661"/>
      <c r="J9" s="661"/>
      <c r="L9" s="535"/>
      <c r="M9" s="535"/>
      <c r="N9" s="535"/>
      <c r="Q9" s="568" t="s">
        <v>149</v>
      </c>
    </row>
    <row r="10" spans="1:17" ht="13.9" customHeight="1" thickBot="1">
      <c r="A10" s="597">
        <v>1</v>
      </c>
      <c r="B10" s="611" t="s">
        <v>84</v>
      </c>
      <c r="C10" s="630">
        <v>24</v>
      </c>
      <c r="D10" s="631"/>
      <c r="E10" s="622" t="s">
        <v>139</v>
      </c>
      <c r="F10" s="624">
        <f>(D10*42)*C10</f>
        <v>0</v>
      </c>
      <c r="G10" s="604">
        <f>F10</f>
        <v>0</v>
      </c>
      <c r="H10" s="575">
        <f t="shared" ref="H10:H49" si="0">(1*((D10/$A$7)+1))*C10</f>
        <v>24</v>
      </c>
      <c r="I10" s="616">
        <v>14</v>
      </c>
      <c r="J10" s="616">
        <v>6336</v>
      </c>
      <c r="L10" s="554">
        <f>IF(E10="acid",(C10),0)</f>
        <v>0</v>
      </c>
      <c r="M10" s="561">
        <f t="shared" ref="M10:M46" si="1">IF(E10=$M$54,F10,0)</f>
        <v>0</v>
      </c>
      <c r="N10" s="561">
        <f t="shared" ref="N10:N46" si="2">IF(E10=$N$54,F10,0)</f>
        <v>0</v>
      </c>
      <c r="O10" s="561">
        <f t="shared" ref="O10:O46" si="3">IF(E10=$O$54,F10,0)</f>
        <v>0</v>
      </c>
      <c r="P10" s="561">
        <f t="shared" ref="P10:P46" si="4">IF(E10=$P$54,F10,0)</f>
        <v>0</v>
      </c>
      <c r="Q10" s="569"/>
    </row>
    <row r="11" spans="1:17" ht="13.9" customHeight="1" thickBot="1">
      <c r="A11" s="597">
        <v>2</v>
      </c>
      <c r="B11" s="611" t="s">
        <v>85</v>
      </c>
      <c r="C11" s="630">
        <v>24</v>
      </c>
      <c r="D11" s="631"/>
      <c r="E11" s="622" t="s">
        <v>61</v>
      </c>
      <c r="F11" s="624">
        <f t="shared" ref="F11:F14" si="5">(D11*42)*C11</f>
        <v>0</v>
      </c>
      <c r="G11" s="604">
        <f t="shared" ref="G11:G48" si="6">G10+F11</f>
        <v>0</v>
      </c>
      <c r="H11" s="575">
        <f t="shared" si="0"/>
        <v>24</v>
      </c>
      <c r="I11" s="616">
        <v>36</v>
      </c>
      <c r="J11" s="616">
        <v>7100</v>
      </c>
      <c r="L11" s="554">
        <f t="shared" ref="L11:L49" si="7">IF(E11="acid",(C11),0)</f>
        <v>24</v>
      </c>
      <c r="M11" s="561">
        <f t="shared" si="1"/>
        <v>0</v>
      </c>
      <c r="N11" s="561">
        <f t="shared" si="2"/>
        <v>0</v>
      </c>
      <c r="O11" s="561">
        <f t="shared" si="3"/>
        <v>0</v>
      </c>
      <c r="P11" s="561">
        <f t="shared" si="4"/>
        <v>0</v>
      </c>
      <c r="Q11" s="552" t="s">
        <v>136</v>
      </c>
    </row>
    <row r="12" spans="1:17" ht="13.9" customHeight="1" thickBot="1">
      <c r="A12" s="597">
        <v>3</v>
      </c>
      <c r="B12" s="611" t="s">
        <v>472</v>
      </c>
      <c r="C12" s="630">
        <v>176</v>
      </c>
      <c r="D12" s="631"/>
      <c r="E12" s="622" t="s">
        <v>86</v>
      </c>
      <c r="F12" s="624">
        <f t="shared" si="5"/>
        <v>0</v>
      </c>
      <c r="G12" s="604">
        <f t="shared" si="6"/>
        <v>0</v>
      </c>
      <c r="H12" s="575">
        <f t="shared" si="0"/>
        <v>176</v>
      </c>
      <c r="I12" s="616">
        <v>44</v>
      </c>
      <c r="J12" s="616">
        <v>6580</v>
      </c>
      <c r="L12" s="554">
        <f t="shared" si="7"/>
        <v>0</v>
      </c>
      <c r="M12" s="561">
        <f t="shared" si="1"/>
        <v>0</v>
      </c>
      <c r="N12" s="561">
        <f t="shared" si="2"/>
        <v>0</v>
      </c>
      <c r="O12" s="561">
        <f t="shared" si="3"/>
        <v>0</v>
      </c>
      <c r="P12" s="561">
        <f t="shared" si="4"/>
        <v>0</v>
      </c>
      <c r="Q12" s="552" t="s">
        <v>150</v>
      </c>
    </row>
    <row r="13" spans="1:17" ht="13.9" customHeight="1" thickBot="1">
      <c r="A13" s="597">
        <v>4</v>
      </c>
      <c r="B13" s="611" t="s">
        <v>85</v>
      </c>
      <c r="C13" s="630">
        <v>36</v>
      </c>
      <c r="D13" s="631"/>
      <c r="E13" s="622" t="s">
        <v>61</v>
      </c>
      <c r="F13" s="624">
        <f t="shared" si="5"/>
        <v>0</v>
      </c>
      <c r="G13" s="604">
        <f t="shared" si="6"/>
        <v>0</v>
      </c>
      <c r="H13" s="575">
        <f t="shared" si="0"/>
        <v>36</v>
      </c>
      <c r="I13" s="616">
        <v>83</v>
      </c>
      <c r="J13" s="616">
        <v>7060</v>
      </c>
      <c r="L13" s="554">
        <f t="shared" si="7"/>
        <v>36</v>
      </c>
      <c r="M13" s="561">
        <f t="shared" si="1"/>
        <v>0</v>
      </c>
      <c r="N13" s="561">
        <f t="shared" si="2"/>
        <v>0</v>
      </c>
      <c r="O13" s="561">
        <f t="shared" si="3"/>
        <v>0</v>
      </c>
      <c r="P13" s="561">
        <f t="shared" si="4"/>
        <v>0</v>
      </c>
      <c r="Q13" s="552" t="s">
        <v>113</v>
      </c>
    </row>
    <row r="14" spans="1:17" ht="13.9" customHeight="1" thickBot="1">
      <c r="A14" s="597">
        <v>5</v>
      </c>
      <c r="B14" s="611" t="s">
        <v>472</v>
      </c>
      <c r="C14" s="630">
        <v>350</v>
      </c>
      <c r="D14" s="632"/>
      <c r="E14" s="622" t="s">
        <v>87</v>
      </c>
      <c r="F14" s="624">
        <f t="shared" si="5"/>
        <v>0</v>
      </c>
      <c r="G14" s="604">
        <f t="shared" si="6"/>
        <v>0</v>
      </c>
      <c r="H14" s="575">
        <f t="shared" si="0"/>
        <v>350</v>
      </c>
      <c r="I14" s="616">
        <v>89</v>
      </c>
      <c r="J14" s="616">
        <v>6950</v>
      </c>
      <c r="L14" s="554">
        <f t="shared" si="7"/>
        <v>0</v>
      </c>
      <c r="M14" s="561">
        <f t="shared" si="1"/>
        <v>0</v>
      </c>
      <c r="N14" s="561">
        <f t="shared" si="2"/>
        <v>0</v>
      </c>
      <c r="O14" s="561">
        <f t="shared" si="3"/>
        <v>0</v>
      </c>
      <c r="P14" s="561">
        <f t="shared" si="4"/>
        <v>0</v>
      </c>
      <c r="Q14" s="552" t="s">
        <v>151</v>
      </c>
    </row>
    <row r="15" spans="1:17" ht="13.9" customHeight="1" thickBot="1">
      <c r="A15" s="597">
        <v>6</v>
      </c>
      <c r="B15" s="611" t="s">
        <v>472</v>
      </c>
      <c r="C15" s="630">
        <v>201</v>
      </c>
      <c r="D15" s="631">
        <v>0.3</v>
      </c>
      <c r="E15" s="622" t="s">
        <v>136</v>
      </c>
      <c r="F15" s="624">
        <v>2510</v>
      </c>
      <c r="G15" s="604">
        <f t="shared" si="6"/>
        <v>2510</v>
      </c>
      <c r="H15" s="575">
        <f t="shared" si="0"/>
        <v>203.7285067873303</v>
      </c>
      <c r="I15" s="616">
        <v>95</v>
      </c>
      <c r="J15" s="616">
        <v>7540</v>
      </c>
      <c r="L15" s="554">
        <f t="shared" si="7"/>
        <v>0</v>
      </c>
      <c r="M15" s="561">
        <f t="shared" si="1"/>
        <v>2510</v>
      </c>
      <c r="N15" s="561">
        <f t="shared" si="2"/>
        <v>0</v>
      </c>
      <c r="O15" s="561">
        <f t="shared" si="3"/>
        <v>0</v>
      </c>
      <c r="P15" s="561">
        <f t="shared" si="4"/>
        <v>0</v>
      </c>
      <c r="Q15" s="552" t="s">
        <v>114</v>
      </c>
    </row>
    <row r="16" spans="1:17" ht="13.9" customHeight="1" thickBot="1">
      <c r="A16" s="597">
        <v>7</v>
      </c>
      <c r="B16" s="611" t="s">
        <v>472</v>
      </c>
      <c r="C16" s="630">
        <v>350</v>
      </c>
      <c r="D16" s="631">
        <v>0.6</v>
      </c>
      <c r="E16" s="622" t="s">
        <v>136</v>
      </c>
      <c r="F16" s="624">
        <v>8800</v>
      </c>
      <c r="G16" s="604">
        <f t="shared" si="6"/>
        <v>11310</v>
      </c>
      <c r="H16" s="575">
        <f t="shared" si="0"/>
        <v>359.50226244343889</v>
      </c>
      <c r="I16" s="616">
        <v>95</v>
      </c>
      <c r="J16" s="616">
        <v>7430</v>
      </c>
      <c r="L16" s="554">
        <f t="shared" si="7"/>
        <v>0</v>
      </c>
      <c r="M16" s="561">
        <f t="shared" si="1"/>
        <v>8800</v>
      </c>
      <c r="N16" s="561">
        <f t="shared" si="2"/>
        <v>0</v>
      </c>
      <c r="O16" s="561">
        <f t="shared" si="3"/>
        <v>0</v>
      </c>
      <c r="P16" s="561">
        <f t="shared" si="4"/>
        <v>0</v>
      </c>
      <c r="Q16" s="552" t="s">
        <v>152</v>
      </c>
    </row>
    <row r="17" spans="1:17" ht="13.9" customHeight="1" thickBot="1">
      <c r="A17" s="597">
        <v>8</v>
      </c>
      <c r="B17" s="611" t="s">
        <v>472</v>
      </c>
      <c r="C17" s="630">
        <v>350</v>
      </c>
      <c r="D17" s="631">
        <v>0.9</v>
      </c>
      <c r="E17" s="622" t="s">
        <v>136</v>
      </c>
      <c r="F17" s="624">
        <v>12700</v>
      </c>
      <c r="G17" s="604">
        <f t="shared" si="6"/>
        <v>24010</v>
      </c>
      <c r="H17" s="575">
        <f t="shared" si="0"/>
        <v>364.2533936651584</v>
      </c>
      <c r="I17" s="616">
        <v>95</v>
      </c>
      <c r="J17" s="616">
        <v>7140</v>
      </c>
      <c r="L17" s="554">
        <f t="shared" si="7"/>
        <v>0</v>
      </c>
      <c r="M17" s="561">
        <f t="shared" si="1"/>
        <v>12700</v>
      </c>
      <c r="N17" s="561">
        <f t="shared" si="2"/>
        <v>0</v>
      </c>
      <c r="O17" s="561">
        <f t="shared" si="3"/>
        <v>0</v>
      </c>
      <c r="P17" s="561">
        <f t="shared" si="4"/>
        <v>0</v>
      </c>
      <c r="Q17" s="552" t="s">
        <v>87</v>
      </c>
    </row>
    <row r="18" spans="1:17" ht="13.9" customHeight="1" thickBot="1">
      <c r="A18" s="597">
        <v>9</v>
      </c>
      <c r="B18" s="611" t="s">
        <v>472</v>
      </c>
      <c r="C18" s="633">
        <v>150</v>
      </c>
      <c r="D18" s="631">
        <v>0.3</v>
      </c>
      <c r="E18" s="622" t="s">
        <v>136</v>
      </c>
      <c r="F18" s="624">
        <v>2000</v>
      </c>
      <c r="G18" s="604">
        <f t="shared" si="6"/>
        <v>26010</v>
      </c>
      <c r="H18" s="575">
        <f t="shared" si="0"/>
        <v>152.03619909502262</v>
      </c>
      <c r="I18" s="616">
        <v>95</v>
      </c>
      <c r="J18" s="616">
        <v>7100</v>
      </c>
      <c r="L18" s="554">
        <f t="shared" si="7"/>
        <v>0</v>
      </c>
      <c r="M18" s="561">
        <f t="shared" si="1"/>
        <v>2000</v>
      </c>
      <c r="N18" s="561">
        <f t="shared" si="2"/>
        <v>0</v>
      </c>
      <c r="O18" s="561">
        <f t="shared" si="3"/>
        <v>0</v>
      </c>
      <c r="P18" s="561">
        <f t="shared" si="4"/>
        <v>0</v>
      </c>
      <c r="Q18" s="552" t="s">
        <v>61</v>
      </c>
    </row>
    <row r="19" spans="1:17" ht="13.9" customHeight="1" thickBot="1">
      <c r="A19" s="597">
        <v>10</v>
      </c>
      <c r="B19" s="611" t="s">
        <v>472</v>
      </c>
      <c r="C19" s="633">
        <v>460</v>
      </c>
      <c r="D19" s="631">
        <v>0.6</v>
      </c>
      <c r="E19" s="622" t="s">
        <v>136</v>
      </c>
      <c r="F19" s="624">
        <v>11220</v>
      </c>
      <c r="G19" s="604">
        <f t="shared" si="6"/>
        <v>37230</v>
      </c>
      <c r="H19" s="575">
        <f t="shared" si="0"/>
        <v>472.48868778280541</v>
      </c>
      <c r="I19" s="616">
        <v>95</v>
      </c>
      <c r="J19" s="616">
        <v>7005</v>
      </c>
      <c r="L19" s="554">
        <f t="shared" si="7"/>
        <v>0</v>
      </c>
      <c r="M19" s="561">
        <f t="shared" si="1"/>
        <v>11220</v>
      </c>
      <c r="N19" s="561">
        <f t="shared" si="2"/>
        <v>0</v>
      </c>
      <c r="O19" s="561">
        <f t="shared" si="3"/>
        <v>0</v>
      </c>
      <c r="P19" s="561">
        <f t="shared" si="4"/>
        <v>0</v>
      </c>
      <c r="Q19" s="552" t="s">
        <v>86</v>
      </c>
    </row>
    <row r="20" spans="1:17" ht="13.9" customHeight="1" thickBot="1">
      <c r="A20" s="597">
        <v>11</v>
      </c>
      <c r="B20" s="611" t="s">
        <v>472</v>
      </c>
      <c r="C20" s="633">
        <v>500</v>
      </c>
      <c r="D20" s="631">
        <v>0</v>
      </c>
      <c r="E20" s="622" t="s">
        <v>156</v>
      </c>
      <c r="F20" s="624">
        <v>0</v>
      </c>
      <c r="G20" s="604">
        <f t="shared" si="6"/>
        <v>37230</v>
      </c>
      <c r="H20" s="575">
        <f t="shared" si="0"/>
        <v>500</v>
      </c>
      <c r="I20" s="616">
        <v>95</v>
      </c>
      <c r="J20" s="616">
        <v>6840</v>
      </c>
      <c r="L20" s="554">
        <f t="shared" si="7"/>
        <v>0</v>
      </c>
      <c r="M20" s="561">
        <f t="shared" si="1"/>
        <v>0</v>
      </c>
      <c r="N20" s="561">
        <f t="shared" si="2"/>
        <v>0</v>
      </c>
      <c r="O20" s="561">
        <f t="shared" si="3"/>
        <v>0</v>
      </c>
      <c r="P20" s="561">
        <f t="shared" si="4"/>
        <v>0</v>
      </c>
      <c r="Q20" s="552" t="s">
        <v>128</v>
      </c>
    </row>
    <row r="21" spans="1:17" ht="13.9" customHeight="1" thickBot="1">
      <c r="A21" s="597">
        <v>12</v>
      </c>
      <c r="B21" s="611" t="s">
        <v>472</v>
      </c>
      <c r="C21" s="633">
        <v>200</v>
      </c>
      <c r="D21" s="631">
        <v>0</v>
      </c>
      <c r="E21" s="622" t="s">
        <v>87</v>
      </c>
      <c r="F21" s="624">
        <v>0</v>
      </c>
      <c r="G21" s="604">
        <f t="shared" si="6"/>
        <v>37230</v>
      </c>
      <c r="H21" s="575">
        <f t="shared" si="0"/>
        <v>200</v>
      </c>
      <c r="I21" s="616">
        <v>75</v>
      </c>
      <c r="J21" s="616">
        <v>6950</v>
      </c>
      <c r="L21" s="554">
        <f t="shared" si="7"/>
        <v>0</v>
      </c>
      <c r="M21" s="561">
        <f t="shared" si="1"/>
        <v>0</v>
      </c>
      <c r="N21" s="561">
        <f t="shared" si="2"/>
        <v>0</v>
      </c>
      <c r="O21" s="561">
        <f t="shared" si="3"/>
        <v>0</v>
      </c>
      <c r="P21" s="561">
        <f t="shared" si="4"/>
        <v>0</v>
      </c>
      <c r="Q21" s="552" t="s">
        <v>129</v>
      </c>
    </row>
    <row r="22" spans="1:17" ht="13.9" customHeight="1" thickBot="1">
      <c r="A22" s="597">
        <v>13</v>
      </c>
      <c r="B22" s="611" t="s">
        <v>472</v>
      </c>
      <c r="C22" s="633">
        <v>153</v>
      </c>
      <c r="D22" s="631">
        <v>0.3</v>
      </c>
      <c r="E22" s="622" t="s">
        <v>136</v>
      </c>
      <c r="F22" s="624">
        <v>2100</v>
      </c>
      <c r="G22" s="604">
        <f t="shared" si="6"/>
        <v>39330</v>
      </c>
      <c r="H22" s="575">
        <f t="shared" si="0"/>
        <v>155.07692307692307</v>
      </c>
      <c r="I22" s="616">
        <v>95</v>
      </c>
      <c r="J22" s="616">
        <v>6990</v>
      </c>
      <c r="L22" s="554">
        <f t="shared" si="7"/>
        <v>0</v>
      </c>
      <c r="M22" s="561">
        <f t="shared" si="1"/>
        <v>2100</v>
      </c>
      <c r="N22" s="561">
        <f t="shared" si="2"/>
        <v>0</v>
      </c>
      <c r="O22" s="561">
        <f t="shared" si="3"/>
        <v>0</v>
      </c>
      <c r="P22" s="561">
        <f t="shared" si="4"/>
        <v>0</v>
      </c>
      <c r="Q22" s="552" t="s">
        <v>139</v>
      </c>
    </row>
    <row r="23" spans="1:17" ht="13.9" customHeight="1" thickBot="1">
      <c r="A23" s="597">
        <v>14</v>
      </c>
      <c r="B23" s="611" t="s">
        <v>472</v>
      </c>
      <c r="C23" s="633">
        <v>250</v>
      </c>
      <c r="D23" s="631">
        <v>0.6</v>
      </c>
      <c r="E23" s="622" t="s">
        <v>136</v>
      </c>
      <c r="F23" s="624">
        <v>6310</v>
      </c>
      <c r="G23" s="604">
        <f t="shared" si="6"/>
        <v>45640</v>
      </c>
      <c r="H23" s="575">
        <f t="shared" si="0"/>
        <v>256.78733031674204</v>
      </c>
      <c r="I23" s="616">
        <v>95</v>
      </c>
      <c r="J23" s="616">
        <v>7080</v>
      </c>
      <c r="L23" s="554">
        <f t="shared" si="7"/>
        <v>0</v>
      </c>
      <c r="M23" s="561">
        <f t="shared" si="1"/>
        <v>6310</v>
      </c>
      <c r="N23" s="561">
        <f t="shared" si="2"/>
        <v>0</v>
      </c>
      <c r="O23" s="561">
        <f t="shared" si="3"/>
        <v>0</v>
      </c>
      <c r="P23" s="561">
        <f t="shared" si="4"/>
        <v>0</v>
      </c>
      <c r="Q23" s="552" t="s">
        <v>192</v>
      </c>
    </row>
    <row r="24" spans="1:17" ht="13.9" customHeight="1" thickBot="1">
      <c r="A24" s="597">
        <v>15</v>
      </c>
      <c r="B24" s="611" t="s">
        <v>472</v>
      </c>
      <c r="C24" s="633">
        <v>350</v>
      </c>
      <c r="D24" s="631">
        <v>0.9</v>
      </c>
      <c r="E24" s="622" t="s">
        <v>136</v>
      </c>
      <c r="F24" s="624">
        <v>11100</v>
      </c>
      <c r="G24" s="604">
        <f t="shared" si="6"/>
        <v>56740</v>
      </c>
      <c r="H24" s="575">
        <f t="shared" si="0"/>
        <v>364.2533936651584</v>
      </c>
      <c r="I24" s="616">
        <v>95</v>
      </c>
      <c r="J24" s="616">
        <v>6930</v>
      </c>
      <c r="L24" s="554">
        <f t="shared" si="7"/>
        <v>0</v>
      </c>
      <c r="M24" s="561">
        <f t="shared" si="1"/>
        <v>11100</v>
      </c>
      <c r="N24" s="561">
        <f t="shared" si="2"/>
        <v>0</v>
      </c>
      <c r="O24" s="561">
        <f t="shared" si="3"/>
        <v>0</v>
      </c>
      <c r="P24" s="561">
        <f t="shared" si="4"/>
        <v>0</v>
      </c>
      <c r="Q24" s="552" t="s">
        <v>233</v>
      </c>
    </row>
    <row r="25" spans="1:17" ht="13.9" customHeight="1" thickBot="1">
      <c r="A25" s="597">
        <v>16</v>
      </c>
      <c r="B25" s="611" t="s">
        <v>472</v>
      </c>
      <c r="C25" s="633">
        <v>300</v>
      </c>
      <c r="D25" s="631">
        <v>1.2</v>
      </c>
      <c r="E25" s="622" t="s">
        <v>136</v>
      </c>
      <c r="F25" s="624">
        <v>14780</v>
      </c>
      <c r="G25" s="604">
        <f t="shared" si="6"/>
        <v>71520</v>
      </c>
      <c r="H25" s="575">
        <f t="shared" si="0"/>
        <v>316.28959276018099</v>
      </c>
      <c r="I25" s="616">
        <v>95</v>
      </c>
      <c r="J25" s="616">
        <v>6840</v>
      </c>
      <c r="L25" s="554">
        <f t="shared" si="7"/>
        <v>0</v>
      </c>
      <c r="M25" s="561">
        <f t="shared" si="1"/>
        <v>14780</v>
      </c>
      <c r="N25" s="561">
        <f t="shared" si="2"/>
        <v>0</v>
      </c>
      <c r="O25" s="561">
        <f t="shared" si="3"/>
        <v>0</v>
      </c>
      <c r="P25" s="561">
        <f t="shared" si="4"/>
        <v>0</v>
      </c>
      <c r="Q25" s="553" t="s">
        <v>156</v>
      </c>
    </row>
    <row r="26" spans="1:17" ht="13.9" customHeight="1" thickBot="1">
      <c r="A26" s="597">
        <v>17</v>
      </c>
      <c r="B26" s="611" t="s">
        <v>472</v>
      </c>
      <c r="C26" s="633">
        <v>150</v>
      </c>
      <c r="D26" s="631">
        <v>0.3</v>
      </c>
      <c r="E26" s="622" t="s">
        <v>136</v>
      </c>
      <c r="F26" s="624">
        <v>2860</v>
      </c>
      <c r="G26" s="604">
        <f t="shared" si="6"/>
        <v>74380</v>
      </c>
      <c r="H26" s="575">
        <f t="shared" si="0"/>
        <v>152.03619909502262</v>
      </c>
      <c r="I26" s="616">
        <v>95</v>
      </c>
      <c r="J26" s="616">
        <v>6730</v>
      </c>
      <c r="L26" s="554">
        <f t="shared" si="7"/>
        <v>0</v>
      </c>
      <c r="M26" s="561">
        <f t="shared" si="1"/>
        <v>2860</v>
      </c>
      <c r="N26" s="561">
        <f t="shared" si="2"/>
        <v>0</v>
      </c>
      <c r="O26" s="561">
        <f t="shared" si="3"/>
        <v>0</v>
      </c>
      <c r="P26" s="561">
        <f t="shared" si="4"/>
        <v>0</v>
      </c>
    </row>
    <row r="27" spans="1:17" ht="13.9" customHeight="1" thickBot="1">
      <c r="A27" s="597">
        <v>18</v>
      </c>
      <c r="B27" s="611" t="s">
        <v>472</v>
      </c>
      <c r="C27" s="633">
        <v>250</v>
      </c>
      <c r="D27" s="631">
        <v>1.2</v>
      </c>
      <c r="E27" s="622" t="s">
        <v>136</v>
      </c>
      <c r="F27" s="624">
        <v>12420</v>
      </c>
      <c r="G27" s="604">
        <f t="shared" si="6"/>
        <v>86800</v>
      </c>
      <c r="H27" s="575">
        <f t="shared" si="0"/>
        <v>263.57466063348414</v>
      </c>
      <c r="I27" s="616">
        <v>95</v>
      </c>
      <c r="J27" s="616">
        <v>6700</v>
      </c>
      <c r="L27" s="554">
        <f t="shared" si="7"/>
        <v>0</v>
      </c>
      <c r="M27" s="561">
        <f t="shared" si="1"/>
        <v>12420</v>
      </c>
      <c r="N27" s="561">
        <f t="shared" si="2"/>
        <v>0</v>
      </c>
      <c r="O27" s="561">
        <f t="shared" si="3"/>
        <v>0</v>
      </c>
      <c r="P27" s="561">
        <f t="shared" si="4"/>
        <v>0</v>
      </c>
    </row>
    <row r="28" spans="1:17" ht="13.9" customHeight="1" thickBot="1">
      <c r="A28" s="597">
        <v>19</v>
      </c>
      <c r="B28" s="611" t="s">
        <v>472</v>
      </c>
      <c r="C28" s="633">
        <v>200</v>
      </c>
      <c r="D28" s="631">
        <v>0.3</v>
      </c>
      <c r="E28" s="622" t="s">
        <v>150</v>
      </c>
      <c r="F28" s="624">
        <v>3960</v>
      </c>
      <c r="G28" s="604">
        <f t="shared" si="6"/>
        <v>90760</v>
      </c>
      <c r="H28" s="575">
        <f t="shared" si="0"/>
        <v>202.71493212669682</v>
      </c>
      <c r="I28" s="616">
        <v>95</v>
      </c>
      <c r="J28" s="616">
        <v>6640</v>
      </c>
      <c r="L28" s="554">
        <f t="shared" si="7"/>
        <v>0</v>
      </c>
      <c r="M28" s="561">
        <f t="shared" si="1"/>
        <v>0</v>
      </c>
      <c r="N28" s="561">
        <f t="shared" si="2"/>
        <v>3960</v>
      </c>
      <c r="O28" s="561">
        <f t="shared" si="3"/>
        <v>0</v>
      </c>
      <c r="P28" s="561">
        <f t="shared" si="4"/>
        <v>0</v>
      </c>
    </row>
    <row r="29" spans="1:17" ht="13.9" customHeight="1" thickBot="1">
      <c r="A29" s="597">
        <v>20</v>
      </c>
      <c r="B29" s="611" t="s">
        <v>472</v>
      </c>
      <c r="C29" s="633">
        <v>400</v>
      </c>
      <c r="D29" s="631">
        <v>0.6</v>
      </c>
      <c r="E29" s="622" t="s">
        <v>150</v>
      </c>
      <c r="F29" s="624">
        <v>10000</v>
      </c>
      <c r="G29" s="604">
        <f t="shared" si="6"/>
        <v>100760</v>
      </c>
      <c r="H29" s="575">
        <f t="shared" si="0"/>
        <v>410.85972850678729</v>
      </c>
      <c r="I29" s="616">
        <v>95</v>
      </c>
      <c r="J29" s="616">
        <v>6440</v>
      </c>
      <c r="L29" s="554">
        <f t="shared" si="7"/>
        <v>0</v>
      </c>
      <c r="M29" s="561">
        <f t="shared" si="1"/>
        <v>0</v>
      </c>
      <c r="N29" s="561">
        <f t="shared" si="2"/>
        <v>10000</v>
      </c>
      <c r="O29" s="561">
        <f t="shared" si="3"/>
        <v>0</v>
      </c>
      <c r="P29" s="561">
        <f t="shared" si="4"/>
        <v>0</v>
      </c>
    </row>
    <row r="30" spans="1:17" ht="13.9" customHeight="1" thickBot="1">
      <c r="A30" s="597">
        <v>21</v>
      </c>
      <c r="B30" s="611" t="s">
        <v>472</v>
      </c>
      <c r="C30" s="633">
        <v>400</v>
      </c>
      <c r="D30" s="631">
        <v>0.9</v>
      </c>
      <c r="E30" s="622" t="s">
        <v>150</v>
      </c>
      <c r="F30" s="624">
        <v>14600</v>
      </c>
      <c r="G30" s="604">
        <f t="shared" si="6"/>
        <v>115360</v>
      </c>
      <c r="H30" s="575">
        <f t="shared" si="0"/>
        <v>416.28959276018105</v>
      </c>
      <c r="I30" s="616">
        <v>95</v>
      </c>
      <c r="J30" s="616">
        <v>6410</v>
      </c>
      <c r="L30" s="554">
        <f t="shared" si="7"/>
        <v>0</v>
      </c>
      <c r="M30" s="561">
        <f t="shared" si="1"/>
        <v>0</v>
      </c>
      <c r="N30" s="561">
        <f t="shared" si="2"/>
        <v>14600</v>
      </c>
      <c r="O30" s="561">
        <f t="shared" si="3"/>
        <v>0</v>
      </c>
      <c r="P30" s="561">
        <f t="shared" si="4"/>
        <v>0</v>
      </c>
    </row>
    <row r="31" spans="1:17" ht="13.9" customHeight="1" thickBot="1">
      <c r="A31" s="597">
        <v>22</v>
      </c>
      <c r="B31" s="611" t="s">
        <v>472</v>
      </c>
      <c r="C31" s="633">
        <v>202</v>
      </c>
      <c r="D31" s="631">
        <v>0.3</v>
      </c>
      <c r="E31" s="622" t="s">
        <v>150</v>
      </c>
      <c r="F31" s="624">
        <v>3100</v>
      </c>
      <c r="G31" s="604">
        <f t="shared" si="6"/>
        <v>118460</v>
      </c>
      <c r="H31" s="575">
        <f t="shared" si="0"/>
        <v>204.74208144796378</v>
      </c>
      <c r="I31" s="616">
        <v>95</v>
      </c>
      <c r="J31" s="616">
        <v>6450</v>
      </c>
      <c r="L31" s="554">
        <f t="shared" si="7"/>
        <v>0</v>
      </c>
      <c r="M31" s="561">
        <f t="shared" si="1"/>
        <v>0</v>
      </c>
      <c r="N31" s="561">
        <f t="shared" si="2"/>
        <v>3100</v>
      </c>
      <c r="O31" s="561">
        <f t="shared" si="3"/>
        <v>0</v>
      </c>
      <c r="P31" s="561">
        <f t="shared" si="4"/>
        <v>0</v>
      </c>
    </row>
    <row r="32" spans="1:17" ht="13.9" customHeight="1" thickBot="1">
      <c r="A32" s="597">
        <v>23</v>
      </c>
      <c r="B32" s="611" t="s">
        <v>472</v>
      </c>
      <c r="C32" s="633">
        <v>400</v>
      </c>
      <c r="D32" s="631">
        <v>0.9</v>
      </c>
      <c r="E32" s="622" t="s">
        <v>150</v>
      </c>
      <c r="F32" s="624">
        <v>14720</v>
      </c>
      <c r="G32" s="604">
        <f t="shared" si="6"/>
        <v>133180</v>
      </c>
      <c r="H32" s="575">
        <f t="shared" si="0"/>
        <v>416.28959276018105</v>
      </c>
      <c r="I32" s="616">
        <v>95</v>
      </c>
      <c r="J32" s="616">
        <v>6320</v>
      </c>
      <c r="L32" s="554">
        <f t="shared" si="7"/>
        <v>0</v>
      </c>
      <c r="M32" s="561">
        <f t="shared" si="1"/>
        <v>0</v>
      </c>
      <c r="N32" s="561">
        <f t="shared" si="2"/>
        <v>14720</v>
      </c>
      <c r="O32" s="561">
        <f t="shared" si="3"/>
        <v>0</v>
      </c>
      <c r="P32" s="561">
        <f t="shared" si="4"/>
        <v>0</v>
      </c>
    </row>
    <row r="33" spans="1:16" ht="13.9" customHeight="1" thickBot="1">
      <c r="A33" s="597">
        <v>24</v>
      </c>
      <c r="B33" s="611" t="s">
        <v>472</v>
      </c>
      <c r="C33" s="633">
        <v>400</v>
      </c>
      <c r="D33" s="631">
        <v>1.5</v>
      </c>
      <c r="E33" s="622" t="s">
        <v>150</v>
      </c>
      <c r="F33" s="624">
        <v>24700</v>
      </c>
      <c r="G33" s="604">
        <f t="shared" si="6"/>
        <v>157880</v>
      </c>
      <c r="H33" s="575">
        <f t="shared" si="0"/>
        <v>427.14932126696834</v>
      </c>
      <c r="I33" s="616">
        <v>95</v>
      </c>
      <c r="J33" s="616">
        <v>6280</v>
      </c>
      <c r="L33" s="554">
        <f t="shared" si="7"/>
        <v>0</v>
      </c>
      <c r="M33" s="561">
        <f t="shared" si="1"/>
        <v>0</v>
      </c>
      <c r="N33" s="561">
        <f t="shared" si="2"/>
        <v>24700</v>
      </c>
      <c r="O33" s="561">
        <f t="shared" si="3"/>
        <v>0</v>
      </c>
      <c r="P33" s="561">
        <f t="shared" si="4"/>
        <v>0</v>
      </c>
    </row>
    <row r="34" spans="1:16" ht="13.9" customHeight="1" thickBot="1">
      <c r="A34" s="597">
        <v>25</v>
      </c>
      <c r="B34" s="611" t="s">
        <v>472</v>
      </c>
      <c r="C34" s="633">
        <v>200</v>
      </c>
      <c r="D34" s="631">
        <v>0.6</v>
      </c>
      <c r="E34" s="622" t="s">
        <v>150</v>
      </c>
      <c r="F34" s="624">
        <v>5540</v>
      </c>
      <c r="G34" s="604">
        <f t="shared" si="6"/>
        <v>163420</v>
      </c>
      <c r="H34" s="575">
        <f t="shared" si="0"/>
        <v>205.42986425339365</v>
      </c>
      <c r="I34" s="616">
        <v>95</v>
      </c>
      <c r="J34" s="616">
        <v>6304</v>
      </c>
      <c r="L34" s="554">
        <f t="shared" si="7"/>
        <v>0</v>
      </c>
      <c r="M34" s="561">
        <f t="shared" si="1"/>
        <v>0</v>
      </c>
      <c r="N34" s="561">
        <f t="shared" si="2"/>
        <v>5540</v>
      </c>
      <c r="O34" s="561">
        <f t="shared" si="3"/>
        <v>0</v>
      </c>
      <c r="P34" s="561">
        <f t="shared" si="4"/>
        <v>0</v>
      </c>
    </row>
    <row r="35" spans="1:16" ht="13.9" customHeight="1" thickBot="1">
      <c r="A35" s="597">
        <v>26</v>
      </c>
      <c r="B35" s="611" t="s">
        <v>472</v>
      </c>
      <c r="C35" s="633">
        <v>401</v>
      </c>
      <c r="D35" s="631">
        <v>1.2</v>
      </c>
      <c r="E35" s="622" t="s">
        <v>150</v>
      </c>
      <c r="F35" s="624">
        <v>20100</v>
      </c>
      <c r="G35" s="604">
        <f t="shared" si="6"/>
        <v>183520</v>
      </c>
      <c r="H35" s="575">
        <f t="shared" si="0"/>
        <v>422.77375565610862</v>
      </c>
      <c r="I35" s="616">
        <v>95</v>
      </c>
      <c r="J35" s="616">
        <v>6290</v>
      </c>
      <c r="L35" s="554">
        <f t="shared" si="7"/>
        <v>0</v>
      </c>
      <c r="M35" s="561">
        <f t="shared" si="1"/>
        <v>0</v>
      </c>
      <c r="N35" s="561">
        <f t="shared" si="2"/>
        <v>20100</v>
      </c>
      <c r="O35" s="561">
        <f t="shared" si="3"/>
        <v>0</v>
      </c>
      <c r="P35" s="561">
        <f t="shared" si="4"/>
        <v>0</v>
      </c>
    </row>
    <row r="36" spans="1:16" ht="13.9" customHeight="1" thickBot="1">
      <c r="A36" s="597">
        <v>27</v>
      </c>
      <c r="B36" s="611" t="s">
        <v>472</v>
      </c>
      <c r="C36" s="633">
        <v>400</v>
      </c>
      <c r="D36" s="631">
        <v>1.8</v>
      </c>
      <c r="E36" s="622" t="s">
        <v>150</v>
      </c>
      <c r="F36" s="624">
        <v>28700</v>
      </c>
      <c r="G36" s="604">
        <f t="shared" si="6"/>
        <v>212220</v>
      </c>
      <c r="H36" s="575">
        <f t="shared" si="0"/>
        <v>432.57918552036199</v>
      </c>
      <c r="I36" s="616">
        <v>95</v>
      </c>
      <c r="J36" s="616">
        <v>6200</v>
      </c>
      <c r="L36" s="554">
        <f t="shared" si="7"/>
        <v>0</v>
      </c>
      <c r="M36" s="561">
        <f t="shared" si="1"/>
        <v>0</v>
      </c>
      <c r="N36" s="561">
        <f t="shared" si="2"/>
        <v>28700</v>
      </c>
      <c r="O36" s="561">
        <f t="shared" si="3"/>
        <v>0</v>
      </c>
      <c r="P36" s="561">
        <f t="shared" si="4"/>
        <v>0</v>
      </c>
    </row>
    <row r="37" spans="1:16" ht="13.9" customHeight="1" thickBot="1">
      <c r="A37" s="597">
        <v>28</v>
      </c>
      <c r="B37" s="611" t="s">
        <v>472</v>
      </c>
      <c r="C37" s="633">
        <v>201</v>
      </c>
      <c r="D37" s="631">
        <v>0.6</v>
      </c>
      <c r="E37" s="622" t="s">
        <v>150</v>
      </c>
      <c r="F37" s="624">
        <v>5760</v>
      </c>
      <c r="G37" s="604">
        <f t="shared" si="6"/>
        <v>217980</v>
      </c>
      <c r="H37" s="575">
        <f t="shared" si="0"/>
        <v>206.45701357466061</v>
      </c>
      <c r="I37" s="616">
        <v>95</v>
      </c>
      <c r="J37" s="616">
        <v>6210</v>
      </c>
      <c r="L37" s="554">
        <f t="shared" si="7"/>
        <v>0</v>
      </c>
      <c r="M37" s="561">
        <f t="shared" si="1"/>
        <v>0</v>
      </c>
      <c r="N37" s="561">
        <f t="shared" si="2"/>
        <v>5760</v>
      </c>
      <c r="O37" s="561">
        <f t="shared" si="3"/>
        <v>0</v>
      </c>
      <c r="P37" s="561">
        <f t="shared" si="4"/>
        <v>0</v>
      </c>
    </row>
    <row r="38" spans="1:16" ht="13.9" customHeight="1" thickBot="1">
      <c r="A38" s="597">
        <v>29</v>
      </c>
      <c r="B38" s="611" t="s">
        <v>472</v>
      </c>
      <c r="C38" s="633">
        <v>400</v>
      </c>
      <c r="D38" s="631">
        <v>1.2</v>
      </c>
      <c r="E38" s="622" t="s">
        <v>150</v>
      </c>
      <c r="F38" s="624">
        <v>20700</v>
      </c>
      <c r="G38" s="604">
        <f t="shared" si="6"/>
        <v>238680</v>
      </c>
      <c r="H38" s="575">
        <f t="shared" si="0"/>
        <v>421.7194570135747</v>
      </c>
      <c r="I38" s="616">
        <v>95</v>
      </c>
      <c r="J38" s="616">
        <v>6230</v>
      </c>
      <c r="L38" s="554">
        <f t="shared" si="7"/>
        <v>0</v>
      </c>
      <c r="M38" s="561">
        <f t="shared" si="1"/>
        <v>0</v>
      </c>
      <c r="N38" s="561">
        <f t="shared" si="2"/>
        <v>20700</v>
      </c>
      <c r="O38" s="561">
        <f t="shared" si="3"/>
        <v>0</v>
      </c>
      <c r="P38" s="561">
        <f t="shared" si="4"/>
        <v>0</v>
      </c>
    </row>
    <row r="39" spans="1:16" ht="13.9" customHeight="1" thickBot="1">
      <c r="A39" s="597">
        <v>30</v>
      </c>
      <c r="B39" s="611" t="s">
        <v>472</v>
      </c>
      <c r="C39" s="633">
        <v>301</v>
      </c>
      <c r="D39" s="631">
        <v>1.8</v>
      </c>
      <c r="E39" s="622" t="s">
        <v>150</v>
      </c>
      <c r="F39" s="624">
        <v>21900</v>
      </c>
      <c r="G39" s="604">
        <f t="shared" si="6"/>
        <v>260580</v>
      </c>
      <c r="H39" s="575">
        <f t="shared" si="0"/>
        <v>325.51583710407238</v>
      </c>
      <c r="I39" s="616">
        <v>95</v>
      </c>
      <c r="J39" s="616">
        <v>6290</v>
      </c>
      <c r="L39" s="554">
        <f t="shared" si="7"/>
        <v>0</v>
      </c>
      <c r="M39" s="561">
        <f t="shared" si="1"/>
        <v>0</v>
      </c>
      <c r="N39" s="561">
        <f t="shared" si="2"/>
        <v>21900</v>
      </c>
      <c r="O39" s="561">
        <f t="shared" si="3"/>
        <v>0</v>
      </c>
      <c r="P39" s="561">
        <f t="shared" si="4"/>
        <v>0</v>
      </c>
    </row>
    <row r="40" spans="1:16" ht="13.9" customHeight="1" thickBot="1">
      <c r="A40" s="597">
        <v>31</v>
      </c>
      <c r="B40" s="611" t="s">
        <v>472</v>
      </c>
      <c r="C40" s="633">
        <v>202</v>
      </c>
      <c r="D40" s="631">
        <v>0.9</v>
      </c>
      <c r="E40" s="622" t="s">
        <v>150</v>
      </c>
      <c r="F40" s="624">
        <v>8200</v>
      </c>
      <c r="G40" s="604">
        <f t="shared" si="6"/>
        <v>268780</v>
      </c>
      <c r="H40" s="575">
        <f t="shared" si="0"/>
        <v>210.22624434389141</v>
      </c>
      <c r="I40" s="616">
        <v>95</v>
      </c>
      <c r="J40" s="616">
        <v>6360</v>
      </c>
      <c r="L40" s="554">
        <f t="shared" si="7"/>
        <v>0</v>
      </c>
      <c r="M40" s="561">
        <f t="shared" si="1"/>
        <v>0</v>
      </c>
      <c r="N40" s="561">
        <f t="shared" si="2"/>
        <v>8200</v>
      </c>
      <c r="O40" s="561">
        <f t="shared" si="3"/>
        <v>0</v>
      </c>
      <c r="P40" s="561">
        <f t="shared" si="4"/>
        <v>0</v>
      </c>
    </row>
    <row r="41" spans="1:16" ht="13.9" customHeight="1" thickBot="1">
      <c r="A41" s="597">
        <v>32</v>
      </c>
      <c r="B41" s="611" t="s">
        <v>472</v>
      </c>
      <c r="C41" s="633">
        <v>301</v>
      </c>
      <c r="D41" s="631">
        <v>1.5</v>
      </c>
      <c r="E41" s="622" t="s">
        <v>150</v>
      </c>
      <c r="F41" s="624">
        <v>19000</v>
      </c>
      <c r="G41" s="604">
        <f t="shared" si="6"/>
        <v>287780</v>
      </c>
      <c r="H41" s="575">
        <f t="shared" si="0"/>
        <v>321.42986425339365</v>
      </c>
      <c r="I41" s="616">
        <v>95</v>
      </c>
      <c r="J41" s="616">
        <v>6300</v>
      </c>
      <c r="L41" s="554">
        <f t="shared" si="7"/>
        <v>0</v>
      </c>
      <c r="M41" s="561">
        <f t="shared" si="1"/>
        <v>0</v>
      </c>
      <c r="N41" s="561">
        <f t="shared" si="2"/>
        <v>19000</v>
      </c>
      <c r="O41" s="561">
        <f t="shared" si="3"/>
        <v>0</v>
      </c>
      <c r="P41" s="561">
        <f t="shared" si="4"/>
        <v>0</v>
      </c>
    </row>
    <row r="42" spans="1:16" ht="13.9" customHeight="1" thickBot="1">
      <c r="A42" s="597">
        <v>33</v>
      </c>
      <c r="B42" s="611" t="s">
        <v>472</v>
      </c>
      <c r="C42" s="633">
        <v>212</v>
      </c>
      <c r="D42" s="631">
        <v>2</v>
      </c>
      <c r="E42" s="622" t="s">
        <v>150</v>
      </c>
      <c r="F42" s="624">
        <v>16610</v>
      </c>
      <c r="G42" s="604">
        <f t="shared" si="6"/>
        <v>304390</v>
      </c>
      <c r="H42" s="575">
        <f t="shared" si="0"/>
        <v>231.18552036199094</v>
      </c>
      <c r="I42" s="616">
        <v>95</v>
      </c>
      <c r="J42" s="616">
        <v>6470</v>
      </c>
      <c r="L42" s="554">
        <f t="shared" si="7"/>
        <v>0</v>
      </c>
      <c r="M42" s="561">
        <f t="shared" si="1"/>
        <v>0</v>
      </c>
      <c r="N42" s="561">
        <f t="shared" si="2"/>
        <v>16610</v>
      </c>
      <c r="O42" s="561">
        <f t="shared" si="3"/>
        <v>0</v>
      </c>
      <c r="P42" s="561">
        <f t="shared" si="4"/>
        <v>0</v>
      </c>
    </row>
    <row r="43" spans="1:16" ht="13.9" customHeight="1" thickBot="1">
      <c r="A43" s="597">
        <v>34</v>
      </c>
      <c r="B43" s="611" t="s">
        <v>472</v>
      </c>
      <c r="C43" s="633">
        <v>200</v>
      </c>
      <c r="D43" s="631">
        <v>0.9</v>
      </c>
      <c r="E43" s="622" t="s">
        <v>150</v>
      </c>
      <c r="F43" s="624">
        <v>8380</v>
      </c>
      <c r="G43" s="604">
        <f t="shared" si="6"/>
        <v>312770</v>
      </c>
      <c r="H43" s="575">
        <f t="shared" si="0"/>
        <v>208.14479638009053</v>
      </c>
      <c r="I43" s="616">
        <v>95</v>
      </c>
      <c r="J43" s="616">
        <v>6320</v>
      </c>
      <c r="L43" s="554">
        <f t="shared" si="7"/>
        <v>0</v>
      </c>
      <c r="M43" s="561">
        <f t="shared" si="1"/>
        <v>0</v>
      </c>
      <c r="N43" s="561">
        <f t="shared" si="2"/>
        <v>8380</v>
      </c>
      <c r="O43" s="561">
        <f t="shared" si="3"/>
        <v>0</v>
      </c>
      <c r="P43" s="561">
        <f t="shared" si="4"/>
        <v>0</v>
      </c>
    </row>
    <row r="44" spans="1:16" ht="13.9" customHeight="1" thickBot="1">
      <c r="A44" s="597">
        <v>35</v>
      </c>
      <c r="B44" s="611" t="s">
        <v>472</v>
      </c>
      <c r="C44" s="633">
        <v>200</v>
      </c>
      <c r="D44" s="631">
        <v>1.5</v>
      </c>
      <c r="E44" s="622" t="s">
        <v>150</v>
      </c>
      <c r="F44" s="624">
        <v>12300</v>
      </c>
      <c r="G44" s="604">
        <f t="shared" si="6"/>
        <v>325070</v>
      </c>
      <c r="H44" s="575">
        <f t="shared" si="0"/>
        <v>213.57466063348417</v>
      </c>
      <c r="I44" s="616">
        <v>95</v>
      </c>
      <c r="J44" s="616">
        <v>6290</v>
      </c>
      <c r="L44" s="554">
        <f t="shared" si="7"/>
        <v>0</v>
      </c>
      <c r="M44" s="561">
        <f t="shared" si="1"/>
        <v>0</v>
      </c>
      <c r="N44" s="561">
        <f t="shared" si="2"/>
        <v>12300</v>
      </c>
      <c r="O44" s="561">
        <f t="shared" si="3"/>
        <v>0</v>
      </c>
      <c r="P44" s="561">
        <f t="shared" si="4"/>
        <v>0</v>
      </c>
    </row>
    <row r="45" spans="1:16" ht="13.9" customHeight="1" thickBot="1">
      <c r="A45" s="597">
        <v>36</v>
      </c>
      <c r="B45" s="611" t="s">
        <v>472</v>
      </c>
      <c r="C45" s="633">
        <v>315</v>
      </c>
      <c r="D45" s="631">
        <v>2</v>
      </c>
      <c r="E45" s="622" t="s">
        <v>150</v>
      </c>
      <c r="F45" s="624">
        <v>20730</v>
      </c>
      <c r="G45" s="604">
        <f t="shared" si="6"/>
        <v>345800</v>
      </c>
      <c r="H45" s="575">
        <f t="shared" si="0"/>
        <v>343.50678733031668</v>
      </c>
      <c r="I45" s="616">
        <v>95</v>
      </c>
      <c r="J45" s="616">
        <v>6340</v>
      </c>
      <c r="L45" s="554">
        <f t="shared" si="7"/>
        <v>0</v>
      </c>
      <c r="M45" s="561">
        <f t="shared" si="1"/>
        <v>0</v>
      </c>
      <c r="N45" s="561">
        <f t="shared" si="2"/>
        <v>20730</v>
      </c>
      <c r="O45" s="561">
        <f t="shared" si="3"/>
        <v>0</v>
      </c>
      <c r="P45" s="561">
        <f t="shared" si="4"/>
        <v>0</v>
      </c>
    </row>
    <row r="46" spans="1:16" ht="13.9" customHeight="1" thickBot="1">
      <c r="A46" s="597">
        <v>37</v>
      </c>
      <c r="B46" s="611"/>
      <c r="C46" s="612"/>
      <c r="D46" s="613"/>
      <c r="E46" s="622"/>
      <c r="F46" s="624">
        <f>(D46*42)*C46</f>
        <v>0</v>
      </c>
      <c r="G46" s="604">
        <f t="shared" si="6"/>
        <v>345800</v>
      </c>
      <c r="H46" s="575">
        <f t="shared" si="0"/>
        <v>0</v>
      </c>
      <c r="I46" s="616"/>
      <c r="J46" s="616"/>
      <c r="L46" s="554">
        <f t="shared" si="7"/>
        <v>0</v>
      </c>
      <c r="M46" s="561">
        <f t="shared" si="1"/>
        <v>0</v>
      </c>
      <c r="N46" s="561">
        <f t="shared" si="2"/>
        <v>0</v>
      </c>
      <c r="O46" s="561">
        <f t="shared" si="3"/>
        <v>0</v>
      </c>
      <c r="P46" s="561">
        <f t="shared" si="4"/>
        <v>0</v>
      </c>
    </row>
    <row r="47" spans="1:16" ht="13.9" customHeight="1" thickBot="1">
      <c r="A47" s="597">
        <v>38</v>
      </c>
      <c r="B47" s="611"/>
      <c r="C47" s="612"/>
      <c r="D47" s="613"/>
      <c r="E47" s="622"/>
      <c r="F47" s="624">
        <f t="shared" ref="F47:F48" si="8">(D47*42)*C47</f>
        <v>0</v>
      </c>
      <c r="G47" s="604">
        <f t="shared" si="6"/>
        <v>345800</v>
      </c>
      <c r="H47" s="575">
        <f t="shared" si="0"/>
        <v>0</v>
      </c>
      <c r="I47" s="616"/>
      <c r="J47" s="616"/>
      <c r="L47" s="554">
        <f t="shared" si="7"/>
        <v>0</v>
      </c>
      <c r="M47" s="561">
        <f>IF(E47=$M$54,F47,0)</f>
        <v>0</v>
      </c>
      <c r="N47" s="561">
        <f>IF(E47=$N$54,F47,0)</f>
        <v>0</v>
      </c>
      <c r="O47" s="561">
        <f>IF(E47=$O$54,F47,0)</f>
        <v>0</v>
      </c>
      <c r="P47" s="561">
        <f>IF(E47=$P$54,F47,0)</f>
        <v>0</v>
      </c>
    </row>
    <row r="48" spans="1:16" ht="13.9" customHeight="1" thickBot="1">
      <c r="A48" s="597">
        <v>39</v>
      </c>
      <c r="B48" s="611"/>
      <c r="C48" s="612"/>
      <c r="D48" s="613"/>
      <c r="E48" s="622"/>
      <c r="F48" s="624">
        <f t="shared" si="8"/>
        <v>0</v>
      </c>
      <c r="G48" s="604">
        <f t="shared" si="6"/>
        <v>345800</v>
      </c>
      <c r="H48" s="575">
        <f t="shared" si="0"/>
        <v>0</v>
      </c>
      <c r="I48" s="616"/>
      <c r="J48" s="616"/>
      <c r="L48" s="554">
        <f t="shared" si="7"/>
        <v>0</v>
      </c>
      <c r="M48" s="561">
        <f>IF(E48=$M$54,F48,0)</f>
        <v>0</v>
      </c>
      <c r="N48" s="561">
        <f>IF(E48=$N$54,F48,0)</f>
        <v>0</v>
      </c>
      <c r="O48" s="561">
        <f>IF(E48=$O$54,F48,0)</f>
        <v>0</v>
      </c>
      <c r="P48" s="561">
        <f>IF(E48=$P$54,F48,0)</f>
        <v>0</v>
      </c>
    </row>
    <row r="49" spans="1:17" ht="13.9" customHeight="1" thickBot="1">
      <c r="A49" s="597">
        <v>40</v>
      </c>
      <c r="B49" s="611" t="s">
        <v>472</v>
      </c>
      <c r="C49" s="591">
        <f>(C5*E4)</f>
        <v>299.84924999999998</v>
      </c>
      <c r="D49" s="621"/>
      <c r="E49" s="614" t="s">
        <v>156</v>
      </c>
      <c r="F49" s="623"/>
      <c r="G49" s="605"/>
      <c r="H49" s="575">
        <f t="shared" si="0"/>
        <v>299.84924999999998</v>
      </c>
      <c r="I49" s="612">
        <v>95</v>
      </c>
      <c r="J49" s="616">
        <v>6560</v>
      </c>
      <c r="L49" s="554">
        <f t="shared" si="7"/>
        <v>0</v>
      </c>
      <c r="M49" s="561">
        <f>IF(E49=$M$54,F49,0)</f>
        <v>0</v>
      </c>
      <c r="N49" s="561">
        <f>IF(E49=$N$54,F49,0)</f>
        <v>0</v>
      </c>
      <c r="O49" s="561">
        <f>IF(E49=$O$54,F49,0)</f>
        <v>0</v>
      </c>
      <c r="P49" s="561">
        <f>IF(E49=$P$54,F49,0)</f>
        <v>0</v>
      </c>
    </row>
    <row r="50" spans="1:17" ht="13.9" customHeight="1" thickBot="1">
      <c r="A50" s="578" t="s">
        <v>71</v>
      </c>
      <c r="B50" s="576" t="s">
        <v>235</v>
      </c>
      <c r="C50" s="591">
        <f>(SUM(C10:C49))*42</f>
        <v>416171.66849999997</v>
      </c>
      <c r="D50" s="598" t="s">
        <v>236</v>
      </c>
      <c r="E50" s="576" t="s">
        <v>237</v>
      </c>
      <c r="F50" s="591">
        <f>SUM(F10:F46)</f>
        <v>345800</v>
      </c>
      <c r="G50" s="607" t="s">
        <v>154</v>
      </c>
      <c r="H50" s="606"/>
      <c r="I50" s="600"/>
      <c r="J50" s="603" t="s">
        <v>202</v>
      </c>
      <c r="K50" s="535"/>
      <c r="L50" s="554"/>
      <c r="M50" s="555"/>
      <c r="N50" s="555"/>
      <c r="O50" s="556"/>
      <c r="P50" s="556"/>
    </row>
    <row r="51" spans="1:17" ht="13.9" customHeight="1" thickBot="1">
      <c r="A51" s="578" t="s">
        <v>204</v>
      </c>
      <c r="B51" s="617">
        <v>0.93819444444444444</v>
      </c>
      <c r="C51" s="590" t="s">
        <v>203</v>
      </c>
      <c r="D51" s="580" t="s">
        <v>205</v>
      </c>
      <c r="E51" s="617">
        <v>4.9999999999999996E-2</v>
      </c>
      <c r="F51" s="590" t="s">
        <v>203</v>
      </c>
      <c r="G51" s="580" t="s">
        <v>207</v>
      </c>
      <c r="H51" s="620">
        <v>43018</v>
      </c>
      <c r="I51" s="600" t="s">
        <v>514</v>
      </c>
      <c r="J51" s="601">
        <f>H49+H55</f>
        <v>349.84924999999998</v>
      </c>
      <c r="K51" s="574"/>
      <c r="L51" s="554"/>
      <c r="M51" s="555"/>
      <c r="N51" s="555"/>
      <c r="O51" s="556"/>
      <c r="P51" s="556"/>
    </row>
    <row r="52" spans="1:17" ht="13.9" customHeight="1" thickBot="1">
      <c r="A52" s="578" t="s">
        <v>178</v>
      </c>
      <c r="B52" s="612">
        <v>721</v>
      </c>
      <c r="C52" s="579" t="s">
        <v>73</v>
      </c>
      <c r="D52" s="580" t="s">
        <v>160</v>
      </c>
      <c r="E52" s="618">
        <f>MAX(D10:D48)</f>
        <v>2</v>
      </c>
      <c r="F52" s="579" t="s">
        <v>165</v>
      </c>
      <c r="G52" s="580" t="s">
        <v>166</v>
      </c>
      <c r="H52" s="618">
        <f>F50/(SUM(C15:C48)*42)</f>
        <v>0.91491647220061489</v>
      </c>
      <c r="I52" s="600" t="s">
        <v>165</v>
      </c>
      <c r="J52" s="602" t="s">
        <v>234</v>
      </c>
      <c r="L52" s="554"/>
      <c r="M52" s="555"/>
      <c r="N52" s="555"/>
      <c r="O52" s="556"/>
      <c r="P52" s="556"/>
    </row>
    <row r="53" spans="1:17" ht="13.9" customHeight="1" thickBot="1">
      <c r="A53" s="578" t="s">
        <v>179</v>
      </c>
      <c r="B53" s="612">
        <v>6336</v>
      </c>
      <c r="C53" s="579" t="s">
        <v>73</v>
      </c>
      <c r="D53" s="580" t="s">
        <v>161</v>
      </c>
      <c r="E53" s="612">
        <f>MAX(I10:I49)</f>
        <v>95</v>
      </c>
      <c r="F53" s="579" t="s">
        <v>74</v>
      </c>
      <c r="G53" s="580" t="s">
        <v>163</v>
      </c>
      <c r="H53" s="612">
        <f>AVERAGE(I14:I48)</f>
        <v>94.1875</v>
      </c>
      <c r="I53" s="600" t="s">
        <v>74</v>
      </c>
      <c r="J53" s="547">
        <f>SUM(H10:H49)+E55+H55</f>
        <v>10480.464634615384</v>
      </c>
      <c r="L53" s="574"/>
      <c r="M53" s="574"/>
      <c r="N53" s="574"/>
      <c r="O53" s="574"/>
      <c r="P53" s="574"/>
    </row>
    <row r="54" spans="1:17" ht="13.9" customHeight="1" thickBot="1">
      <c r="A54" s="578" t="s">
        <v>75</v>
      </c>
      <c r="B54" s="615">
        <v>2150</v>
      </c>
      <c r="C54" s="579" t="s">
        <v>73</v>
      </c>
      <c r="D54" s="580" t="s">
        <v>162</v>
      </c>
      <c r="E54" s="612">
        <f>MAX(J10:J49)</f>
        <v>7540</v>
      </c>
      <c r="F54" s="579" t="s">
        <v>73</v>
      </c>
      <c r="G54" s="580" t="s">
        <v>164</v>
      </c>
      <c r="H54" s="612">
        <f>AVERAGE(J14:J48)</f>
        <v>6636.53125</v>
      </c>
      <c r="I54" s="600" t="s">
        <v>73</v>
      </c>
      <c r="J54" s="602" t="s">
        <v>146</v>
      </c>
      <c r="L54" s="550" t="s">
        <v>89</v>
      </c>
      <c r="M54" s="549" t="str">
        <f>'Job Info'!D17</f>
        <v>100 Mesh</v>
      </c>
      <c r="N54" s="549" t="str">
        <f>'Job Info'!D18</f>
        <v>40/70 White</v>
      </c>
      <c r="O54" s="549">
        <f>'Job Info'!D19</f>
        <v>0</v>
      </c>
      <c r="P54" s="549">
        <f>'Job Info'!D20</f>
        <v>0</v>
      </c>
    </row>
    <row r="55" spans="1:17" ht="13.9" customHeight="1" thickBot="1">
      <c r="A55" s="576" t="s">
        <v>90</v>
      </c>
      <c r="B55" s="599">
        <f>((C7*0.433)+B54)/C7</f>
        <v>0.66926373626373625</v>
      </c>
      <c r="C55" s="579" t="s">
        <v>231</v>
      </c>
      <c r="D55" s="589" t="s">
        <v>229</v>
      </c>
      <c r="E55" s="619">
        <v>140</v>
      </c>
      <c r="F55" s="579" t="s">
        <v>230</v>
      </c>
      <c r="G55" s="578" t="s">
        <v>232</v>
      </c>
      <c r="H55" s="619">
        <v>50</v>
      </c>
      <c r="I55" s="600" t="s">
        <v>230</v>
      </c>
      <c r="J55" s="547">
        <f>(C50/42)+E55+H55</f>
        <v>10098.849249999999</v>
      </c>
      <c r="L55" s="551">
        <f t="shared" ref="L55:P55" si="9">SUM(L10:L49)</f>
        <v>60</v>
      </c>
      <c r="M55" s="551">
        <f t="shared" si="9"/>
        <v>86800</v>
      </c>
      <c r="N55" s="551">
        <f t="shared" si="9"/>
        <v>259000</v>
      </c>
      <c r="O55" s="551">
        <f t="shared" si="9"/>
        <v>0</v>
      </c>
      <c r="P55" s="551">
        <f t="shared" si="9"/>
        <v>0</v>
      </c>
    </row>
    <row r="56" spans="1:17" ht="43.15" customHeight="1">
      <c r="A56" s="663" t="s">
        <v>488</v>
      </c>
      <c r="B56" s="664"/>
      <c r="C56" s="664"/>
      <c r="D56" s="664"/>
      <c r="E56" s="664"/>
      <c r="F56" s="664"/>
      <c r="G56" s="664"/>
      <c r="H56" s="664"/>
      <c r="I56" s="664"/>
      <c r="J56" s="665"/>
      <c r="K56" s="535"/>
      <c r="L56" s="538"/>
      <c r="M56" s="539"/>
      <c r="N56" s="535"/>
      <c r="O56" s="535"/>
    </row>
    <row r="58" spans="1:17">
      <c r="A58" s="541"/>
      <c r="B58" s="540" t="s">
        <v>191</v>
      </c>
      <c r="C58" s="542"/>
      <c r="D58" s="542"/>
      <c r="E58" s="542"/>
      <c r="F58" s="542"/>
      <c r="G58" s="542"/>
      <c r="H58" s="542"/>
      <c r="I58" s="542"/>
    </row>
    <row r="59" spans="1:17">
      <c r="A59" s="543"/>
      <c r="B59" s="540" t="s">
        <v>100</v>
      </c>
      <c r="C59" s="545"/>
      <c r="D59" s="544"/>
      <c r="E59" s="545"/>
      <c r="F59" s="546"/>
      <c r="G59" s="546"/>
      <c r="H59" s="546"/>
      <c r="I59" s="546"/>
    </row>
    <row r="60" spans="1:17">
      <c r="A60" s="558" t="s">
        <v>130</v>
      </c>
      <c r="B60" s="558" t="s">
        <v>131</v>
      </c>
      <c r="C60" s="558" t="s">
        <v>97</v>
      </c>
      <c r="D60" s="558" t="s">
        <v>91</v>
      </c>
      <c r="E60" s="558" t="s">
        <v>72</v>
      </c>
      <c r="F60" s="558" t="s">
        <v>173</v>
      </c>
      <c r="G60" s="558" t="s">
        <v>174</v>
      </c>
      <c r="H60" s="558" t="s">
        <v>171</v>
      </c>
      <c r="I60" s="558" t="s">
        <v>172</v>
      </c>
      <c r="J60" s="558" t="s">
        <v>159</v>
      </c>
      <c r="K60" s="558" t="s">
        <v>99</v>
      </c>
      <c r="L60" s="558" t="s">
        <v>92</v>
      </c>
      <c r="M60" s="558" t="s">
        <v>132</v>
      </c>
      <c r="N60" s="558" t="s">
        <v>93</v>
      </c>
      <c r="O60" s="558" t="s">
        <v>94</v>
      </c>
      <c r="P60" s="558" t="s">
        <v>96</v>
      </c>
      <c r="Q60" s="558" t="s">
        <v>95</v>
      </c>
    </row>
    <row r="61" spans="1:17">
      <c r="A61" s="559">
        <f>C5</f>
        <v>13525</v>
      </c>
      <c r="B61" s="559">
        <f>C6</f>
        <v>13676</v>
      </c>
      <c r="C61" s="559">
        <f>C50</f>
        <v>416171.66849999997</v>
      </c>
      <c r="D61" s="559">
        <f>J55</f>
        <v>10098.849249999999</v>
      </c>
      <c r="E61" s="559">
        <f>F50</f>
        <v>345800</v>
      </c>
      <c r="F61" s="559">
        <f>M55</f>
        <v>86800</v>
      </c>
      <c r="G61" s="559">
        <f>N55</f>
        <v>259000</v>
      </c>
      <c r="H61" s="559">
        <f>O55</f>
        <v>0</v>
      </c>
      <c r="I61" s="559">
        <f>P55</f>
        <v>0</v>
      </c>
      <c r="J61" s="559">
        <f>B52</f>
        <v>721</v>
      </c>
      <c r="K61" s="559">
        <f>B53</f>
        <v>6336</v>
      </c>
      <c r="L61" s="559">
        <f>B54</f>
        <v>2150</v>
      </c>
      <c r="M61" s="560">
        <f>B55</f>
        <v>0.66926373626373625</v>
      </c>
      <c r="N61" s="559">
        <f>E53</f>
        <v>95</v>
      </c>
      <c r="O61" s="559">
        <f>H53</f>
        <v>94.1875</v>
      </c>
      <c r="P61" s="559">
        <f>E54</f>
        <v>7540</v>
      </c>
      <c r="Q61" s="559">
        <f>H54</f>
        <v>6636.53125</v>
      </c>
    </row>
  </sheetData>
  <sheetProtection selectLockedCells="1"/>
  <mergeCells count="22">
    <mergeCell ref="A2:A3"/>
    <mergeCell ref="B2:E2"/>
    <mergeCell ref="F2:J3"/>
    <mergeCell ref="B3:E3"/>
    <mergeCell ref="A4:A5"/>
    <mergeCell ref="F4:G4"/>
    <mergeCell ref="H4:J4"/>
    <mergeCell ref="F5:G5"/>
    <mergeCell ref="H5:J5"/>
    <mergeCell ref="I8:I9"/>
    <mergeCell ref="J8:J9"/>
    <mergeCell ref="A56:J56"/>
    <mergeCell ref="M5:P5"/>
    <mergeCell ref="M6:P6"/>
    <mergeCell ref="A8:A9"/>
    <mergeCell ref="B8:B9"/>
    <mergeCell ref="C8:C9"/>
    <mergeCell ref="D8:D9"/>
    <mergeCell ref="E8:E9"/>
    <mergeCell ref="F8:F9"/>
    <mergeCell ref="G8:G9"/>
    <mergeCell ref="H8:H9"/>
  </mergeCells>
  <dataValidations count="1">
    <dataValidation type="list" allowBlank="1" showInputMessage="1" showErrorMessage="1" sqref="E10:E49">
      <formula1>$Q$10:$Q$25</formula1>
    </dataValidation>
  </dataValidations>
  <pageMargins left="0.7" right="0.7" top="0.75" bottom="0.75" header="0.3" footer="0.3"/>
  <pageSetup scale="77"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Q61"/>
  <sheetViews>
    <sheetView zoomScaleNormal="100" zoomScaleSheetLayoutView="80" workbookViewId="0">
      <selection activeCell="L2" sqref="L2"/>
    </sheetView>
  </sheetViews>
  <sheetFormatPr defaultColWidth="8.85546875" defaultRowHeight="15"/>
  <cols>
    <col min="1" max="16" width="11.7109375" style="534" customWidth="1"/>
    <col min="17" max="17" width="11.28515625" style="534" bestFit="1" customWidth="1"/>
    <col min="18" max="16384" width="8.85546875" style="534"/>
  </cols>
  <sheetData>
    <row r="1" spans="1:17" ht="13.9" customHeight="1" thickBot="1"/>
    <row r="2" spans="1:17" ht="13.9" customHeight="1" thickBot="1">
      <c r="A2" s="673" t="s">
        <v>433</v>
      </c>
      <c r="B2" s="674" t="s">
        <v>291</v>
      </c>
      <c r="C2" s="675"/>
      <c r="D2" s="675"/>
      <c r="E2" s="676"/>
      <c r="F2" s="677" t="s">
        <v>434</v>
      </c>
      <c r="G2" s="678"/>
      <c r="H2" s="678"/>
      <c r="I2" s="678"/>
      <c r="J2" s="678"/>
      <c r="M2" s="566" t="s">
        <v>185</v>
      </c>
      <c r="N2" s="566" t="s">
        <v>186</v>
      </c>
      <c r="O2" s="566" t="s">
        <v>187</v>
      </c>
      <c r="P2" s="566" t="s">
        <v>188</v>
      </c>
    </row>
    <row r="3" spans="1:17" ht="13.9" customHeight="1" thickBot="1">
      <c r="A3" s="673"/>
      <c r="B3" s="679" t="s">
        <v>241</v>
      </c>
      <c r="C3" s="680"/>
      <c r="D3" s="680"/>
      <c r="E3" s="681"/>
      <c r="F3" s="677"/>
      <c r="G3" s="678"/>
      <c r="H3" s="678"/>
      <c r="I3" s="678"/>
      <c r="J3" s="678"/>
      <c r="M3" s="567">
        <f>M55/F50</f>
        <v>0.24877768190969227</v>
      </c>
      <c r="N3" s="567">
        <f>N55/F50</f>
        <v>0.75122231809030771</v>
      </c>
      <c r="O3" s="567">
        <f>O55/F50</f>
        <v>0</v>
      </c>
      <c r="P3" s="567">
        <f>P55/F50</f>
        <v>0</v>
      </c>
    </row>
    <row r="4" spans="1:17" ht="13.9" customHeight="1" thickBot="1">
      <c r="A4" s="682">
        <v>31</v>
      </c>
      <c r="B4" s="581" t="s">
        <v>218</v>
      </c>
      <c r="C4" s="608">
        <v>13507</v>
      </c>
      <c r="D4" s="582" t="s">
        <v>76</v>
      </c>
      <c r="E4" s="586">
        <v>2.2169999999999999E-2</v>
      </c>
      <c r="F4" s="683" t="s">
        <v>226</v>
      </c>
      <c r="G4" s="684"/>
      <c r="H4" s="685" t="s">
        <v>489</v>
      </c>
      <c r="I4" s="685"/>
      <c r="J4" s="685"/>
      <c r="N4" s="535"/>
    </row>
    <row r="5" spans="1:17" ht="13.9" customHeight="1" thickBot="1">
      <c r="A5" s="682"/>
      <c r="B5" s="655" t="s">
        <v>78</v>
      </c>
      <c r="C5" s="609">
        <v>13338</v>
      </c>
      <c r="D5" s="583" t="s">
        <v>219</v>
      </c>
      <c r="E5" s="587">
        <f>(C6+C5)/2</f>
        <v>13413.5</v>
      </c>
      <c r="F5" s="683" t="s">
        <v>227</v>
      </c>
      <c r="G5" s="686"/>
      <c r="H5" s="685" t="s">
        <v>452</v>
      </c>
      <c r="I5" s="687"/>
      <c r="J5" s="685"/>
      <c r="M5" s="666" t="s">
        <v>140</v>
      </c>
      <c r="N5" s="667"/>
      <c r="O5" s="667"/>
      <c r="P5" s="668"/>
    </row>
    <row r="6" spans="1:17" ht="13.9" customHeight="1" thickBot="1">
      <c r="A6" s="595" t="s">
        <v>144</v>
      </c>
      <c r="B6" s="655" t="s">
        <v>79</v>
      </c>
      <c r="C6" s="609">
        <v>13489</v>
      </c>
      <c r="D6" s="584" t="s">
        <v>145</v>
      </c>
      <c r="E6" s="588">
        <v>0.63</v>
      </c>
      <c r="F6" s="592" t="s">
        <v>170</v>
      </c>
      <c r="G6" s="594">
        <f>SUM(C12:C15)/SUM(C12:C46)</f>
        <v>8.728522336769759E-2</v>
      </c>
      <c r="H6" s="592" t="s">
        <v>168</v>
      </c>
      <c r="I6" s="575">
        <v>48.698924731182792</v>
      </c>
      <c r="J6" s="596"/>
      <c r="M6" s="669" t="s">
        <v>141</v>
      </c>
      <c r="N6" s="670"/>
      <c r="O6" s="670"/>
      <c r="P6" s="671"/>
    </row>
    <row r="7" spans="1:17" ht="13.9" customHeight="1" thickBot="1">
      <c r="A7" s="610">
        <v>22.1</v>
      </c>
      <c r="B7" s="655" t="s">
        <v>80</v>
      </c>
      <c r="C7" s="609">
        <v>9100</v>
      </c>
      <c r="D7" s="585" t="s">
        <v>77</v>
      </c>
      <c r="E7" s="587">
        <v>6</v>
      </c>
      <c r="F7" s="593" t="s">
        <v>167</v>
      </c>
      <c r="G7" s="587">
        <v>95</v>
      </c>
      <c r="H7" s="592" t="s">
        <v>169</v>
      </c>
      <c r="I7" s="575">
        <v>1853.2258064516129</v>
      </c>
      <c r="J7" s="596"/>
      <c r="K7" s="535"/>
      <c r="L7" s="557"/>
    </row>
    <row r="8" spans="1:17" ht="13.9" customHeight="1">
      <c r="A8" s="661" t="s">
        <v>81</v>
      </c>
      <c r="B8" s="661" t="s">
        <v>82</v>
      </c>
      <c r="C8" s="661" t="s">
        <v>201</v>
      </c>
      <c r="D8" s="661" t="s">
        <v>224</v>
      </c>
      <c r="E8" s="662" t="s">
        <v>225</v>
      </c>
      <c r="F8" s="661" t="s">
        <v>83</v>
      </c>
      <c r="G8" s="662" t="s">
        <v>72</v>
      </c>
      <c r="H8" s="661" t="s">
        <v>217</v>
      </c>
      <c r="I8" s="661" t="s">
        <v>239</v>
      </c>
      <c r="J8" s="662" t="s">
        <v>451</v>
      </c>
      <c r="L8" s="557"/>
    </row>
    <row r="9" spans="1:17" ht="13.9" customHeight="1" thickBot="1">
      <c r="A9" s="661"/>
      <c r="B9" s="661"/>
      <c r="C9" s="661"/>
      <c r="D9" s="661"/>
      <c r="E9" s="661"/>
      <c r="F9" s="672"/>
      <c r="G9" s="672"/>
      <c r="H9" s="672"/>
      <c r="I9" s="661"/>
      <c r="J9" s="661"/>
      <c r="L9" s="535"/>
      <c r="M9" s="535"/>
      <c r="N9" s="535"/>
      <c r="Q9" s="568" t="s">
        <v>149</v>
      </c>
    </row>
    <row r="10" spans="1:17" ht="13.9" customHeight="1" thickBot="1">
      <c r="A10" s="597">
        <v>1</v>
      </c>
      <c r="B10" s="611" t="s">
        <v>84</v>
      </c>
      <c r="C10" s="630">
        <v>24</v>
      </c>
      <c r="D10" s="631"/>
      <c r="E10" s="622" t="s">
        <v>139</v>
      </c>
      <c r="F10" s="624">
        <f>(D10*42)*C10</f>
        <v>0</v>
      </c>
      <c r="G10" s="604">
        <f>F10</f>
        <v>0</v>
      </c>
      <c r="H10" s="575">
        <f t="shared" ref="H10:H49" si="0">(1*((D10/$A$7)+1))*C10</f>
        <v>24</v>
      </c>
      <c r="I10" s="616">
        <v>14</v>
      </c>
      <c r="J10" s="616">
        <v>6052</v>
      </c>
      <c r="L10" s="554">
        <f>IF(E10="acid",(C10),0)</f>
        <v>0</v>
      </c>
      <c r="M10" s="561">
        <f t="shared" ref="M10:M46" si="1">IF(E10=$M$54,F10,0)</f>
        <v>0</v>
      </c>
      <c r="N10" s="561">
        <f t="shared" ref="N10:N46" si="2">IF(E10=$N$54,F10,0)</f>
        <v>0</v>
      </c>
      <c r="O10" s="561">
        <f t="shared" ref="O10:O46" si="3">IF(E10=$O$54,F10,0)</f>
        <v>0</v>
      </c>
      <c r="P10" s="561">
        <f t="shared" ref="P10:P46" si="4">IF(E10=$P$54,F10,0)</f>
        <v>0</v>
      </c>
      <c r="Q10" s="569"/>
    </row>
    <row r="11" spans="1:17" ht="13.9" customHeight="1" thickBot="1">
      <c r="A11" s="597">
        <v>2</v>
      </c>
      <c r="B11" s="611" t="s">
        <v>85</v>
      </c>
      <c r="C11" s="630">
        <v>24</v>
      </c>
      <c r="D11" s="631"/>
      <c r="E11" s="622" t="s">
        <v>61</v>
      </c>
      <c r="F11" s="624">
        <f t="shared" ref="F11:F14" si="5">(D11*42)*C11</f>
        <v>0</v>
      </c>
      <c r="G11" s="604">
        <f t="shared" ref="G11:G48" si="6">G10+F11</f>
        <v>0</v>
      </c>
      <c r="H11" s="575">
        <f t="shared" si="0"/>
        <v>24</v>
      </c>
      <c r="I11" s="616">
        <v>28</v>
      </c>
      <c r="J11" s="616">
        <v>7320</v>
      </c>
      <c r="L11" s="554">
        <f t="shared" ref="L11:L49" si="7">IF(E11="acid",(C11),0)</f>
        <v>24</v>
      </c>
      <c r="M11" s="561">
        <f t="shared" si="1"/>
        <v>0</v>
      </c>
      <c r="N11" s="561">
        <f t="shared" si="2"/>
        <v>0</v>
      </c>
      <c r="O11" s="561">
        <f t="shared" si="3"/>
        <v>0</v>
      </c>
      <c r="P11" s="561">
        <f t="shared" si="4"/>
        <v>0</v>
      </c>
      <c r="Q11" s="552" t="s">
        <v>136</v>
      </c>
    </row>
    <row r="12" spans="1:17" ht="13.9" customHeight="1" thickBot="1">
      <c r="A12" s="597">
        <v>3</v>
      </c>
      <c r="B12" s="611" t="s">
        <v>472</v>
      </c>
      <c r="C12" s="630">
        <v>176</v>
      </c>
      <c r="D12" s="631"/>
      <c r="E12" s="622" t="s">
        <v>86</v>
      </c>
      <c r="F12" s="624">
        <f t="shared" si="5"/>
        <v>0</v>
      </c>
      <c r="G12" s="604">
        <f t="shared" si="6"/>
        <v>0</v>
      </c>
      <c r="H12" s="575">
        <f t="shared" si="0"/>
        <v>176</v>
      </c>
      <c r="I12" s="616">
        <v>30</v>
      </c>
      <c r="J12" s="616">
        <v>7240</v>
      </c>
      <c r="L12" s="554">
        <f t="shared" si="7"/>
        <v>0</v>
      </c>
      <c r="M12" s="561">
        <f t="shared" si="1"/>
        <v>0</v>
      </c>
      <c r="N12" s="561">
        <f t="shared" si="2"/>
        <v>0</v>
      </c>
      <c r="O12" s="561">
        <f t="shared" si="3"/>
        <v>0</v>
      </c>
      <c r="P12" s="561">
        <f t="shared" si="4"/>
        <v>0</v>
      </c>
      <c r="Q12" s="552" t="s">
        <v>150</v>
      </c>
    </row>
    <row r="13" spans="1:17" ht="13.9" customHeight="1" thickBot="1">
      <c r="A13" s="597">
        <v>4</v>
      </c>
      <c r="B13" s="611" t="s">
        <v>85</v>
      </c>
      <c r="C13" s="630">
        <v>36</v>
      </c>
      <c r="D13" s="631"/>
      <c r="E13" s="622" t="s">
        <v>61</v>
      </c>
      <c r="F13" s="624">
        <f t="shared" si="5"/>
        <v>0</v>
      </c>
      <c r="G13" s="604">
        <f t="shared" si="6"/>
        <v>0</v>
      </c>
      <c r="H13" s="575">
        <f t="shared" si="0"/>
        <v>36</v>
      </c>
      <c r="I13" s="616">
        <v>75</v>
      </c>
      <c r="J13" s="616">
        <v>6560</v>
      </c>
      <c r="L13" s="554">
        <f t="shared" si="7"/>
        <v>36</v>
      </c>
      <c r="M13" s="561">
        <f t="shared" si="1"/>
        <v>0</v>
      </c>
      <c r="N13" s="561">
        <f t="shared" si="2"/>
        <v>0</v>
      </c>
      <c r="O13" s="561">
        <f t="shared" si="3"/>
        <v>0</v>
      </c>
      <c r="P13" s="561">
        <f t="shared" si="4"/>
        <v>0</v>
      </c>
      <c r="Q13" s="552" t="s">
        <v>113</v>
      </c>
    </row>
    <row r="14" spans="1:17" ht="13.9" customHeight="1" thickBot="1">
      <c r="A14" s="597">
        <v>5</v>
      </c>
      <c r="B14" s="611" t="s">
        <v>472</v>
      </c>
      <c r="C14" s="630">
        <v>350</v>
      </c>
      <c r="D14" s="632"/>
      <c r="E14" s="622" t="s">
        <v>87</v>
      </c>
      <c r="F14" s="624">
        <f t="shared" si="5"/>
        <v>0</v>
      </c>
      <c r="G14" s="604">
        <f t="shared" si="6"/>
        <v>0</v>
      </c>
      <c r="H14" s="575">
        <f t="shared" si="0"/>
        <v>350</v>
      </c>
      <c r="I14" s="616">
        <v>80</v>
      </c>
      <c r="J14" s="616">
        <v>6320</v>
      </c>
      <c r="L14" s="554">
        <f t="shared" si="7"/>
        <v>0</v>
      </c>
      <c r="M14" s="561">
        <f t="shared" si="1"/>
        <v>0</v>
      </c>
      <c r="N14" s="561">
        <f t="shared" si="2"/>
        <v>0</v>
      </c>
      <c r="O14" s="561">
        <f t="shared" si="3"/>
        <v>0</v>
      </c>
      <c r="P14" s="561">
        <f t="shared" si="4"/>
        <v>0</v>
      </c>
      <c r="Q14" s="552" t="s">
        <v>151</v>
      </c>
    </row>
    <row r="15" spans="1:17" ht="13.9" customHeight="1" thickBot="1">
      <c r="A15" s="597">
        <v>6</v>
      </c>
      <c r="B15" s="611" t="s">
        <v>472</v>
      </c>
      <c r="C15" s="630">
        <v>200</v>
      </c>
      <c r="D15" s="631">
        <v>0.3</v>
      </c>
      <c r="E15" s="622" t="s">
        <v>136</v>
      </c>
      <c r="F15" s="624">
        <v>2200</v>
      </c>
      <c r="G15" s="604">
        <f t="shared" si="6"/>
        <v>2200</v>
      </c>
      <c r="H15" s="575">
        <f t="shared" si="0"/>
        <v>202.71493212669682</v>
      </c>
      <c r="I15" s="616">
        <v>95</v>
      </c>
      <c r="J15" s="616">
        <v>7130</v>
      </c>
      <c r="L15" s="554">
        <f t="shared" si="7"/>
        <v>0</v>
      </c>
      <c r="M15" s="561">
        <f t="shared" si="1"/>
        <v>2200</v>
      </c>
      <c r="N15" s="561">
        <f t="shared" si="2"/>
        <v>0</v>
      </c>
      <c r="O15" s="561">
        <f t="shared" si="3"/>
        <v>0</v>
      </c>
      <c r="P15" s="561">
        <f t="shared" si="4"/>
        <v>0</v>
      </c>
      <c r="Q15" s="552" t="s">
        <v>114</v>
      </c>
    </row>
    <row r="16" spans="1:17" ht="13.9" customHeight="1" thickBot="1">
      <c r="A16" s="597">
        <v>7</v>
      </c>
      <c r="B16" s="611" t="s">
        <v>472</v>
      </c>
      <c r="C16" s="630">
        <v>350</v>
      </c>
      <c r="D16" s="631">
        <v>0.6</v>
      </c>
      <c r="E16" s="622" t="s">
        <v>136</v>
      </c>
      <c r="F16" s="624">
        <v>8400</v>
      </c>
      <c r="G16" s="604">
        <f t="shared" si="6"/>
        <v>10600</v>
      </c>
      <c r="H16" s="575">
        <f t="shared" si="0"/>
        <v>359.50226244343889</v>
      </c>
      <c r="I16" s="616">
        <v>95</v>
      </c>
      <c r="J16" s="616">
        <v>7200</v>
      </c>
      <c r="L16" s="554">
        <f t="shared" si="7"/>
        <v>0</v>
      </c>
      <c r="M16" s="561">
        <f t="shared" si="1"/>
        <v>8400</v>
      </c>
      <c r="N16" s="561">
        <f t="shared" si="2"/>
        <v>0</v>
      </c>
      <c r="O16" s="561">
        <f t="shared" si="3"/>
        <v>0</v>
      </c>
      <c r="P16" s="561">
        <f t="shared" si="4"/>
        <v>0</v>
      </c>
      <c r="Q16" s="552" t="s">
        <v>152</v>
      </c>
    </row>
    <row r="17" spans="1:17" ht="13.9" customHeight="1" thickBot="1">
      <c r="A17" s="597">
        <v>8</v>
      </c>
      <c r="B17" s="611" t="s">
        <v>472</v>
      </c>
      <c r="C17" s="630">
        <v>350</v>
      </c>
      <c r="D17" s="631">
        <v>0.9</v>
      </c>
      <c r="E17" s="622" t="s">
        <v>136</v>
      </c>
      <c r="F17" s="624">
        <v>10500</v>
      </c>
      <c r="G17" s="604">
        <f t="shared" si="6"/>
        <v>21100</v>
      </c>
      <c r="H17" s="575">
        <f t="shared" si="0"/>
        <v>364.2533936651584</v>
      </c>
      <c r="I17" s="616">
        <v>95</v>
      </c>
      <c r="J17" s="616">
        <v>7050</v>
      </c>
      <c r="L17" s="554">
        <f t="shared" si="7"/>
        <v>0</v>
      </c>
      <c r="M17" s="561">
        <f t="shared" si="1"/>
        <v>10500</v>
      </c>
      <c r="N17" s="561">
        <f t="shared" si="2"/>
        <v>0</v>
      </c>
      <c r="O17" s="561">
        <f t="shared" si="3"/>
        <v>0</v>
      </c>
      <c r="P17" s="561">
        <f t="shared" si="4"/>
        <v>0</v>
      </c>
      <c r="Q17" s="552" t="s">
        <v>87</v>
      </c>
    </row>
    <row r="18" spans="1:17" ht="13.9" customHeight="1" thickBot="1">
      <c r="A18" s="597">
        <v>9</v>
      </c>
      <c r="B18" s="611" t="s">
        <v>472</v>
      </c>
      <c r="C18" s="633">
        <v>150</v>
      </c>
      <c r="D18" s="631">
        <v>0.3</v>
      </c>
      <c r="E18" s="622" t="s">
        <v>136</v>
      </c>
      <c r="F18" s="624">
        <v>3029</v>
      </c>
      <c r="G18" s="604">
        <f t="shared" si="6"/>
        <v>24129</v>
      </c>
      <c r="H18" s="575">
        <f t="shared" si="0"/>
        <v>152.03619909502262</v>
      </c>
      <c r="I18" s="616">
        <v>95</v>
      </c>
      <c r="J18" s="616">
        <v>6850</v>
      </c>
      <c r="L18" s="554">
        <f t="shared" si="7"/>
        <v>0</v>
      </c>
      <c r="M18" s="561">
        <f t="shared" si="1"/>
        <v>3029</v>
      </c>
      <c r="N18" s="561">
        <f t="shared" si="2"/>
        <v>0</v>
      </c>
      <c r="O18" s="561">
        <f t="shared" si="3"/>
        <v>0</v>
      </c>
      <c r="P18" s="561">
        <f t="shared" si="4"/>
        <v>0</v>
      </c>
      <c r="Q18" s="552" t="s">
        <v>61</v>
      </c>
    </row>
    <row r="19" spans="1:17" ht="13.9" customHeight="1" thickBot="1">
      <c r="A19" s="597">
        <v>10</v>
      </c>
      <c r="B19" s="611" t="s">
        <v>472</v>
      </c>
      <c r="C19" s="633">
        <v>350</v>
      </c>
      <c r="D19" s="631">
        <v>0.6</v>
      </c>
      <c r="E19" s="622" t="s">
        <v>136</v>
      </c>
      <c r="F19" s="624">
        <v>9500</v>
      </c>
      <c r="G19" s="604">
        <f t="shared" si="6"/>
        <v>33629</v>
      </c>
      <c r="H19" s="575">
        <f t="shared" si="0"/>
        <v>359.50226244343889</v>
      </c>
      <c r="I19" s="616">
        <v>95</v>
      </c>
      <c r="J19" s="616">
        <v>6780</v>
      </c>
      <c r="L19" s="554">
        <f t="shared" si="7"/>
        <v>0</v>
      </c>
      <c r="M19" s="561">
        <f t="shared" si="1"/>
        <v>9500</v>
      </c>
      <c r="N19" s="561">
        <f t="shared" si="2"/>
        <v>0</v>
      </c>
      <c r="O19" s="561">
        <f t="shared" si="3"/>
        <v>0</v>
      </c>
      <c r="P19" s="561">
        <f t="shared" si="4"/>
        <v>0</v>
      </c>
      <c r="Q19" s="552" t="s">
        <v>86</v>
      </c>
    </row>
    <row r="20" spans="1:17" ht="13.9" customHeight="1" thickBot="1">
      <c r="A20" s="597">
        <v>11</v>
      </c>
      <c r="B20" s="611" t="s">
        <v>472</v>
      </c>
      <c r="C20" s="633">
        <v>300</v>
      </c>
      <c r="D20" s="631">
        <v>0.9</v>
      </c>
      <c r="E20" s="622" t="s">
        <v>136</v>
      </c>
      <c r="F20" s="624">
        <v>12000</v>
      </c>
      <c r="G20" s="604">
        <f t="shared" si="6"/>
        <v>45629</v>
      </c>
      <c r="H20" s="575">
        <f t="shared" si="0"/>
        <v>312.21719457013575</v>
      </c>
      <c r="I20" s="616">
        <v>95</v>
      </c>
      <c r="J20" s="616">
        <v>6950</v>
      </c>
      <c r="L20" s="554">
        <f t="shared" si="7"/>
        <v>0</v>
      </c>
      <c r="M20" s="561">
        <f t="shared" si="1"/>
        <v>12000</v>
      </c>
      <c r="N20" s="561">
        <f t="shared" si="2"/>
        <v>0</v>
      </c>
      <c r="O20" s="561">
        <f t="shared" si="3"/>
        <v>0</v>
      </c>
      <c r="P20" s="561">
        <f t="shared" si="4"/>
        <v>0</v>
      </c>
      <c r="Q20" s="552" t="s">
        <v>128</v>
      </c>
    </row>
    <row r="21" spans="1:17" ht="13.9" customHeight="1" thickBot="1">
      <c r="A21" s="597">
        <v>12</v>
      </c>
      <c r="B21" s="611" t="s">
        <v>472</v>
      </c>
      <c r="C21" s="633">
        <v>150</v>
      </c>
      <c r="D21" s="631">
        <v>0.3</v>
      </c>
      <c r="E21" s="622" t="s">
        <v>136</v>
      </c>
      <c r="F21" s="624">
        <v>2350</v>
      </c>
      <c r="G21" s="604">
        <f t="shared" si="6"/>
        <v>47979</v>
      </c>
      <c r="H21" s="575">
        <f t="shared" si="0"/>
        <v>152.03619909502262</v>
      </c>
      <c r="I21" s="616">
        <v>95</v>
      </c>
      <c r="J21" s="616">
        <v>6750</v>
      </c>
      <c r="L21" s="554">
        <f t="shared" si="7"/>
        <v>0</v>
      </c>
      <c r="M21" s="561">
        <f t="shared" si="1"/>
        <v>2350</v>
      </c>
      <c r="N21" s="561">
        <f t="shared" si="2"/>
        <v>0</v>
      </c>
      <c r="O21" s="561">
        <f t="shared" si="3"/>
        <v>0</v>
      </c>
      <c r="P21" s="561">
        <f t="shared" si="4"/>
        <v>0</v>
      </c>
      <c r="Q21" s="552" t="s">
        <v>129</v>
      </c>
    </row>
    <row r="22" spans="1:17" ht="13.9" customHeight="1" thickBot="1">
      <c r="A22" s="597">
        <v>13</v>
      </c>
      <c r="B22" s="611" t="s">
        <v>472</v>
      </c>
      <c r="C22" s="633">
        <v>300</v>
      </c>
      <c r="D22" s="631">
        <v>0.9</v>
      </c>
      <c r="E22" s="622" t="s">
        <v>136</v>
      </c>
      <c r="F22" s="624">
        <v>11340</v>
      </c>
      <c r="G22" s="604">
        <f t="shared" si="6"/>
        <v>59319</v>
      </c>
      <c r="H22" s="575">
        <f t="shared" si="0"/>
        <v>312.21719457013575</v>
      </c>
      <c r="I22" s="616">
        <v>92</v>
      </c>
      <c r="J22" s="616">
        <v>6680</v>
      </c>
      <c r="L22" s="554">
        <f t="shared" si="7"/>
        <v>0</v>
      </c>
      <c r="M22" s="561">
        <f t="shared" si="1"/>
        <v>11340</v>
      </c>
      <c r="N22" s="561">
        <f t="shared" si="2"/>
        <v>0</v>
      </c>
      <c r="O22" s="561">
        <f t="shared" si="3"/>
        <v>0</v>
      </c>
      <c r="P22" s="561">
        <f t="shared" si="4"/>
        <v>0</v>
      </c>
      <c r="Q22" s="552" t="s">
        <v>139</v>
      </c>
    </row>
    <row r="23" spans="1:17" ht="13.9" customHeight="1" thickBot="1">
      <c r="A23" s="597">
        <v>14</v>
      </c>
      <c r="B23" s="611" t="s">
        <v>472</v>
      </c>
      <c r="C23" s="633">
        <v>314</v>
      </c>
      <c r="D23" s="631">
        <v>1.2</v>
      </c>
      <c r="E23" s="622" t="s">
        <v>136</v>
      </c>
      <c r="F23" s="624">
        <v>14150</v>
      </c>
      <c r="G23" s="604">
        <f t="shared" si="6"/>
        <v>73469</v>
      </c>
      <c r="H23" s="575">
        <f t="shared" si="0"/>
        <v>331.04977375565613</v>
      </c>
      <c r="I23" s="616">
        <v>95</v>
      </c>
      <c r="J23" s="616">
        <v>6700</v>
      </c>
      <c r="L23" s="554">
        <f t="shared" si="7"/>
        <v>0</v>
      </c>
      <c r="M23" s="561">
        <f t="shared" si="1"/>
        <v>14150</v>
      </c>
      <c r="N23" s="561">
        <f t="shared" si="2"/>
        <v>0</v>
      </c>
      <c r="O23" s="561">
        <f t="shared" si="3"/>
        <v>0</v>
      </c>
      <c r="P23" s="561">
        <f t="shared" si="4"/>
        <v>0</v>
      </c>
      <c r="Q23" s="552" t="s">
        <v>192</v>
      </c>
    </row>
    <row r="24" spans="1:17" ht="13.9" customHeight="1" thickBot="1">
      <c r="A24" s="597">
        <v>15</v>
      </c>
      <c r="B24" s="611" t="s">
        <v>472</v>
      </c>
      <c r="C24" s="633">
        <v>150</v>
      </c>
      <c r="D24" s="631">
        <v>0.3</v>
      </c>
      <c r="E24" s="622" t="s">
        <v>136</v>
      </c>
      <c r="F24" s="624">
        <v>3000</v>
      </c>
      <c r="G24" s="604">
        <f t="shared" si="6"/>
        <v>76469</v>
      </c>
      <c r="H24" s="575">
        <f t="shared" si="0"/>
        <v>152.03619909502262</v>
      </c>
      <c r="I24" s="616">
        <v>95</v>
      </c>
      <c r="J24" s="616">
        <v>6700</v>
      </c>
      <c r="L24" s="554">
        <f t="shared" si="7"/>
        <v>0</v>
      </c>
      <c r="M24" s="561">
        <f t="shared" si="1"/>
        <v>3000</v>
      </c>
      <c r="N24" s="561">
        <f t="shared" si="2"/>
        <v>0</v>
      </c>
      <c r="O24" s="561">
        <f t="shared" si="3"/>
        <v>0</v>
      </c>
      <c r="P24" s="561">
        <f t="shared" si="4"/>
        <v>0</v>
      </c>
      <c r="Q24" s="552" t="s">
        <v>233</v>
      </c>
    </row>
    <row r="25" spans="1:17" ht="13.9" customHeight="1" thickBot="1">
      <c r="A25" s="597">
        <v>16</v>
      </c>
      <c r="B25" s="611" t="s">
        <v>472</v>
      </c>
      <c r="C25" s="633">
        <v>200</v>
      </c>
      <c r="D25" s="631">
        <v>1.2</v>
      </c>
      <c r="E25" s="622" t="s">
        <v>136</v>
      </c>
      <c r="F25" s="624">
        <v>10031</v>
      </c>
      <c r="G25" s="604">
        <f t="shared" si="6"/>
        <v>86500</v>
      </c>
      <c r="H25" s="575">
        <f t="shared" si="0"/>
        <v>210.85972850678735</v>
      </c>
      <c r="I25" s="616">
        <v>95</v>
      </c>
      <c r="J25" s="616">
        <v>6750</v>
      </c>
      <c r="L25" s="554">
        <f t="shared" si="7"/>
        <v>0</v>
      </c>
      <c r="M25" s="561">
        <f t="shared" si="1"/>
        <v>10031</v>
      </c>
      <c r="N25" s="561">
        <f t="shared" si="2"/>
        <v>0</v>
      </c>
      <c r="O25" s="561">
        <f t="shared" si="3"/>
        <v>0</v>
      </c>
      <c r="P25" s="561">
        <f t="shared" si="4"/>
        <v>0</v>
      </c>
      <c r="Q25" s="553" t="s">
        <v>156</v>
      </c>
    </row>
    <row r="26" spans="1:17" ht="13.9" customHeight="1" thickBot="1">
      <c r="A26" s="597">
        <v>17</v>
      </c>
      <c r="B26" s="611" t="s">
        <v>472</v>
      </c>
      <c r="C26" s="633">
        <v>200</v>
      </c>
      <c r="D26" s="631">
        <v>0.3</v>
      </c>
      <c r="E26" s="622" t="s">
        <v>150</v>
      </c>
      <c r="F26" s="624">
        <v>2052</v>
      </c>
      <c r="G26" s="604">
        <f t="shared" si="6"/>
        <v>88552</v>
      </c>
      <c r="H26" s="575">
        <f t="shared" si="0"/>
        <v>202.71493212669682</v>
      </c>
      <c r="I26" s="616">
        <v>95</v>
      </c>
      <c r="J26" s="616">
        <v>6600</v>
      </c>
      <c r="L26" s="554">
        <f t="shared" si="7"/>
        <v>0</v>
      </c>
      <c r="M26" s="561">
        <f t="shared" si="1"/>
        <v>0</v>
      </c>
      <c r="N26" s="561">
        <f t="shared" si="2"/>
        <v>2052</v>
      </c>
      <c r="O26" s="561">
        <f t="shared" si="3"/>
        <v>0</v>
      </c>
      <c r="P26" s="561">
        <f t="shared" si="4"/>
        <v>0</v>
      </c>
    </row>
    <row r="27" spans="1:17" ht="13.9" customHeight="1" thickBot="1">
      <c r="A27" s="597">
        <v>18</v>
      </c>
      <c r="B27" s="611" t="s">
        <v>472</v>
      </c>
      <c r="C27" s="633">
        <v>403</v>
      </c>
      <c r="D27" s="631">
        <v>0.6</v>
      </c>
      <c r="E27" s="622" t="s">
        <v>150</v>
      </c>
      <c r="F27" s="624">
        <v>10444</v>
      </c>
      <c r="G27" s="604">
        <f t="shared" si="6"/>
        <v>98996</v>
      </c>
      <c r="H27" s="575">
        <f t="shared" si="0"/>
        <v>413.94117647058818</v>
      </c>
      <c r="I27" s="616">
        <v>95</v>
      </c>
      <c r="J27" s="616">
        <v>6475</v>
      </c>
      <c r="L27" s="554">
        <f t="shared" si="7"/>
        <v>0</v>
      </c>
      <c r="M27" s="561">
        <f t="shared" si="1"/>
        <v>0</v>
      </c>
      <c r="N27" s="561">
        <f t="shared" si="2"/>
        <v>10444</v>
      </c>
      <c r="O27" s="561">
        <f t="shared" si="3"/>
        <v>0</v>
      </c>
      <c r="P27" s="561">
        <f t="shared" si="4"/>
        <v>0</v>
      </c>
    </row>
    <row r="28" spans="1:17" ht="13.9" customHeight="1" thickBot="1">
      <c r="A28" s="597">
        <v>19</v>
      </c>
      <c r="B28" s="611" t="s">
        <v>472</v>
      </c>
      <c r="C28" s="633">
        <v>407</v>
      </c>
      <c r="D28" s="631">
        <v>0.9</v>
      </c>
      <c r="E28" s="622" t="s">
        <v>150</v>
      </c>
      <c r="F28" s="624">
        <v>16140</v>
      </c>
      <c r="G28" s="604">
        <f t="shared" si="6"/>
        <v>115136</v>
      </c>
      <c r="H28" s="575">
        <f t="shared" si="0"/>
        <v>423.5746606334842</v>
      </c>
      <c r="I28" s="616">
        <v>95</v>
      </c>
      <c r="J28" s="616">
        <v>6550</v>
      </c>
      <c r="L28" s="554">
        <f t="shared" si="7"/>
        <v>0</v>
      </c>
      <c r="M28" s="561">
        <f t="shared" si="1"/>
        <v>0</v>
      </c>
      <c r="N28" s="561">
        <f t="shared" si="2"/>
        <v>16140</v>
      </c>
      <c r="O28" s="561">
        <f t="shared" si="3"/>
        <v>0</v>
      </c>
      <c r="P28" s="561">
        <f t="shared" si="4"/>
        <v>0</v>
      </c>
    </row>
    <row r="29" spans="1:17" ht="13.9" customHeight="1" thickBot="1">
      <c r="A29" s="597">
        <v>20</v>
      </c>
      <c r="B29" s="611" t="s">
        <v>472</v>
      </c>
      <c r="C29" s="633">
        <v>199</v>
      </c>
      <c r="D29" s="631">
        <v>0.3</v>
      </c>
      <c r="E29" s="622" t="s">
        <v>150</v>
      </c>
      <c r="F29" s="624">
        <v>3883</v>
      </c>
      <c r="G29" s="604">
        <f t="shared" si="6"/>
        <v>119019</v>
      </c>
      <c r="H29" s="575">
        <f t="shared" si="0"/>
        <v>201.70135746606334</v>
      </c>
      <c r="I29" s="616">
        <v>95</v>
      </c>
      <c r="J29" s="616">
        <v>6400</v>
      </c>
      <c r="L29" s="554">
        <f t="shared" si="7"/>
        <v>0</v>
      </c>
      <c r="M29" s="561">
        <f t="shared" si="1"/>
        <v>0</v>
      </c>
      <c r="N29" s="561">
        <f t="shared" si="2"/>
        <v>3883</v>
      </c>
      <c r="O29" s="561">
        <f t="shared" si="3"/>
        <v>0</v>
      </c>
      <c r="P29" s="561">
        <f t="shared" si="4"/>
        <v>0</v>
      </c>
    </row>
    <row r="30" spans="1:17" ht="13.9" customHeight="1" thickBot="1">
      <c r="A30" s="597">
        <v>21</v>
      </c>
      <c r="B30" s="611" t="s">
        <v>472</v>
      </c>
      <c r="C30" s="633">
        <v>400</v>
      </c>
      <c r="D30" s="631">
        <v>0.9</v>
      </c>
      <c r="E30" s="622" t="s">
        <v>150</v>
      </c>
      <c r="F30" s="624">
        <v>15796</v>
      </c>
      <c r="G30" s="604">
        <f t="shared" si="6"/>
        <v>134815</v>
      </c>
      <c r="H30" s="575">
        <f t="shared" si="0"/>
        <v>416.28959276018105</v>
      </c>
      <c r="I30" s="616">
        <v>95</v>
      </c>
      <c r="J30" s="616">
        <v>6400</v>
      </c>
      <c r="L30" s="554">
        <f t="shared" si="7"/>
        <v>0</v>
      </c>
      <c r="M30" s="561">
        <f t="shared" si="1"/>
        <v>0</v>
      </c>
      <c r="N30" s="561">
        <f t="shared" si="2"/>
        <v>15796</v>
      </c>
      <c r="O30" s="561">
        <f t="shared" si="3"/>
        <v>0</v>
      </c>
      <c r="P30" s="561">
        <f t="shared" si="4"/>
        <v>0</v>
      </c>
    </row>
    <row r="31" spans="1:17" ht="13.9" customHeight="1" thickBot="1">
      <c r="A31" s="597">
        <v>22</v>
      </c>
      <c r="B31" s="611" t="s">
        <v>472</v>
      </c>
      <c r="C31" s="633">
        <v>401</v>
      </c>
      <c r="D31" s="631">
        <v>1.5</v>
      </c>
      <c r="E31" s="622" t="s">
        <v>150</v>
      </c>
      <c r="F31" s="624">
        <v>24030</v>
      </c>
      <c r="G31" s="604">
        <f t="shared" si="6"/>
        <v>158845</v>
      </c>
      <c r="H31" s="575">
        <f t="shared" si="0"/>
        <v>428.21719457013575</v>
      </c>
      <c r="I31" s="616">
        <v>95</v>
      </c>
      <c r="J31" s="616">
        <v>6650</v>
      </c>
      <c r="L31" s="554">
        <f t="shared" si="7"/>
        <v>0</v>
      </c>
      <c r="M31" s="561">
        <f t="shared" si="1"/>
        <v>0</v>
      </c>
      <c r="N31" s="561">
        <f t="shared" si="2"/>
        <v>24030</v>
      </c>
      <c r="O31" s="561">
        <f t="shared" si="3"/>
        <v>0</v>
      </c>
      <c r="P31" s="561">
        <f t="shared" si="4"/>
        <v>0</v>
      </c>
    </row>
    <row r="32" spans="1:17" ht="13.9" customHeight="1" thickBot="1">
      <c r="A32" s="597">
        <v>23</v>
      </c>
      <c r="B32" s="611" t="s">
        <v>472</v>
      </c>
      <c r="C32" s="633">
        <v>208</v>
      </c>
      <c r="D32" s="631">
        <v>0.6</v>
      </c>
      <c r="E32" s="622" t="s">
        <v>150</v>
      </c>
      <c r="F32" s="624">
        <v>5280</v>
      </c>
      <c r="G32" s="604">
        <f t="shared" si="6"/>
        <v>164125</v>
      </c>
      <c r="H32" s="575">
        <f t="shared" si="0"/>
        <v>213.64705882352939</v>
      </c>
      <c r="I32" s="616">
        <v>95</v>
      </c>
      <c r="J32" s="616">
        <v>6400</v>
      </c>
      <c r="L32" s="554">
        <f t="shared" si="7"/>
        <v>0</v>
      </c>
      <c r="M32" s="561">
        <f t="shared" si="1"/>
        <v>0</v>
      </c>
      <c r="N32" s="561">
        <f t="shared" si="2"/>
        <v>5280</v>
      </c>
      <c r="O32" s="561">
        <f t="shared" si="3"/>
        <v>0</v>
      </c>
      <c r="P32" s="561">
        <f t="shared" si="4"/>
        <v>0</v>
      </c>
    </row>
    <row r="33" spans="1:16" ht="13.9" customHeight="1" thickBot="1">
      <c r="A33" s="597">
        <v>24</v>
      </c>
      <c r="B33" s="611" t="s">
        <v>472</v>
      </c>
      <c r="C33" s="633">
        <v>401</v>
      </c>
      <c r="D33" s="631">
        <v>1.2</v>
      </c>
      <c r="E33" s="622" t="s">
        <v>150</v>
      </c>
      <c r="F33" s="624">
        <v>20309</v>
      </c>
      <c r="G33" s="604">
        <f t="shared" si="6"/>
        <v>184434</v>
      </c>
      <c r="H33" s="575">
        <f t="shared" si="0"/>
        <v>422.77375565610862</v>
      </c>
      <c r="I33" s="616">
        <v>95</v>
      </c>
      <c r="J33" s="616">
        <v>6380</v>
      </c>
      <c r="L33" s="554">
        <f t="shared" si="7"/>
        <v>0</v>
      </c>
      <c r="M33" s="561">
        <f t="shared" si="1"/>
        <v>0</v>
      </c>
      <c r="N33" s="561">
        <f t="shared" si="2"/>
        <v>20309</v>
      </c>
      <c r="O33" s="561">
        <f t="shared" si="3"/>
        <v>0</v>
      </c>
      <c r="P33" s="561">
        <f t="shared" si="4"/>
        <v>0</v>
      </c>
    </row>
    <row r="34" spans="1:16" ht="13.9" customHeight="1" thickBot="1">
      <c r="A34" s="597">
        <v>25</v>
      </c>
      <c r="B34" s="611" t="s">
        <v>472</v>
      </c>
      <c r="C34" s="633">
        <v>400</v>
      </c>
      <c r="D34" s="631">
        <v>1.8</v>
      </c>
      <c r="E34" s="622" t="s">
        <v>150</v>
      </c>
      <c r="F34" s="624">
        <v>28896</v>
      </c>
      <c r="G34" s="604">
        <f t="shared" si="6"/>
        <v>213330</v>
      </c>
      <c r="H34" s="575">
        <f t="shared" si="0"/>
        <v>432.57918552036199</v>
      </c>
      <c r="I34" s="616">
        <v>95</v>
      </c>
      <c r="J34" s="616">
        <v>6540</v>
      </c>
      <c r="L34" s="554">
        <f t="shared" si="7"/>
        <v>0</v>
      </c>
      <c r="M34" s="561">
        <f t="shared" si="1"/>
        <v>0</v>
      </c>
      <c r="N34" s="561">
        <f t="shared" si="2"/>
        <v>28896</v>
      </c>
      <c r="O34" s="561">
        <f t="shared" si="3"/>
        <v>0</v>
      </c>
      <c r="P34" s="561">
        <f t="shared" si="4"/>
        <v>0</v>
      </c>
    </row>
    <row r="35" spans="1:16" ht="13.9" customHeight="1" thickBot="1">
      <c r="A35" s="597">
        <v>26</v>
      </c>
      <c r="B35" s="611" t="s">
        <v>472</v>
      </c>
      <c r="C35" s="633">
        <v>208</v>
      </c>
      <c r="D35" s="631">
        <v>0.6</v>
      </c>
      <c r="E35" s="622" t="s">
        <v>150</v>
      </c>
      <c r="F35" s="624">
        <v>6094</v>
      </c>
      <c r="G35" s="604">
        <f t="shared" si="6"/>
        <v>219424</v>
      </c>
      <c r="H35" s="575">
        <f t="shared" si="0"/>
        <v>213.64705882352939</v>
      </c>
      <c r="I35" s="616">
        <v>95</v>
      </c>
      <c r="J35" s="616">
        <v>6320</v>
      </c>
      <c r="L35" s="554">
        <f t="shared" si="7"/>
        <v>0</v>
      </c>
      <c r="M35" s="561">
        <f t="shared" si="1"/>
        <v>0</v>
      </c>
      <c r="N35" s="561">
        <f t="shared" si="2"/>
        <v>6094</v>
      </c>
      <c r="O35" s="561">
        <f t="shared" si="3"/>
        <v>0</v>
      </c>
      <c r="P35" s="561">
        <f t="shared" si="4"/>
        <v>0</v>
      </c>
    </row>
    <row r="36" spans="1:16" ht="13.9" customHeight="1" thickBot="1">
      <c r="A36" s="597">
        <v>27</v>
      </c>
      <c r="B36" s="611" t="s">
        <v>472</v>
      </c>
      <c r="C36" s="633">
        <v>401</v>
      </c>
      <c r="D36" s="631">
        <v>1.2</v>
      </c>
      <c r="E36" s="622" t="s">
        <v>150</v>
      </c>
      <c r="F36" s="624">
        <v>20767</v>
      </c>
      <c r="G36" s="604">
        <f t="shared" si="6"/>
        <v>240191</v>
      </c>
      <c r="H36" s="575">
        <f t="shared" si="0"/>
        <v>422.77375565610862</v>
      </c>
      <c r="I36" s="616">
        <v>95</v>
      </c>
      <c r="J36" s="616">
        <v>6320</v>
      </c>
      <c r="L36" s="554">
        <f t="shared" si="7"/>
        <v>0</v>
      </c>
      <c r="M36" s="561">
        <f t="shared" si="1"/>
        <v>0</v>
      </c>
      <c r="N36" s="561">
        <f t="shared" si="2"/>
        <v>20767</v>
      </c>
      <c r="O36" s="561">
        <f t="shared" si="3"/>
        <v>0</v>
      </c>
      <c r="P36" s="561">
        <f t="shared" si="4"/>
        <v>0</v>
      </c>
    </row>
    <row r="37" spans="1:16" ht="13.9" customHeight="1" thickBot="1">
      <c r="A37" s="597">
        <v>28</v>
      </c>
      <c r="B37" s="611" t="s">
        <v>472</v>
      </c>
      <c r="C37" s="633">
        <v>301</v>
      </c>
      <c r="D37" s="631">
        <v>1.8</v>
      </c>
      <c r="E37" s="622" t="s">
        <v>150</v>
      </c>
      <c r="F37" s="624">
        <v>21584</v>
      </c>
      <c r="G37" s="604">
        <f t="shared" si="6"/>
        <v>261775</v>
      </c>
      <c r="H37" s="575">
        <f t="shared" si="0"/>
        <v>325.51583710407238</v>
      </c>
      <c r="I37" s="616">
        <v>95</v>
      </c>
      <c r="J37" s="616">
        <v>6540</v>
      </c>
      <c r="L37" s="554">
        <f t="shared" si="7"/>
        <v>0</v>
      </c>
      <c r="M37" s="561">
        <f t="shared" si="1"/>
        <v>0</v>
      </c>
      <c r="N37" s="561">
        <f t="shared" si="2"/>
        <v>21584</v>
      </c>
      <c r="O37" s="561">
        <f t="shared" si="3"/>
        <v>0</v>
      </c>
      <c r="P37" s="561">
        <f t="shared" si="4"/>
        <v>0</v>
      </c>
    </row>
    <row r="38" spans="1:16" ht="13.9" customHeight="1" thickBot="1">
      <c r="A38" s="597">
        <v>29</v>
      </c>
      <c r="B38" s="611" t="s">
        <v>472</v>
      </c>
      <c r="C38" s="633">
        <v>200</v>
      </c>
      <c r="D38" s="631">
        <v>0.9</v>
      </c>
      <c r="E38" s="622" t="s">
        <v>150</v>
      </c>
      <c r="F38" s="624">
        <v>8274</v>
      </c>
      <c r="G38" s="604">
        <f t="shared" si="6"/>
        <v>270049</v>
      </c>
      <c r="H38" s="575">
        <f t="shared" si="0"/>
        <v>208.14479638009053</v>
      </c>
      <c r="I38" s="616">
        <v>95</v>
      </c>
      <c r="J38" s="616">
        <v>6360</v>
      </c>
      <c r="L38" s="554">
        <f t="shared" si="7"/>
        <v>0</v>
      </c>
      <c r="M38" s="561">
        <f t="shared" si="1"/>
        <v>0</v>
      </c>
      <c r="N38" s="561">
        <f t="shared" si="2"/>
        <v>8274</v>
      </c>
      <c r="O38" s="561">
        <f t="shared" si="3"/>
        <v>0</v>
      </c>
      <c r="P38" s="561">
        <f t="shared" si="4"/>
        <v>0</v>
      </c>
    </row>
    <row r="39" spans="1:16" ht="13.9" customHeight="1" thickBot="1">
      <c r="A39" s="597">
        <v>30</v>
      </c>
      <c r="B39" s="611" t="s">
        <v>472</v>
      </c>
      <c r="C39" s="633">
        <v>300</v>
      </c>
      <c r="D39" s="631">
        <v>1.5</v>
      </c>
      <c r="E39" s="622" t="s">
        <v>150</v>
      </c>
      <c r="F39" s="624">
        <v>18995</v>
      </c>
      <c r="G39" s="604">
        <f t="shared" si="6"/>
        <v>289044</v>
      </c>
      <c r="H39" s="575">
        <f t="shared" si="0"/>
        <v>320.36199095022624</v>
      </c>
      <c r="I39" s="616">
        <v>95</v>
      </c>
      <c r="J39" s="616">
        <v>6380</v>
      </c>
      <c r="L39" s="554">
        <f t="shared" si="7"/>
        <v>0</v>
      </c>
      <c r="M39" s="561">
        <f t="shared" si="1"/>
        <v>0</v>
      </c>
      <c r="N39" s="561">
        <f t="shared" si="2"/>
        <v>18995</v>
      </c>
      <c r="O39" s="561">
        <f t="shared" si="3"/>
        <v>0</v>
      </c>
      <c r="P39" s="561">
        <f t="shared" si="4"/>
        <v>0</v>
      </c>
    </row>
    <row r="40" spans="1:16" ht="13.9" customHeight="1" thickBot="1">
      <c r="A40" s="597">
        <v>31</v>
      </c>
      <c r="B40" s="611" t="s">
        <v>472</v>
      </c>
      <c r="C40" s="633">
        <v>200</v>
      </c>
      <c r="D40" s="631">
        <v>2</v>
      </c>
      <c r="E40" s="622" t="s">
        <v>150</v>
      </c>
      <c r="F40" s="624">
        <v>15830</v>
      </c>
      <c r="G40" s="604">
        <f t="shared" si="6"/>
        <v>304874</v>
      </c>
      <c r="H40" s="575">
        <f t="shared" si="0"/>
        <v>218.09954751131221</v>
      </c>
      <c r="I40" s="616">
        <v>95</v>
      </c>
      <c r="J40" s="616">
        <v>6630</v>
      </c>
      <c r="L40" s="554">
        <f t="shared" si="7"/>
        <v>0</v>
      </c>
      <c r="M40" s="561">
        <f t="shared" si="1"/>
        <v>0</v>
      </c>
      <c r="N40" s="561">
        <f t="shared" si="2"/>
        <v>15830</v>
      </c>
      <c r="O40" s="561">
        <f t="shared" si="3"/>
        <v>0</v>
      </c>
      <c r="P40" s="561">
        <f t="shared" si="4"/>
        <v>0</v>
      </c>
    </row>
    <row r="41" spans="1:16" ht="13.9" customHeight="1" thickBot="1">
      <c r="A41" s="597">
        <v>32</v>
      </c>
      <c r="B41" s="611" t="s">
        <v>472</v>
      </c>
      <c r="C41" s="633">
        <v>200</v>
      </c>
      <c r="D41" s="631">
        <v>0.9</v>
      </c>
      <c r="E41" s="622" t="s">
        <v>150</v>
      </c>
      <c r="F41" s="624">
        <v>8275</v>
      </c>
      <c r="G41" s="604">
        <f t="shared" si="6"/>
        <v>313149</v>
      </c>
      <c r="H41" s="575">
        <f t="shared" si="0"/>
        <v>208.14479638009053</v>
      </c>
      <c r="I41" s="616">
        <v>95</v>
      </c>
      <c r="J41" s="616">
        <v>6490</v>
      </c>
      <c r="L41" s="554">
        <f t="shared" si="7"/>
        <v>0</v>
      </c>
      <c r="M41" s="561">
        <f t="shared" si="1"/>
        <v>0</v>
      </c>
      <c r="N41" s="561">
        <f t="shared" si="2"/>
        <v>8275</v>
      </c>
      <c r="O41" s="561">
        <f t="shared" si="3"/>
        <v>0</v>
      </c>
      <c r="P41" s="561">
        <f t="shared" si="4"/>
        <v>0</v>
      </c>
    </row>
    <row r="42" spans="1:16" ht="13.9" customHeight="1" thickBot="1">
      <c r="A42" s="597">
        <v>33</v>
      </c>
      <c r="B42" s="611" t="s">
        <v>472</v>
      </c>
      <c r="C42" s="633">
        <v>200</v>
      </c>
      <c r="D42" s="631">
        <v>1.5</v>
      </c>
      <c r="E42" s="622" t="s">
        <v>150</v>
      </c>
      <c r="F42" s="624">
        <v>12663</v>
      </c>
      <c r="G42" s="604">
        <f t="shared" si="6"/>
        <v>325812</v>
      </c>
      <c r="H42" s="575">
        <f t="shared" si="0"/>
        <v>213.57466063348417</v>
      </c>
      <c r="I42" s="616">
        <v>95</v>
      </c>
      <c r="J42" s="616">
        <v>6440</v>
      </c>
      <c r="L42" s="554">
        <f t="shared" si="7"/>
        <v>0</v>
      </c>
      <c r="M42" s="561">
        <f t="shared" si="1"/>
        <v>0</v>
      </c>
      <c r="N42" s="561">
        <f t="shared" si="2"/>
        <v>12663</v>
      </c>
      <c r="O42" s="561">
        <f t="shared" si="3"/>
        <v>0</v>
      </c>
      <c r="P42" s="561">
        <f t="shared" si="4"/>
        <v>0</v>
      </c>
    </row>
    <row r="43" spans="1:16" ht="13.9" customHeight="1" thickBot="1">
      <c r="A43" s="597">
        <v>34</v>
      </c>
      <c r="B43" s="611" t="s">
        <v>472</v>
      </c>
      <c r="C43" s="633">
        <v>325</v>
      </c>
      <c r="D43" s="631">
        <v>2</v>
      </c>
      <c r="E43" s="622" t="s">
        <v>150</v>
      </c>
      <c r="F43" s="624">
        <v>21888</v>
      </c>
      <c r="G43" s="604">
        <f t="shared" si="6"/>
        <v>347700</v>
      </c>
      <c r="H43" s="575">
        <f t="shared" si="0"/>
        <v>354.41176470588232</v>
      </c>
      <c r="I43" s="616">
        <v>95</v>
      </c>
      <c r="J43" s="616">
        <v>6775</v>
      </c>
      <c r="L43" s="554">
        <f t="shared" si="7"/>
        <v>0</v>
      </c>
      <c r="M43" s="561">
        <f t="shared" si="1"/>
        <v>0</v>
      </c>
      <c r="N43" s="561">
        <f t="shared" si="2"/>
        <v>21888</v>
      </c>
      <c r="O43" s="561">
        <f t="shared" si="3"/>
        <v>0</v>
      </c>
      <c r="P43" s="561">
        <f t="shared" si="4"/>
        <v>0</v>
      </c>
    </row>
    <row r="44" spans="1:16" ht="13.9" customHeight="1" thickBot="1">
      <c r="A44" s="597">
        <v>35</v>
      </c>
      <c r="B44" s="611"/>
      <c r="C44" s="612"/>
      <c r="D44" s="613"/>
      <c r="E44" s="622"/>
      <c r="F44" s="624">
        <f>(D44*42)*C44</f>
        <v>0</v>
      </c>
      <c r="G44" s="604">
        <f t="shared" si="6"/>
        <v>347700</v>
      </c>
      <c r="H44" s="575">
        <f t="shared" si="0"/>
        <v>0</v>
      </c>
      <c r="I44" s="616"/>
      <c r="J44" s="616"/>
      <c r="L44" s="554">
        <f t="shared" si="7"/>
        <v>0</v>
      </c>
      <c r="M44" s="561">
        <f t="shared" si="1"/>
        <v>0</v>
      </c>
      <c r="N44" s="561">
        <f t="shared" si="2"/>
        <v>0</v>
      </c>
      <c r="O44" s="561">
        <f t="shared" si="3"/>
        <v>0</v>
      </c>
      <c r="P44" s="561">
        <f t="shared" si="4"/>
        <v>0</v>
      </c>
    </row>
    <row r="45" spans="1:16" ht="13.9" customHeight="1" thickBot="1">
      <c r="A45" s="597">
        <v>36</v>
      </c>
      <c r="B45" s="611"/>
      <c r="C45" s="612"/>
      <c r="D45" s="613"/>
      <c r="E45" s="622"/>
      <c r="F45" s="624">
        <f t="shared" ref="F45" si="8">(D45*42)*C45</f>
        <v>0</v>
      </c>
      <c r="G45" s="604">
        <f t="shared" si="6"/>
        <v>347700</v>
      </c>
      <c r="H45" s="575">
        <f t="shared" si="0"/>
        <v>0</v>
      </c>
      <c r="I45" s="616"/>
      <c r="J45" s="616"/>
      <c r="L45" s="554">
        <f t="shared" si="7"/>
        <v>0</v>
      </c>
      <c r="M45" s="561">
        <f t="shared" si="1"/>
        <v>0</v>
      </c>
      <c r="N45" s="561">
        <f t="shared" si="2"/>
        <v>0</v>
      </c>
      <c r="O45" s="561">
        <f t="shared" si="3"/>
        <v>0</v>
      </c>
      <c r="P45" s="561">
        <f t="shared" si="4"/>
        <v>0</v>
      </c>
    </row>
    <row r="46" spans="1:16" ht="13.9" customHeight="1" thickBot="1">
      <c r="A46" s="597">
        <v>37</v>
      </c>
      <c r="B46" s="611"/>
      <c r="C46" s="612"/>
      <c r="D46" s="613"/>
      <c r="E46" s="622"/>
      <c r="F46" s="624">
        <f>(D46*42)*C46</f>
        <v>0</v>
      </c>
      <c r="G46" s="604">
        <f t="shared" si="6"/>
        <v>347700</v>
      </c>
      <c r="H46" s="575">
        <f t="shared" si="0"/>
        <v>0</v>
      </c>
      <c r="I46" s="616"/>
      <c r="J46" s="616"/>
      <c r="L46" s="554">
        <f t="shared" si="7"/>
        <v>0</v>
      </c>
      <c r="M46" s="561">
        <f t="shared" si="1"/>
        <v>0</v>
      </c>
      <c r="N46" s="561">
        <f t="shared" si="2"/>
        <v>0</v>
      </c>
      <c r="O46" s="561">
        <f t="shared" si="3"/>
        <v>0</v>
      </c>
      <c r="P46" s="561">
        <f t="shared" si="4"/>
        <v>0</v>
      </c>
    </row>
    <row r="47" spans="1:16" ht="13.9" customHeight="1" thickBot="1">
      <c r="A47" s="597">
        <v>38</v>
      </c>
      <c r="B47" s="611"/>
      <c r="C47" s="612"/>
      <c r="D47" s="613"/>
      <c r="E47" s="622"/>
      <c r="F47" s="624">
        <f t="shared" ref="F47:F48" si="9">(D47*42)*C47</f>
        <v>0</v>
      </c>
      <c r="G47" s="604">
        <f t="shared" si="6"/>
        <v>347700</v>
      </c>
      <c r="H47" s="575">
        <f t="shared" si="0"/>
        <v>0</v>
      </c>
      <c r="I47" s="616"/>
      <c r="J47" s="616"/>
      <c r="L47" s="554">
        <f t="shared" si="7"/>
        <v>0</v>
      </c>
      <c r="M47" s="561">
        <f>IF(E47=$M$54,F47,0)</f>
        <v>0</v>
      </c>
      <c r="N47" s="561">
        <f>IF(E47=$N$54,F47,0)</f>
        <v>0</v>
      </c>
      <c r="O47" s="561">
        <f>IF(E47=$O$54,F47,0)</f>
        <v>0</v>
      </c>
      <c r="P47" s="561">
        <f>IF(E47=$P$54,F47,0)</f>
        <v>0</v>
      </c>
    </row>
    <row r="48" spans="1:16" ht="13.9" customHeight="1" thickBot="1">
      <c r="A48" s="597">
        <v>39</v>
      </c>
      <c r="B48" s="611"/>
      <c r="C48" s="612"/>
      <c r="D48" s="613"/>
      <c r="E48" s="622"/>
      <c r="F48" s="624">
        <f t="shared" si="9"/>
        <v>0</v>
      </c>
      <c r="G48" s="604">
        <f t="shared" si="6"/>
        <v>347700</v>
      </c>
      <c r="H48" s="575">
        <f t="shared" si="0"/>
        <v>0</v>
      </c>
      <c r="I48" s="616"/>
      <c r="J48" s="616"/>
      <c r="L48" s="554">
        <f t="shared" si="7"/>
        <v>0</v>
      </c>
      <c r="M48" s="561">
        <f>IF(E48=$M$54,F48,0)</f>
        <v>0</v>
      </c>
      <c r="N48" s="561">
        <f>IF(E48=$N$54,F48,0)</f>
        <v>0</v>
      </c>
      <c r="O48" s="561">
        <f>IF(E48=$O$54,F48,0)</f>
        <v>0</v>
      </c>
      <c r="P48" s="561">
        <f>IF(E48=$P$54,F48,0)</f>
        <v>0</v>
      </c>
    </row>
    <row r="49" spans="1:17" ht="13.9" customHeight="1" thickBot="1">
      <c r="A49" s="597">
        <v>40</v>
      </c>
      <c r="B49" s="611" t="s">
        <v>472</v>
      </c>
      <c r="C49" s="591">
        <f>(C5*E4)</f>
        <v>295.70346000000001</v>
      </c>
      <c r="D49" s="621"/>
      <c r="E49" s="614" t="s">
        <v>156</v>
      </c>
      <c r="F49" s="623"/>
      <c r="G49" s="605"/>
      <c r="H49" s="575">
        <f t="shared" si="0"/>
        <v>295.70346000000001</v>
      </c>
      <c r="I49" s="612">
        <v>95</v>
      </c>
      <c r="J49" s="616">
        <v>6570</v>
      </c>
      <c r="L49" s="554">
        <f t="shared" si="7"/>
        <v>0</v>
      </c>
      <c r="M49" s="561">
        <f>IF(E49=$M$54,F49,0)</f>
        <v>0</v>
      </c>
      <c r="N49" s="561">
        <f>IF(E49=$N$54,F49,0)</f>
        <v>0</v>
      </c>
      <c r="O49" s="561">
        <f>IF(E49=$O$54,F49,0)</f>
        <v>0</v>
      </c>
      <c r="P49" s="561">
        <f>IF(E49=$P$54,F49,0)</f>
        <v>0</v>
      </c>
    </row>
    <row r="50" spans="1:17" ht="13.9" customHeight="1" thickBot="1">
      <c r="A50" s="578" t="s">
        <v>71</v>
      </c>
      <c r="B50" s="576" t="s">
        <v>235</v>
      </c>
      <c r="C50" s="591">
        <f>(SUM(C10:C49))*42</f>
        <v>381095.54532000003</v>
      </c>
      <c r="D50" s="598" t="s">
        <v>236</v>
      </c>
      <c r="E50" s="576" t="s">
        <v>237</v>
      </c>
      <c r="F50" s="591">
        <f>SUM(F10:F46)</f>
        <v>347700</v>
      </c>
      <c r="G50" s="607" t="s">
        <v>154</v>
      </c>
      <c r="H50" s="606"/>
      <c r="I50" s="600"/>
      <c r="J50" s="603" t="s">
        <v>202</v>
      </c>
      <c r="K50" s="535"/>
      <c r="L50" s="554"/>
      <c r="M50" s="555"/>
      <c r="N50" s="555"/>
      <c r="O50" s="556"/>
      <c r="P50" s="556"/>
    </row>
    <row r="51" spans="1:17" ht="13.9" customHeight="1" thickBot="1">
      <c r="A51" s="578" t="s">
        <v>204</v>
      </c>
      <c r="B51" s="617">
        <v>0.21458333333333335</v>
      </c>
      <c r="C51" s="590" t="s">
        <v>203</v>
      </c>
      <c r="D51" s="580" t="s">
        <v>205</v>
      </c>
      <c r="E51" s="617">
        <v>0.29444444444444445</v>
      </c>
      <c r="F51" s="590" t="s">
        <v>203</v>
      </c>
      <c r="G51" s="580" t="s">
        <v>207</v>
      </c>
      <c r="H51" s="620">
        <v>43018</v>
      </c>
      <c r="I51" s="600" t="s">
        <v>514</v>
      </c>
      <c r="J51" s="601">
        <f>H49+H55</f>
        <v>345.70346000000001</v>
      </c>
      <c r="K51" s="574"/>
      <c r="L51" s="554"/>
      <c r="M51" s="555"/>
      <c r="N51" s="555"/>
      <c r="O51" s="556"/>
      <c r="P51" s="556"/>
    </row>
    <row r="52" spans="1:17" ht="13.9" customHeight="1" thickBot="1">
      <c r="A52" s="578" t="s">
        <v>178</v>
      </c>
      <c r="B52" s="612">
        <v>750</v>
      </c>
      <c r="C52" s="579" t="s">
        <v>73</v>
      </c>
      <c r="D52" s="580" t="s">
        <v>160</v>
      </c>
      <c r="E52" s="618">
        <f>MAX(D10:D48)</f>
        <v>2</v>
      </c>
      <c r="F52" s="579" t="s">
        <v>165</v>
      </c>
      <c r="G52" s="580" t="s">
        <v>166</v>
      </c>
      <c r="H52" s="618">
        <f>F50/(SUM(C15:C48)*42)</f>
        <v>1.0135371484538966</v>
      </c>
      <c r="I52" s="600" t="s">
        <v>165</v>
      </c>
      <c r="J52" s="602" t="s">
        <v>234</v>
      </c>
      <c r="L52" s="554"/>
      <c r="M52" s="555"/>
      <c r="N52" s="555"/>
      <c r="O52" s="556"/>
      <c r="P52" s="556"/>
    </row>
    <row r="53" spans="1:17" ht="13.9" customHeight="1" thickBot="1">
      <c r="A53" s="578" t="s">
        <v>179</v>
      </c>
      <c r="B53" s="612">
        <v>6052</v>
      </c>
      <c r="C53" s="579" t="s">
        <v>73</v>
      </c>
      <c r="D53" s="580" t="s">
        <v>161</v>
      </c>
      <c r="E53" s="612">
        <f>MAX(I10:I49)</f>
        <v>95</v>
      </c>
      <c r="F53" s="579" t="s">
        <v>74</v>
      </c>
      <c r="G53" s="580" t="s">
        <v>163</v>
      </c>
      <c r="H53" s="612">
        <f>AVERAGE(I14:I48)</f>
        <v>94.4</v>
      </c>
      <c r="I53" s="600" t="s">
        <v>74</v>
      </c>
      <c r="J53" s="547">
        <f>SUM(H10:H49)+E55+H55</f>
        <v>9684.2419215384616</v>
      </c>
      <c r="L53" s="574"/>
      <c r="M53" s="574"/>
      <c r="N53" s="574"/>
      <c r="O53" s="574"/>
      <c r="P53" s="574"/>
    </row>
    <row r="54" spans="1:17" ht="13.9" customHeight="1" thickBot="1">
      <c r="A54" s="578" t="s">
        <v>75</v>
      </c>
      <c r="B54" s="615">
        <v>2382</v>
      </c>
      <c r="C54" s="579" t="s">
        <v>73</v>
      </c>
      <c r="D54" s="580" t="s">
        <v>162</v>
      </c>
      <c r="E54" s="612">
        <f>MAX(J10:J49)</f>
        <v>7320</v>
      </c>
      <c r="F54" s="579" t="s">
        <v>73</v>
      </c>
      <c r="G54" s="580" t="s">
        <v>164</v>
      </c>
      <c r="H54" s="612">
        <f>AVERAGE(J14:J48)</f>
        <v>6617</v>
      </c>
      <c r="I54" s="600" t="s">
        <v>73</v>
      </c>
      <c r="J54" s="602" t="s">
        <v>146</v>
      </c>
      <c r="L54" s="550" t="s">
        <v>89</v>
      </c>
      <c r="M54" s="549" t="str">
        <f>'Job Info'!D17</f>
        <v>100 Mesh</v>
      </c>
      <c r="N54" s="549" t="str">
        <f>'Job Info'!D18</f>
        <v>40/70 White</v>
      </c>
      <c r="O54" s="549">
        <f>'Job Info'!D19</f>
        <v>0</v>
      </c>
      <c r="P54" s="549">
        <f>'Job Info'!D20</f>
        <v>0</v>
      </c>
    </row>
    <row r="55" spans="1:17" ht="13.9" customHeight="1" thickBot="1">
      <c r="A55" s="576" t="s">
        <v>90</v>
      </c>
      <c r="B55" s="599">
        <f>((C7*0.433)+B54)/C7</f>
        <v>0.69475824175824175</v>
      </c>
      <c r="C55" s="579" t="s">
        <v>231</v>
      </c>
      <c r="D55" s="589" t="s">
        <v>229</v>
      </c>
      <c r="E55" s="619">
        <v>180</v>
      </c>
      <c r="F55" s="579" t="s">
        <v>230</v>
      </c>
      <c r="G55" s="578" t="s">
        <v>232</v>
      </c>
      <c r="H55" s="619">
        <v>50</v>
      </c>
      <c r="I55" s="600" t="s">
        <v>230</v>
      </c>
      <c r="J55" s="547">
        <f>(C50/42)+E55+H55</f>
        <v>9303.7034600000006</v>
      </c>
      <c r="L55" s="551">
        <f t="shared" ref="L55:P55" si="10">SUM(L10:L49)</f>
        <v>60</v>
      </c>
      <c r="M55" s="551">
        <f t="shared" si="10"/>
        <v>86500</v>
      </c>
      <c r="N55" s="551">
        <f t="shared" si="10"/>
        <v>261200</v>
      </c>
      <c r="O55" s="551">
        <f t="shared" si="10"/>
        <v>0</v>
      </c>
      <c r="P55" s="551">
        <f t="shared" si="10"/>
        <v>0</v>
      </c>
    </row>
    <row r="56" spans="1:17" ht="43.15" customHeight="1">
      <c r="A56" s="663" t="s">
        <v>468</v>
      </c>
      <c r="B56" s="664"/>
      <c r="C56" s="664"/>
      <c r="D56" s="664"/>
      <c r="E56" s="664"/>
      <c r="F56" s="664"/>
      <c r="G56" s="664"/>
      <c r="H56" s="664"/>
      <c r="I56" s="664"/>
      <c r="J56" s="665"/>
      <c r="K56" s="535"/>
      <c r="L56" s="538"/>
      <c r="M56" s="539"/>
      <c r="N56" s="535"/>
      <c r="O56" s="535"/>
    </row>
    <row r="58" spans="1:17">
      <c r="A58" s="541"/>
      <c r="B58" s="540" t="s">
        <v>191</v>
      </c>
      <c r="C58" s="542"/>
      <c r="D58" s="542"/>
      <c r="E58" s="542"/>
      <c r="F58" s="542"/>
      <c r="G58" s="542"/>
      <c r="H58" s="542"/>
      <c r="I58" s="542"/>
    </row>
    <row r="59" spans="1:17">
      <c r="A59" s="543"/>
      <c r="B59" s="540" t="s">
        <v>100</v>
      </c>
      <c r="C59" s="545"/>
      <c r="D59" s="544"/>
      <c r="E59" s="545"/>
      <c r="F59" s="546"/>
      <c r="G59" s="546"/>
      <c r="H59" s="546"/>
      <c r="I59" s="546"/>
    </row>
    <row r="60" spans="1:17">
      <c r="A60" s="558" t="s">
        <v>130</v>
      </c>
      <c r="B60" s="558" t="s">
        <v>131</v>
      </c>
      <c r="C60" s="558" t="s">
        <v>97</v>
      </c>
      <c r="D60" s="558" t="s">
        <v>91</v>
      </c>
      <c r="E60" s="558" t="s">
        <v>72</v>
      </c>
      <c r="F60" s="558" t="s">
        <v>173</v>
      </c>
      <c r="G60" s="558" t="s">
        <v>174</v>
      </c>
      <c r="H60" s="558" t="s">
        <v>171</v>
      </c>
      <c r="I60" s="558" t="s">
        <v>172</v>
      </c>
      <c r="J60" s="558" t="s">
        <v>159</v>
      </c>
      <c r="K60" s="558" t="s">
        <v>99</v>
      </c>
      <c r="L60" s="558" t="s">
        <v>92</v>
      </c>
      <c r="M60" s="558" t="s">
        <v>132</v>
      </c>
      <c r="N60" s="558" t="s">
        <v>93</v>
      </c>
      <c r="O60" s="558" t="s">
        <v>94</v>
      </c>
      <c r="P60" s="558" t="s">
        <v>96</v>
      </c>
      <c r="Q60" s="558" t="s">
        <v>95</v>
      </c>
    </row>
    <row r="61" spans="1:17">
      <c r="A61" s="559">
        <f>C5</f>
        <v>13338</v>
      </c>
      <c r="B61" s="559">
        <f>C6</f>
        <v>13489</v>
      </c>
      <c r="C61" s="559">
        <f>C50</f>
        <v>381095.54532000003</v>
      </c>
      <c r="D61" s="559">
        <f>J55</f>
        <v>9303.7034600000006</v>
      </c>
      <c r="E61" s="559">
        <f>F50</f>
        <v>347700</v>
      </c>
      <c r="F61" s="559">
        <f>M55</f>
        <v>86500</v>
      </c>
      <c r="G61" s="559">
        <f>N55</f>
        <v>261200</v>
      </c>
      <c r="H61" s="559">
        <f>O55</f>
        <v>0</v>
      </c>
      <c r="I61" s="559">
        <f>P55</f>
        <v>0</v>
      </c>
      <c r="J61" s="559">
        <f>B52</f>
        <v>750</v>
      </c>
      <c r="K61" s="559">
        <f>B53</f>
        <v>6052</v>
      </c>
      <c r="L61" s="559">
        <f>B54</f>
        <v>2382</v>
      </c>
      <c r="M61" s="560">
        <f>B55</f>
        <v>0.69475824175824175</v>
      </c>
      <c r="N61" s="559">
        <f>E53</f>
        <v>95</v>
      </c>
      <c r="O61" s="559">
        <f>H53</f>
        <v>94.4</v>
      </c>
      <c r="P61" s="559">
        <f>E54</f>
        <v>7320</v>
      </c>
      <c r="Q61" s="559">
        <f>H54</f>
        <v>6617</v>
      </c>
    </row>
  </sheetData>
  <sheetProtection selectLockedCells="1"/>
  <mergeCells count="22">
    <mergeCell ref="I8:I9"/>
    <mergeCell ref="J8:J9"/>
    <mergeCell ref="A56:J56"/>
    <mergeCell ref="M5:P5"/>
    <mergeCell ref="M6:P6"/>
    <mergeCell ref="A8:A9"/>
    <mergeCell ref="B8:B9"/>
    <mergeCell ref="C8:C9"/>
    <mergeCell ref="D8:D9"/>
    <mergeCell ref="E8:E9"/>
    <mergeCell ref="F8:F9"/>
    <mergeCell ref="G8:G9"/>
    <mergeCell ref="H8:H9"/>
    <mergeCell ref="A2:A3"/>
    <mergeCell ref="B2:E2"/>
    <mergeCell ref="F2:J3"/>
    <mergeCell ref="B3:E3"/>
    <mergeCell ref="A4:A5"/>
    <mergeCell ref="F4:G4"/>
    <mergeCell ref="H4:J4"/>
    <mergeCell ref="F5:G5"/>
    <mergeCell ref="H5:J5"/>
  </mergeCells>
  <dataValidations count="1">
    <dataValidation type="list" allowBlank="1" showInputMessage="1" showErrorMessage="1" sqref="E10:E49">
      <formula1>$Q$10:$Q$25</formula1>
    </dataValidation>
  </dataValidations>
  <pageMargins left="0.7" right="0.7" top="0.75" bottom="0.75" header="0.3" footer="0.3"/>
  <pageSetup scale="77"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Q61"/>
  <sheetViews>
    <sheetView zoomScaleNormal="100" zoomScaleSheetLayoutView="80" workbookViewId="0">
      <selection activeCell="L2" sqref="L2"/>
    </sheetView>
  </sheetViews>
  <sheetFormatPr defaultColWidth="8.85546875" defaultRowHeight="15"/>
  <cols>
    <col min="1" max="16" width="11.7109375" style="534" customWidth="1"/>
    <col min="17" max="17" width="11.28515625" style="534" bestFit="1" customWidth="1"/>
    <col min="18" max="16384" width="8.85546875" style="534"/>
  </cols>
  <sheetData>
    <row r="1" spans="1:17" ht="13.9" customHeight="1" thickBot="1"/>
    <row r="2" spans="1:17" ht="13.9" customHeight="1" thickBot="1">
      <c r="A2" s="673" t="s">
        <v>433</v>
      </c>
      <c r="B2" s="674" t="s">
        <v>291</v>
      </c>
      <c r="C2" s="675"/>
      <c r="D2" s="675"/>
      <c r="E2" s="676"/>
      <c r="F2" s="677" t="s">
        <v>434</v>
      </c>
      <c r="G2" s="678"/>
      <c r="H2" s="678"/>
      <c r="I2" s="678"/>
      <c r="J2" s="678"/>
      <c r="M2" s="566" t="s">
        <v>185</v>
      </c>
      <c r="N2" s="566" t="s">
        <v>186</v>
      </c>
      <c r="O2" s="566" t="s">
        <v>187</v>
      </c>
      <c r="P2" s="566" t="s">
        <v>188</v>
      </c>
    </row>
    <row r="3" spans="1:17" ht="13.9" customHeight="1" thickBot="1">
      <c r="A3" s="673"/>
      <c r="B3" s="679" t="s">
        <v>241</v>
      </c>
      <c r="C3" s="680"/>
      <c r="D3" s="680"/>
      <c r="E3" s="681"/>
      <c r="F3" s="677"/>
      <c r="G3" s="678"/>
      <c r="H3" s="678"/>
      <c r="I3" s="678"/>
      <c r="J3" s="678"/>
      <c r="M3" s="567">
        <f>M55/F50</f>
        <v>0.24834912431811657</v>
      </c>
      <c r="N3" s="567">
        <f>N55/F50</f>
        <v>0.75165087568188338</v>
      </c>
      <c r="O3" s="567">
        <f>O55/F50</f>
        <v>0</v>
      </c>
      <c r="P3" s="567">
        <f>P55/F50</f>
        <v>0</v>
      </c>
    </row>
    <row r="4" spans="1:17" ht="13.9" customHeight="1" thickBot="1">
      <c r="A4" s="682">
        <v>32</v>
      </c>
      <c r="B4" s="581" t="s">
        <v>218</v>
      </c>
      <c r="C4" s="608">
        <v>13320</v>
      </c>
      <c r="D4" s="582" t="s">
        <v>76</v>
      </c>
      <c r="E4" s="586">
        <v>2.2169999999999999E-2</v>
      </c>
      <c r="F4" s="683" t="s">
        <v>226</v>
      </c>
      <c r="G4" s="684"/>
      <c r="H4" s="685" t="s">
        <v>447</v>
      </c>
      <c r="I4" s="685"/>
      <c r="J4" s="685"/>
      <c r="N4" s="535"/>
    </row>
    <row r="5" spans="1:17" ht="13.9" customHeight="1" thickBot="1">
      <c r="A5" s="682"/>
      <c r="B5" s="655" t="s">
        <v>78</v>
      </c>
      <c r="C5" s="609">
        <v>13151</v>
      </c>
      <c r="D5" s="583" t="s">
        <v>219</v>
      </c>
      <c r="E5" s="587">
        <f>(C6+C5)/2</f>
        <v>13226.5</v>
      </c>
      <c r="F5" s="683" t="s">
        <v>227</v>
      </c>
      <c r="G5" s="686"/>
      <c r="H5" s="685" t="s">
        <v>448</v>
      </c>
      <c r="I5" s="687"/>
      <c r="J5" s="685"/>
      <c r="M5" s="666" t="s">
        <v>140</v>
      </c>
      <c r="N5" s="667"/>
      <c r="O5" s="667"/>
      <c r="P5" s="668"/>
    </row>
    <row r="6" spans="1:17" ht="13.9" customHeight="1" thickBot="1">
      <c r="A6" s="595" t="s">
        <v>144</v>
      </c>
      <c r="B6" s="655" t="s">
        <v>79</v>
      </c>
      <c r="C6" s="609">
        <v>13302</v>
      </c>
      <c r="D6" s="584" t="s">
        <v>145</v>
      </c>
      <c r="E6" s="588">
        <v>0.63</v>
      </c>
      <c r="F6" s="592" t="s">
        <v>170</v>
      </c>
      <c r="G6" s="594">
        <f>SUM(C12:C15)/SUM(C12:C46)</f>
        <v>8.6748088117794775E-2</v>
      </c>
      <c r="H6" s="592" t="s">
        <v>168</v>
      </c>
      <c r="I6" s="575">
        <v>48.698924731182792</v>
      </c>
      <c r="J6" s="596"/>
      <c r="M6" s="669" t="s">
        <v>141</v>
      </c>
      <c r="N6" s="670"/>
      <c r="O6" s="670"/>
      <c r="P6" s="671"/>
    </row>
    <row r="7" spans="1:17" ht="13.9" customHeight="1" thickBot="1">
      <c r="A7" s="610">
        <v>22.1</v>
      </c>
      <c r="B7" s="655" t="s">
        <v>80</v>
      </c>
      <c r="C7" s="609">
        <v>9097</v>
      </c>
      <c r="D7" s="585" t="s">
        <v>77</v>
      </c>
      <c r="E7" s="587">
        <v>6</v>
      </c>
      <c r="F7" s="593" t="s">
        <v>167</v>
      </c>
      <c r="G7" s="587">
        <v>95</v>
      </c>
      <c r="H7" s="592" t="s">
        <v>169</v>
      </c>
      <c r="I7" s="575">
        <v>1853.2258064516129</v>
      </c>
      <c r="J7" s="596"/>
      <c r="K7" s="535"/>
      <c r="L7" s="557"/>
    </row>
    <row r="8" spans="1:17" ht="13.9" customHeight="1">
      <c r="A8" s="661" t="s">
        <v>81</v>
      </c>
      <c r="B8" s="661" t="s">
        <v>82</v>
      </c>
      <c r="C8" s="661" t="s">
        <v>201</v>
      </c>
      <c r="D8" s="661" t="s">
        <v>224</v>
      </c>
      <c r="E8" s="662" t="s">
        <v>225</v>
      </c>
      <c r="F8" s="661" t="s">
        <v>83</v>
      </c>
      <c r="G8" s="662" t="s">
        <v>72</v>
      </c>
      <c r="H8" s="661" t="s">
        <v>217</v>
      </c>
      <c r="I8" s="661" t="s">
        <v>239</v>
      </c>
      <c r="J8" s="662" t="s">
        <v>451</v>
      </c>
      <c r="L8" s="557"/>
    </row>
    <row r="9" spans="1:17" ht="13.9" customHeight="1" thickBot="1">
      <c r="A9" s="661"/>
      <c r="B9" s="661"/>
      <c r="C9" s="661"/>
      <c r="D9" s="661"/>
      <c r="E9" s="661"/>
      <c r="F9" s="672"/>
      <c r="G9" s="672"/>
      <c r="H9" s="672"/>
      <c r="I9" s="661"/>
      <c r="J9" s="661"/>
      <c r="L9" s="535"/>
      <c r="M9" s="535"/>
      <c r="N9" s="535"/>
      <c r="Q9" s="568" t="s">
        <v>149</v>
      </c>
    </row>
    <row r="10" spans="1:17" ht="13.9" customHeight="1" thickBot="1">
      <c r="A10" s="597">
        <v>1</v>
      </c>
      <c r="B10" s="611" t="s">
        <v>84</v>
      </c>
      <c r="C10" s="630">
        <v>24</v>
      </c>
      <c r="D10" s="631"/>
      <c r="E10" s="622" t="s">
        <v>139</v>
      </c>
      <c r="F10" s="624">
        <f>(D10*42)*C10</f>
        <v>0</v>
      </c>
      <c r="G10" s="604">
        <f>F10</f>
        <v>0</v>
      </c>
      <c r="H10" s="575">
        <f t="shared" ref="H10:H49" si="0">(1*((D10/$A$7)+1))*C10</f>
        <v>24</v>
      </c>
      <c r="I10" s="616">
        <v>15</v>
      </c>
      <c r="J10" s="616">
        <v>5144</v>
      </c>
      <c r="L10" s="554">
        <f>IF(E10="acid",(C10),0)</f>
        <v>0</v>
      </c>
      <c r="M10" s="561">
        <f t="shared" ref="M10:M46" si="1">IF(E10=$M$54,F10,0)</f>
        <v>0</v>
      </c>
      <c r="N10" s="561">
        <f t="shared" ref="N10:N46" si="2">IF(E10=$N$54,F10,0)</f>
        <v>0</v>
      </c>
      <c r="O10" s="561">
        <f t="shared" ref="O10:O46" si="3">IF(E10=$O$54,F10,0)</f>
        <v>0</v>
      </c>
      <c r="P10" s="561">
        <f t="shared" ref="P10:P46" si="4">IF(E10=$P$54,F10,0)</f>
        <v>0</v>
      </c>
      <c r="Q10" s="569"/>
    </row>
    <row r="11" spans="1:17" ht="13.9" customHeight="1" thickBot="1">
      <c r="A11" s="597">
        <v>2</v>
      </c>
      <c r="B11" s="611" t="s">
        <v>85</v>
      </c>
      <c r="C11" s="630">
        <v>24</v>
      </c>
      <c r="D11" s="631"/>
      <c r="E11" s="622" t="s">
        <v>61</v>
      </c>
      <c r="F11" s="624">
        <f t="shared" ref="F11:F14" si="5">(D11*42)*C11</f>
        <v>0</v>
      </c>
      <c r="G11" s="604">
        <f t="shared" ref="G11:G48" si="6">G10+F11</f>
        <v>0</v>
      </c>
      <c r="H11" s="575">
        <f t="shared" si="0"/>
        <v>24</v>
      </c>
      <c r="I11" s="616">
        <v>40</v>
      </c>
      <c r="J11" s="616">
        <v>6522</v>
      </c>
      <c r="L11" s="554">
        <f t="shared" ref="L11:L49" si="7">IF(E11="acid",(C11),0)</f>
        <v>24</v>
      </c>
      <c r="M11" s="561">
        <f t="shared" si="1"/>
        <v>0</v>
      </c>
      <c r="N11" s="561">
        <f t="shared" si="2"/>
        <v>0</v>
      </c>
      <c r="O11" s="561">
        <f t="shared" si="3"/>
        <v>0</v>
      </c>
      <c r="P11" s="561">
        <f t="shared" si="4"/>
        <v>0</v>
      </c>
      <c r="Q11" s="552" t="s">
        <v>136</v>
      </c>
    </row>
    <row r="12" spans="1:17" ht="13.9" customHeight="1" thickBot="1">
      <c r="A12" s="597">
        <v>3</v>
      </c>
      <c r="B12" s="611" t="s">
        <v>490</v>
      </c>
      <c r="C12" s="630">
        <v>166</v>
      </c>
      <c r="D12" s="631"/>
      <c r="E12" s="622" t="s">
        <v>86</v>
      </c>
      <c r="F12" s="624">
        <f t="shared" si="5"/>
        <v>0</v>
      </c>
      <c r="G12" s="604">
        <f t="shared" si="6"/>
        <v>0</v>
      </c>
      <c r="H12" s="575">
        <f t="shared" si="0"/>
        <v>166</v>
      </c>
      <c r="I12" s="616">
        <v>85</v>
      </c>
      <c r="J12" s="616">
        <v>6500</v>
      </c>
      <c r="L12" s="554">
        <f t="shared" si="7"/>
        <v>0</v>
      </c>
      <c r="M12" s="561">
        <f t="shared" si="1"/>
        <v>0</v>
      </c>
      <c r="N12" s="561">
        <f t="shared" si="2"/>
        <v>0</v>
      </c>
      <c r="O12" s="561">
        <f t="shared" si="3"/>
        <v>0</v>
      </c>
      <c r="P12" s="561">
        <f t="shared" si="4"/>
        <v>0</v>
      </c>
      <c r="Q12" s="552" t="s">
        <v>150</v>
      </c>
    </row>
    <row r="13" spans="1:17" ht="13.9" customHeight="1" thickBot="1">
      <c r="A13" s="597">
        <v>4</v>
      </c>
      <c r="B13" s="611" t="s">
        <v>85</v>
      </c>
      <c r="C13" s="630">
        <v>36</v>
      </c>
      <c r="D13" s="631"/>
      <c r="E13" s="622" t="s">
        <v>61</v>
      </c>
      <c r="F13" s="624">
        <f t="shared" si="5"/>
        <v>0</v>
      </c>
      <c r="G13" s="604">
        <f t="shared" si="6"/>
        <v>0</v>
      </c>
      <c r="H13" s="575">
        <f t="shared" si="0"/>
        <v>36</v>
      </c>
      <c r="I13" s="616">
        <v>90</v>
      </c>
      <c r="J13" s="616">
        <v>6750</v>
      </c>
      <c r="L13" s="554">
        <f t="shared" si="7"/>
        <v>36</v>
      </c>
      <c r="M13" s="561">
        <f t="shared" si="1"/>
        <v>0</v>
      </c>
      <c r="N13" s="561">
        <f t="shared" si="2"/>
        <v>0</v>
      </c>
      <c r="O13" s="561">
        <f t="shared" si="3"/>
        <v>0</v>
      </c>
      <c r="P13" s="561">
        <f t="shared" si="4"/>
        <v>0</v>
      </c>
      <c r="Q13" s="552" t="s">
        <v>113</v>
      </c>
    </row>
    <row r="14" spans="1:17" ht="13.9" customHeight="1" thickBot="1">
      <c r="A14" s="597">
        <v>5</v>
      </c>
      <c r="B14" s="611" t="s">
        <v>490</v>
      </c>
      <c r="C14" s="630">
        <v>358</v>
      </c>
      <c r="D14" s="632"/>
      <c r="E14" s="622" t="s">
        <v>87</v>
      </c>
      <c r="F14" s="624">
        <f t="shared" si="5"/>
        <v>0</v>
      </c>
      <c r="G14" s="604">
        <f t="shared" si="6"/>
        <v>0</v>
      </c>
      <c r="H14" s="575">
        <f t="shared" si="0"/>
        <v>358</v>
      </c>
      <c r="I14" s="616">
        <v>93</v>
      </c>
      <c r="J14" s="616">
        <v>6800</v>
      </c>
      <c r="L14" s="554">
        <f t="shared" si="7"/>
        <v>0</v>
      </c>
      <c r="M14" s="561">
        <f t="shared" si="1"/>
        <v>0</v>
      </c>
      <c r="N14" s="561">
        <f t="shared" si="2"/>
        <v>0</v>
      </c>
      <c r="O14" s="561">
        <f t="shared" si="3"/>
        <v>0</v>
      </c>
      <c r="P14" s="561">
        <f t="shared" si="4"/>
        <v>0</v>
      </c>
      <c r="Q14" s="552" t="s">
        <v>151</v>
      </c>
    </row>
    <row r="15" spans="1:17" ht="13.9" customHeight="1" thickBot="1">
      <c r="A15" s="597">
        <v>6</v>
      </c>
      <c r="B15" s="611" t="s">
        <v>490</v>
      </c>
      <c r="C15" s="630">
        <v>200</v>
      </c>
      <c r="D15" s="631">
        <v>0.3</v>
      </c>
      <c r="E15" s="622" t="s">
        <v>136</v>
      </c>
      <c r="F15" s="624">
        <v>2555</v>
      </c>
      <c r="G15" s="604">
        <f t="shared" si="6"/>
        <v>2555</v>
      </c>
      <c r="H15" s="575">
        <f t="shared" si="0"/>
        <v>202.71493212669682</v>
      </c>
      <c r="I15" s="616">
        <v>95</v>
      </c>
      <c r="J15" s="616">
        <v>7060</v>
      </c>
      <c r="L15" s="554">
        <f t="shared" si="7"/>
        <v>0</v>
      </c>
      <c r="M15" s="561">
        <f t="shared" si="1"/>
        <v>2555</v>
      </c>
      <c r="N15" s="561">
        <f t="shared" si="2"/>
        <v>0</v>
      </c>
      <c r="O15" s="561">
        <f t="shared" si="3"/>
        <v>0</v>
      </c>
      <c r="P15" s="561">
        <f t="shared" si="4"/>
        <v>0</v>
      </c>
      <c r="Q15" s="552" t="s">
        <v>114</v>
      </c>
    </row>
    <row r="16" spans="1:17" ht="13.9" customHeight="1" thickBot="1">
      <c r="A16" s="597">
        <v>7</v>
      </c>
      <c r="B16" s="611" t="s">
        <v>490</v>
      </c>
      <c r="C16" s="630">
        <v>350</v>
      </c>
      <c r="D16" s="631">
        <v>0.6</v>
      </c>
      <c r="E16" s="622" t="s">
        <v>136</v>
      </c>
      <c r="F16" s="624">
        <v>9458</v>
      </c>
      <c r="G16" s="604">
        <f t="shared" si="6"/>
        <v>12013</v>
      </c>
      <c r="H16" s="575">
        <f t="shared" si="0"/>
        <v>359.50226244343889</v>
      </c>
      <c r="I16" s="616">
        <v>95</v>
      </c>
      <c r="J16" s="616">
        <v>7130</v>
      </c>
      <c r="L16" s="554">
        <f t="shared" si="7"/>
        <v>0</v>
      </c>
      <c r="M16" s="561">
        <f t="shared" si="1"/>
        <v>9458</v>
      </c>
      <c r="N16" s="561">
        <f t="shared" si="2"/>
        <v>0</v>
      </c>
      <c r="O16" s="561">
        <f t="shared" si="3"/>
        <v>0</v>
      </c>
      <c r="P16" s="561">
        <f t="shared" si="4"/>
        <v>0</v>
      </c>
      <c r="Q16" s="552" t="s">
        <v>152</v>
      </c>
    </row>
    <row r="17" spans="1:17" ht="13.9" customHeight="1" thickBot="1">
      <c r="A17" s="597">
        <v>8</v>
      </c>
      <c r="B17" s="611" t="s">
        <v>491</v>
      </c>
      <c r="C17" s="630">
        <v>350</v>
      </c>
      <c r="D17" s="631">
        <v>0.9</v>
      </c>
      <c r="E17" s="622" t="s">
        <v>136</v>
      </c>
      <c r="F17" s="624">
        <v>12643</v>
      </c>
      <c r="G17" s="604">
        <f t="shared" si="6"/>
        <v>24656</v>
      </c>
      <c r="H17" s="575">
        <f t="shared" si="0"/>
        <v>364.2533936651584</v>
      </c>
      <c r="I17" s="616">
        <v>95</v>
      </c>
      <c r="J17" s="616">
        <v>7050</v>
      </c>
      <c r="L17" s="554">
        <f t="shared" si="7"/>
        <v>0</v>
      </c>
      <c r="M17" s="561">
        <f t="shared" si="1"/>
        <v>12643</v>
      </c>
      <c r="N17" s="561">
        <f t="shared" si="2"/>
        <v>0</v>
      </c>
      <c r="O17" s="561">
        <f t="shared" si="3"/>
        <v>0</v>
      </c>
      <c r="P17" s="561">
        <f t="shared" si="4"/>
        <v>0</v>
      </c>
      <c r="Q17" s="552" t="s">
        <v>87</v>
      </c>
    </row>
    <row r="18" spans="1:17" ht="13.9" customHeight="1" thickBot="1">
      <c r="A18" s="597">
        <v>9</v>
      </c>
      <c r="B18" s="611" t="s">
        <v>491</v>
      </c>
      <c r="C18" s="633">
        <v>151</v>
      </c>
      <c r="D18" s="631">
        <v>0.3</v>
      </c>
      <c r="E18" s="622" t="s">
        <v>136</v>
      </c>
      <c r="F18" s="624">
        <v>2029</v>
      </c>
      <c r="G18" s="604">
        <f t="shared" si="6"/>
        <v>26685</v>
      </c>
      <c r="H18" s="575">
        <f t="shared" si="0"/>
        <v>153.0497737556561</v>
      </c>
      <c r="I18" s="616">
        <v>95</v>
      </c>
      <c r="J18" s="616">
        <v>6890</v>
      </c>
      <c r="L18" s="554">
        <f t="shared" si="7"/>
        <v>0</v>
      </c>
      <c r="M18" s="561">
        <f t="shared" si="1"/>
        <v>2029</v>
      </c>
      <c r="N18" s="561">
        <f t="shared" si="2"/>
        <v>0</v>
      </c>
      <c r="O18" s="561">
        <f t="shared" si="3"/>
        <v>0</v>
      </c>
      <c r="P18" s="561">
        <f t="shared" si="4"/>
        <v>0</v>
      </c>
      <c r="Q18" s="552" t="s">
        <v>61</v>
      </c>
    </row>
    <row r="19" spans="1:17" ht="13.9" customHeight="1" thickBot="1">
      <c r="A19" s="597">
        <v>10</v>
      </c>
      <c r="B19" s="611" t="s">
        <v>491</v>
      </c>
      <c r="C19" s="633">
        <v>360</v>
      </c>
      <c r="D19" s="631">
        <v>0.6</v>
      </c>
      <c r="E19" s="622" t="s">
        <v>136</v>
      </c>
      <c r="F19" s="624">
        <v>9243</v>
      </c>
      <c r="G19" s="604">
        <f t="shared" si="6"/>
        <v>35928</v>
      </c>
      <c r="H19" s="575">
        <f t="shared" si="0"/>
        <v>369.77375565610856</v>
      </c>
      <c r="I19" s="616">
        <v>95</v>
      </c>
      <c r="J19" s="616">
        <v>6900</v>
      </c>
      <c r="L19" s="554">
        <f t="shared" si="7"/>
        <v>0</v>
      </c>
      <c r="M19" s="561">
        <f t="shared" si="1"/>
        <v>9243</v>
      </c>
      <c r="N19" s="561">
        <f t="shared" si="2"/>
        <v>0</v>
      </c>
      <c r="O19" s="561">
        <f t="shared" si="3"/>
        <v>0</v>
      </c>
      <c r="P19" s="561">
        <f t="shared" si="4"/>
        <v>0</v>
      </c>
      <c r="Q19" s="552" t="s">
        <v>86</v>
      </c>
    </row>
    <row r="20" spans="1:17" ht="13.9" customHeight="1" thickBot="1">
      <c r="A20" s="597">
        <v>11</v>
      </c>
      <c r="B20" s="611" t="s">
        <v>491</v>
      </c>
      <c r="C20" s="633">
        <v>301</v>
      </c>
      <c r="D20" s="631">
        <v>0.9</v>
      </c>
      <c r="E20" s="622" t="s">
        <v>136</v>
      </c>
      <c r="F20" s="624">
        <v>11197</v>
      </c>
      <c r="G20" s="604">
        <f t="shared" si="6"/>
        <v>47125</v>
      </c>
      <c r="H20" s="575">
        <f t="shared" si="0"/>
        <v>313.25791855203624</v>
      </c>
      <c r="I20" s="616">
        <v>95</v>
      </c>
      <c r="J20" s="616">
        <v>6990</v>
      </c>
      <c r="L20" s="554">
        <f t="shared" si="7"/>
        <v>0</v>
      </c>
      <c r="M20" s="561">
        <f t="shared" si="1"/>
        <v>11197</v>
      </c>
      <c r="N20" s="561">
        <f t="shared" si="2"/>
        <v>0</v>
      </c>
      <c r="O20" s="561">
        <f t="shared" si="3"/>
        <v>0</v>
      </c>
      <c r="P20" s="561">
        <f t="shared" si="4"/>
        <v>0</v>
      </c>
      <c r="Q20" s="552" t="s">
        <v>128</v>
      </c>
    </row>
    <row r="21" spans="1:17" ht="13.9" customHeight="1" thickBot="1">
      <c r="A21" s="597">
        <v>12</v>
      </c>
      <c r="B21" s="611" t="s">
        <v>491</v>
      </c>
      <c r="C21" s="633">
        <v>151</v>
      </c>
      <c r="D21" s="631">
        <v>0.3</v>
      </c>
      <c r="E21" s="622" t="s">
        <v>136</v>
      </c>
      <c r="F21" s="624">
        <v>2667</v>
      </c>
      <c r="G21" s="604">
        <f t="shared" si="6"/>
        <v>49792</v>
      </c>
      <c r="H21" s="575">
        <f t="shared" si="0"/>
        <v>153.0497737556561</v>
      </c>
      <c r="I21" s="616">
        <v>95</v>
      </c>
      <c r="J21" s="616">
        <v>6850</v>
      </c>
      <c r="L21" s="554">
        <f t="shared" si="7"/>
        <v>0</v>
      </c>
      <c r="M21" s="561">
        <f t="shared" si="1"/>
        <v>2667</v>
      </c>
      <c r="N21" s="561">
        <f t="shared" si="2"/>
        <v>0</v>
      </c>
      <c r="O21" s="561">
        <f t="shared" si="3"/>
        <v>0</v>
      </c>
      <c r="P21" s="561">
        <f t="shared" si="4"/>
        <v>0</v>
      </c>
      <c r="Q21" s="552" t="s">
        <v>129</v>
      </c>
    </row>
    <row r="22" spans="1:17" ht="13.9" customHeight="1" thickBot="1">
      <c r="A22" s="597">
        <v>13</v>
      </c>
      <c r="B22" s="611" t="s">
        <v>491</v>
      </c>
      <c r="C22" s="633">
        <v>301</v>
      </c>
      <c r="D22" s="631">
        <v>0.9</v>
      </c>
      <c r="E22" s="622" t="s">
        <v>136</v>
      </c>
      <c r="F22" s="624">
        <v>11616</v>
      </c>
      <c r="G22" s="604">
        <f t="shared" si="6"/>
        <v>61408</v>
      </c>
      <c r="H22" s="575">
        <f t="shared" si="0"/>
        <v>313.25791855203624</v>
      </c>
      <c r="I22" s="616">
        <v>95</v>
      </c>
      <c r="J22" s="616">
        <v>6850</v>
      </c>
      <c r="L22" s="554">
        <f t="shared" si="7"/>
        <v>0</v>
      </c>
      <c r="M22" s="561">
        <f t="shared" si="1"/>
        <v>11616</v>
      </c>
      <c r="N22" s="561">
        <f t="shared" si="2"/>
        <v>0</v>
      </c>
      <c r="O22" s="561">
        <f t="shared" si="3"/>
        <v>0</v>
      </c>
      <c r="P22" s="561">
        <f t="shared" si="4"/>
        <v>0</v>
      </c>
      <c r="Q22" s="552" t="s">
        <v>139</v>
      </c>
    </row>
    <row r="23" spans="1:17" ht="13.9" customHeight="1" thickBot="1">
      <c r="A23" s="597">
        <v>14</v>
      </c>
      <c r="B23" s="611" t="s">
        <v>491</v>
      </c>
      <c r="C23" s="633">
        <v>301</v>
      </c>
      <c r="D23" s="631">
        <v>1.2</v>
      </c>
      <c r="E23" s="622" t="s">
        <v>136</v>
      </c>
      <c r="F23" s="624">
        <v>14489</v>
      </c>
      <c r="G23" s="604">
        <f t="shared" si="6"/>
        <v>75897</v>
      </c>
      <c r="H23" s="575">
        <f t="shared" si="0"/>
        <v>317.34389140271492</v>
      </c>
      <c r="I23" s="616">
        <v>95</v>
      </c>
      <c r="J23" s="616">
        <v>7065</v>
      </c>
      <c r="L23" s="554">
        <f t="shared" si="7"/>
        <v>0</v>
      </c>
      <c r="M23" s="561">
        <f t="shared" si="1"/>
        <v>14489</v>
      </c>
      <c r="N23" s="561">
        <f t="shared" si="2"/>
        <v>0</v>
      </c>
      <c r="O23" s="561">
        <f t="shared" si="3"/>
        <v>0</v>
      </c>
      <c r="P23" s="561">
        <f t="shared" si="4"/>
        <v>0</v>
      </c>
      <c r="Q23" s="552" t="s">
        <v>192</v>
      </c>
    </row>
    <row r="24" spans="1:17" ht="13.9" customHeight="1" thickBot="1">
      <c r="A24" s="597">
        <v>15</v>
      </c>
      <c r="B24" s="611" t="s">
        <v>491</v>
      </c>
      <c r="C24" s="633">
        <v>152</v>
      </c>
      <c r="D24" s="631">
        <v>0.3</v>
      </c>
      <c r="E24" s="622" t="s">
        <v>136</v>
      </c>
      <c r="F24" s="624">
        <v>2801</v>
      </c>
      <c r="G24" s="604">
        <f t="shared" si="6"/>
        <v>78698</v>
      </c>
      <c r="H24" s="575">
        <f t="shared" si="0"/>
        <v>154.06334841628959</v>
      </c>
      <c r="I24" s="616">
        <v>95</v>
      </c>
      <c r="J24" s="616">
        <v>6800</v>
      </c>
      <c r="L24" s="554">
        <f t="shared" si="7"/>
        <v>0</v>
      </c>
      <c r="M24" s="561">
        <f t="shared" si="1"/>
        <v>2801</v>
      </c>
      <c r="N24" s="561">
        <f t="shared" si="2"/>
        <v>0</v>
      </c>
      <c r="O24" s="561">
        <f t="shared" si="3"/>
        <v>0</v>
      </c>
      <c r="P24" s="561">
        <f t="shared" si="4"/>
        <v>0</v>
      </c>
      <c r="Q24" s="552" t="s">
        <v>233</v>
      </c>
    </row>
    <row r="25" spans="1:17" ht="13.9" customHeight="1" thickBot="1">
      <c r="A25" s="597">
        <v>16</v>
      </c>
      <c r="B25" s="611" t="s">
        <v>491</v>
      </c>
      <c r="C25" s="633">
        <v>151</v>
      </c>
      <c r="D25" s="631">
        <v>1.2</v>
      </c>
      <c r="E25" s="622" t="s">
        <v>136</v>
      </c>
      <c r="F25" s="624">
        <v>7802</v>
      </c>
      <c r="G25" s="604">
        <f t="shared" si="6"/>
        <v>86500</v>
      </c>
      <c r="H25" s="575">
        <f t="shared" si="0"/>
        <v>159.19909502262445</v>
      </c>
      <c r="I25" s="616">
        <v>95</v>
      </c>
      <c r="J25" s="616">
        <v>7170</v>
      </c>
      <c r="L25" s="554">
        <f t="shared" si="7"/>
        <v>0</v>
      </c>
      <c r="M25" s="561">
        <f t="shared" si="1"/>
        <v>7802</v>
      </c>
      <c r="N25" s="561">
        <f t="shared" si="2"/>
        <v>0</v>
      </c>
      <c r="O25" s="561">
        <f t="shared" si="3"/>
        <v>0</v>
      </c>
      <c r="P25" s="561">
        <f t="shared" si="4"/>
        <v>0</v>
      </c>
      <c r="Q25" s="553" t="s">
        <v>156</v>
      </c>
    </row>
    <row r="26" spans="1:17" ht="13.9" customHeight="1" thickBot="1">
      <c r="A26" s="597">
        <v>17</v>
      </c>
      <c r="B26" s="611" t="s">
        <v>491</v>
      </c>
      <c r="C26" s="633">
        <v>201</v>
      </c>
      <c r="D26" s="631">
        <v>0.3</v>
      </c>
      <c r="E26" s="622" t="s">
        <v>150</v>
      </c>
      <c r="F26" s="624">
        <v>3662</v>
      </c>
      <c r="G26" s="604">
        <f t="shared" si="6"/>
        <v>90162</v>
      </c>
      <c r="H26" s="575">
        <f t="shared" si="0"/>
        <v>203.7285067873303</v>
      </c>
      <c r="I26" s="616">
        <v>95</v>
      </c>
      <c r="J26" s="616">
        <v>7240</v>
      </c>
      <c r="L26" s="554">
        <f t="shared" si="7"/>
        <v>0</v>
      </c>
      <c r="M26" s="561">
        <f t="shared" si="1"/>
        <v>0</v>
      </c>
      <c r="N26" s="561">
        <f t="shared" si="2"/>
        <v>3662</v>
      </c>
      <c r="O26" s="561">
        <f t="shared" si="3"/>
        <v>0</v>
      </c>
      <c r="P26" s="561">
        <f t="shared" si="4"/>
        <v>0</v>
      </c>
    </row>
    <row r="27" spans="1:17" ht="13.9" customHeight="1" thickBot="1">
      <c r="A27" s="597">
        <v>18</v>
      </c>
      <c r="B27" s="611" t="s">
        <v>492</v>
      </c>
      <c r="C27" s="633">
        <v>450</v>
      </c>
      <c r="D27" s="631">
        <v>0.6</v>
      </c>
      <c r="E27" s="622" t="s">
        <v>150</v>
      </c>
      <c r="F27" s="624">
        <v>11659</v>
      </c>
      <c r="G27" s="604">
        <f t="shared" si="6"/>
        <v>101821</v>
      </c>
      <c r="H27" s="575">
        <f t="shared" si="0"/>
        <v>462.21719457013569</v>
      </c>
      <c r="I27" s="616">
        <v>95</v>
      </c>
      <c r="J27" s="616">
        <v>6910</v>
      </c>
      <c r="L27" s="554">
        <f t="shared" si="7"/>
        <v>0</v>
      </c>
      <c r="M27" s="561">
        <f t="shared" si="1"/>
        <v>0</v>
      </c>
      <c r="N27" s="561">
        <f t="shared" si="2"/>
        <v>11659</v>
      </c>
      <c r="O27" s="561">
        <f t="shared" si="3"/>
        <v>0</v>
      </c>
      <c r="P27" s="561">
        <f t="shared" si="4"/>
        <v>0</v>
      </c>
    </row>
    <row r="28" spans="1:17" ht="13.9" customHeight="1" thickBot="1">
      <c r="A28" s="597">
        <v>19</v>
      </c>
      <c r="B28" s="611" t="s">
        <v>492</v>
      </c>
      <c r="C28" s="633">
        <v>401</v>
      </c>
      <c r="D28" s="631">
        <v>0.9</v>
      </c>
      <c r="E28" s="622" t="s">
        <v>150</v>
      </c>
      <c r="F28" s="624">
        <v>14844</v>
      </c>
      <c r="G28" s="604">
        <f t="shared" si="6"/>
        <v>116665</v>
      </c>
      <c r="H28" s="575">
        <f t="shared" si="0"/>
        <v>417.33031674208149</v>
      </c>
      <c r="I28" s="616">
        <v>95</v>
      </c>
      <c r="J28" s="616">
        <v>7070</v>
      </c>
      <c r="L28" s="554">
        <f t="shared" si="7"/>
        <v>0</v>
      </c>
      <c r="M28" s="561">
        <f t="shared" si="1"/>
        <v>0</v>
      </c>
      <c r="N28" s="561">
        <f t="shared" si="2"/>
        <v>14844</v>
      </c>
      <c r="O28" s="561">
        <f t="shared" si="3"/>
        <v>0</v>
      </c>
      <c r="P28" s="561">
        <f t="shared" si="4"/>
        <v>0</v>
      </c>
    </row>
    <row r="29" spans="1:17" ht="13.9" customHeight="1" thickBot="1">
      <c r="A29" s="597">
        <v>20</v>
      </c>
      <c r="B29" s="611" t="s">
        <v>492</v>
      </c>
      <c r="C29" s="633">
        <v>240</v>
      </c>
      <c r="D29" s="631">
        <v>0.3</v>
      </c>
      <c r="E29" s="622" t="s">
        <v>150</v>
      </c>
      <c r="F29" s="624">
        <v>3272</v>
      </c>
      <c r="G29" s="604">
        <f t="shared" si="6"/>
        <v>119937</v>
      </c>
      <c r="H29" s="575">
        <f t="shared" si="0"/>
        <v>243.25791855203619</v>
      </c>
      <c r="I29" s="616">
        <v>95</v>
      </c>
      <c r="J29" s="616">
        <v>6775</v>
      </c>
      <c r="L29" s="554">
        <f t="shared" si="7"/>
        <v>0</v>
      </c>
      <c r="M29" s="561">
        <f t="shared" si="1"/>
        <v>0</v>
      </c>
      <c r="N29" s="561">
        <f t="shared" si="2"/>
        <v>3272</v>
      </c>
      <c r="O29" s="561">
        <f t="shared" si="3"/>
        <v>0</v>
      </c>
      <c r="P29" s="561">
        <f t="shared" si="4"/>
        <v>0</v>
      </c>
    </row>
    <row r="30" spans="1:17" ht="13.9" customHeight="1" thickBot="1">
      <c r="A30" s="597">
        <v>21</v>
      </c>
      <c r="B30" s="611" t="s">
        <v>492</v>
      </c>
      <c r="C30" s="633">
        <v>400</v>
      </c>
      <c r="D30" s="631">
        <v>0.9</v>
      </c>
      <c r="E30" s="622" t="s">
        <v>150</v>
      </c>
      <c r="F30" s="624">
        <v>15511</v>
      </c>
      <c r="G30" s="604">
        <f t="shared" si="6"/>
        <v>135448</v>
      </c>
      <c r="H30" s="575">
        <f t="shared" si="0"/>
        <v>416.28959276018105</v>
      </c>
      <c r="I30" s="616">
        <v>95</v>
      </c>
      <c r="J30" s="616">
        <v>6700</v>
      </c>
      <c r="L30" s="554">
        <f t="shared" si="7"/>
        <v>0</v>
      </c>
      <c r="M30" s="561">
        <f t="shared" si="1"/>
        <v>0</v>
      </c>
      <c r="N30" s="561">
        <f t="shared" si="2"/>
        <v>15511</v>
      </c>
      <c r="O30" s="561">
        <f t="shared" si="3"/>
        <v>0</v>
      </c>
      <c r="P30" s="561">
        <f t="shared" si="4"/>
        <v>0</v>
      </c>
    </row>
    <row r="31" spans="1:17" ht="13.9" customHeight="1" thickBot="1">
      <c r="A31" s="597">
        <v>22</v>
      </c>
      <c r="B31" s="611" t="s">
        <v>180</v>
      </c>
      <c r="C31" s="633">
        <v>400</v>
      </c>
      <c r="D31" s="631">
        <v>1.5</v>
      </c>
      <c r="E31" s="622" t="s">
        <v>150</v>
      </c>
      <c r="F31" s="624">
        <v>24469</v>
      </c>
      <c r="G31" s="604">
        <f t="shared" si="6"/>
        <v>159917</v>
      </c>
      <c r="H31" s="575">
        <f t="shared" si="0"/>
        <v>427.14932126696834</v>
      </c>
      <c r="I31" s="616">
        <v>95</v>
      </c>
      <c r="J31" s="616">
        <v>6900</v>
      </c>
      <c r="L31" s="554">
        <f t="shared" si="7"/>
        <v>0</v>
      </c>
      <c r="M31" s="561">
        <f t="shared" si="1"/>
        <v>0</v>
      </c>
      <c r="N31" s="561">
        <f t="shared" si="2"/>
        <v>24469</v>
      </c>
      <c r="O31" s="561">
        <f t="shared" si="3"/>
        <v>0</v>
      </c>
      <c r="P31" s="561">
        <f t="shared" si="4"/>
        <v>0</v>
      </c>
    </row>
    <row r="32" spans="1:17" ht="13.9" customHeight="1" thickBot="1">
      <c r="A32" s="597">
        <v>23</v>
      </c>
      <c r="B32" s="611" t="s">
        <v>180</v>
      </c>
      <c r="C32" s="633">
        <v>200</v>
      </c>
      <c r="D32" s="631">
        <v>0.6</v>
      </c>
      <c r="E32" s="622" t="s">
        <v>150</v>
      </c>
      <c r="F32" s="624">
        <v>5532</v>
      </c>
      <c r="G32" s="604">
        <f t="shared" si="6"/>
        <v>165449</v>
      </c>
      <c r="H32" s="575">
        <f t="shared" si="0"/>
        <v>205.42986425339365</v>
      </c>
      <c r="I32" s="616">
        <v>95</v>
      </c>
      <c r="J32" s="616">
        <v>6600</v>
      </c>
      <c r="L32" s="554">
        <f t="shared" si="7"/>
        <v>0</v>
      </c>
      <c r="M32" s="561">
        <f t="shared" si="1"/>
        <v>0</v>
      </c>
      <c r="N32" s="561">
        <f t="shared" si="2"/>
        <v>5532</v>
      </c>
      <c r="O32" s="561">
        <f t="shared" si="3"/>
        <v>0</v>
      </c>
      <c r="P32" s="561">
        <f t="shared" si="4"/>
        <v>0</v>
      </c>
    </row>
    <row r="33" spans="1:16" ht="13.9" customHeight="1" thickBot="1">
      <c r="A33" s="597">
        <v>24</v>
      </c>
      <c r="B33" s="611" t="s">
        <v>180</v>
      </c>
      <c r="C33" s="633">
        <v>402</v>
      </c>
      <c r="D33" s="631">
        <v>1.2</v>
      </c>
      <c r="E33" s="622" t="s">
        <v>150</v>
      </c>
      <c r="F33" s="624">
        <v>20356</v>
      </c>
      <c r="G33" s="604">
        <f t="shared" si="6"/>
        <v>185805</v>
      </c>
      <c r="H33" s="575">
        <f t="shared" si="0"/>
        <v>423.82805429864254</v>
      </c>
      <c r="I33" s="616">
        <v>95</v>
      </c>
      <c r="J33" s="616">
        <v>6600</v>
      </c>
      <c r="L33" s="554">
        <f t="shared" si="7"/>
        <v>0</v>
      </c>
      <c r="M33" s="561">
        <f t="shared" si="1"/>
        <v>0</v>
      </c>
      <c r="N33" s="561">
        <f t="shared" si="2"/>
        <v>20356</v>
      </c>
      <c r="O33" s="561">
        <f t="shared" si="3"/>
        <v>0</v>
      </c>
      <c r="P33" s="561">
        <f t="shared" si="4"/>
        <v>0</v>
      </c>
    </row>
    <row r="34" spans="1:16" ht="13.9" customHeight="1" thickBot="1">
      <c r="A34" s="597">
        <v>25</v>
      </c>
      <c r="B34" s="611" t="s">
        <v>180</v>
      </c>
      <c r="C34" s="633">
        <v>400</v>
      </c>
      <c r="D34" s="631">
        <v>1.8</v>
      </c>
      <c r="E34" s="622" t="s">
        <v>150</v>
      </c>
      <c r="F34" s="624">
        <v>30101</v>
      </c>
      <c r="G34" s="604">
        <f t="shared" si="6"/>
        <v>215906</v>
      </c>
      <c r="H34" s="575">
        <f t="shared" si="0"/>
        <v>432.57918552036199</v>
      </c>
      <c r="I34" s="616">
        <v>95</v>
      </c>
      <c r="J34" s="616">
        <v>6900</v>
      </c>
      <c r="L34" s="554">
        <f t="shared" si="7"/>
        <v>0</v>
      </c>
      <c r="M34" s="561">
        <f t="shared" si="1"/>
        <v>0</v>
      </c>
      <c r="N34" s="561">
        <f t="shared" si="2"/>
        <v>30101</v>
      </c>
      <c r="O34" s="561">
        <f t="shared" si="3"/>
        <v>0</v>
      </c>
      <c r="P34" s="561">
        <f t="shared" si="4"/>
        <v>0</v>
      </c>
    </row>
    <row r="35" spans="1:16" ht="13.9" customHeight="1" thickBot="1">
      <c r="A35" s="597">
        <v>26</v>
      </c>
      <c r="B35" s="611" t="s">
        <v>180</v>
      </c>
      <c r="C35" s="633">
        <v>238</v>
      </c>
      <c r="D35" s="631">
        <v>0.6</v>
      </c>
      <c r="E35" s="622" t="s">
        <v>150</v>
      </c>
      <c r="F35" s="624">
        <v>6539</v>
      </c>
      <c r="G35" s="604">
        <f t="shared" si="6"/>
        <v>222445</v>
      </c>
      <c r="H35" s="575">
        <f t="shared" si="0"/>
        <v>244.46153846153845</v>
      </c>
      <c r="I35" s="616">
        <v>95</v>
      </c>
      <c r="J35" s="616">
        <v>6590</v>
      </c>
      <c r="L35" s="554">
        <f t="shared" si="7"/>
        <v>0</v>
      </c>
      <c r="M35" s="561">
        <f t="shared" si="1"/>
        <v>0</v>
      </c>
      <c r="N35" s="561">
        <f t="shared" si="2"/>
        <v>6539</v>
      </c>
      <c r="O35" s="561">
        <f t="shared" si="3"/>
        <v>0</v>
      </c>
      <c r="P35" s="561">
        <f t="shared" si="4"/>
        <v>0</v>
      </c>
    </row>
    <row r="36" spans="1:16" ht="13.9" customHeight="1" thickBot="1">
      <c r="A36" s="597">
        <v>27</v>
      </c>
      <c r="B36" s="611" t="s">
        <v>180</v>
      </c>
      <c r="C36" s="633">
        <v>400</v>
      </c>
      <c r="D36" s="631">
        <v>1.2</v>
      </c>
      <c r="E36" s="622" t="s">
        <v>150</v>
      </c>
      <c r="F36" s="624">
        <v>19910</v>
      </c>
      <c r="G36" s="604">
        <f t="shared" si="6"/>
        <v>242355</v>
      </c>
      <c r="H36" s="575">
        <f t="shared" si="0"/>
        <v>421.7194570135747</v>
      </c>
      <c r="I36" s="616">
        <v>95</v>
      </c>
      <c r="J36" s="616">
        <v>6500</v>
      </c>
      <c r="L36" s="554">
        <f t="shared" si="7"/>
        <v>0</v>
      </c>
      <c r="M36" s="561">
        <f t="shared" si="1"/>
        <v>0</v>
      </c>
      <c r="N36" s="561">
        <f t="shared" si="2"/>
        <v>19910</v>
      </c>
      <c r="O36" s="561">
        <f t="shared" si="3"/>
        <v>0</v>
      </c>
      <c r="P36" s="561">
        <f t="shared" si="4"/>
        <v>0</v>
      </c>
    </row>
    <row r="37" spans="1:16" ht="13.9" customHeight="1" thickBot="1">
      <c r="A37" s="597">
        <v>28</v>
      </c>
      <c r="B37" s="611" t="s">
        <v>180</v>
      </c>
      <c r="C37" s="633">
        <v>301</v>
      </c>
      <c r="D37" s="631">
        <v>1.8</v>
      </c>
      <c r="E37" s="622" t="s">
        <v>150</v>
      </c>
      <c r="F37" s="624">
        <v>21659</v>
      </c>
      <c r="G37" s="604">
        <f t="shared" si="6"/>
        <v>264014</v>
      </c>
      <c r="H37" s="575">
        <f t="shared" si="0"/>
        <v>325.51583710407238</v>
      </c>
      <c r="I37" s="616">
        <v>95</v>
      </c>
      <c r="J37" s="616">
        <v>6850</v>
      </c>
      <c r="L37" s="554">
        <f t="shared" si="7"/>
        <v>0</v>
      </c>
      <c r="M37" s="561">
        <f t="shared" si="1"/>
        <v>0</v>
      </c>
      <c r="N37" s="561">
        <f t="shared" si="2"/>
        <v>21659</v>
      </c>
      <c r="O37" s="561">
        <f t="shared" si="3"/>
        <v>0</v>
      </c>
      <c r="P37" s="561">
        <f t="shared" si="4"/>
        <v>0</v>
      </c>
    </row>
    <row r="38" spans="1:16" ht="13.9" customHeight="1" thickBot="1">
      <c r="A38" s="597">
        <v>29</v>
      </c>
      <c r="B38" s="611" t="s">
        <v>180</v>
      </c>
      <c r="C38" s="633">
        <v>205</v>
      </c>
      <c r="D38" s="631">
        <v>0.9</v>
      </c>
      <c r="E38" s="622" t="s">
        <v>150</v>
      </c>
      <c r="F38" s="624">
        <v>8068</v>
      </c>
      <c r="G38" s="604">
        <f t="shared" si="6"/>
        <v>272082</v>
      </c>
      <c r="H38" s="575">
        <f t="shared" si="0"/>
        <v>213.34841628959276</v>
      </c>
      <c r="I38" s="616">
        <v>95</v>
      </c>
      <c r="J38" s="616">
        <v>6500</v>
      </c>
      <c r="L38" s="554">
        <f t="shared" si="7"/>
        <v>0</v>
      </c>
      <c r="M38" s="561">
        <f t="shared" si="1"/>
        <v>0</v>
      </c>
      <c r="N38" s="561">
        <f t="shared" si="2"/>
        <v>8068</v>
      </c>
      <c r="O38" s="561">
        <f t="shared" si="3"/>
        <v>0</v>
      </c>
      <c r="P38" s="561">
        <f t="shared" si="4"/>
        <v>0</v>
      </c>
    </row>
    <row r="39" spans="1:16" ht="13.9" customHeight="1" thickBot="1">
      <c r="A39" s="597">
        <v>30</v>
      </c>
      <c r="B39" s="611" t="s">
        <v>180</v>
      </c>
      <c r="C39" s="633">
        <v>300</v>
      </c>
      <c r="D39" s="631">
        <v>1.5</v>
      </c>
      <c r="E39" s="622" t="s">
        <v>150</v>
      </c>
      <c r="F39" s="624">
        <v>19047</v>
      </c>
      <c r="G39" s="604">
        <f t="shared" si="6"/>
        <v>291129</v>
      </c>
      <c r="H39" s="575">
        <f t="shared" si="0"/>
        <v>320.36199095022624</v>
      </c>
      <c r="I39" s="616">
        <v>95</v>
      </c>
      <c r="J39" s="616">
        <v>6640</v>
      </c>
      <c r="L39" s="554">
        <f t="shared" si="7"/>
        <v>0</v>
      </c>
      <c r="M39" s="561">
        <f t="shared" si="1"/>
        <v>0</v>
      </c>
      <c r="N39" s="561">
        <f t="shared" si="2"/>
        <v>19047</v>
      </c>
      <c r="O39" s="561">
        <f t="shared" si="3"/>
        <v>0</v>
      </c>
      <c r="P39" s="561">
        <f t="shared" si="4"/>
        <v>0</v>
      </c>
    </row>
    <row r="40" spans="1:16" ht="13.9" customHeight="1" thickBot="1">
      <c r="A40" s="597">
        <v>31</v>
      </c>
      <c r="B40" s="611" t="s">
        <v>180</v>
      </c>
      <c r="C40" s="633">
        <v>217</v>
      </c>
      <c r="D40" s="631">
        <v>2</v>
      </c>
      <c r="E40" s="622" t="s">
        <v>150</v>
      </c>
      <c r="F40" s="624">
        <v>17212</v>
      </c>
      <c r="G40" s="604">
        <f t="shared" si="6"/>
        <v>308341</v>
      </c>
      <c r="H40" s="575">
        <f t="shared" si="0"/>
        <v>236.63800904977373</v>
      </c>
      <c r="I40" s="616">
        <v>95</v>
      </c>
      <c r="J40" s="616">
        <v>6900</v>
      </c>
      <c r="L40" s="554">
        <f t="shared" si="7"/>
        <v>0</v>
      </c>
      <c r="M40" s="561">
        <f t="shared" si="1"/>
        <v>0</v>
      </c>
      <c r="N40" s="561">
        <f t="shared" si="2"/>
        <v>17212</v>
      </c>
      <c r="O40" s="561">
        <f t="shared" si="3"/>
        <v>0</v>
      </c>
      <c r="P40" s="561">
        <f t="shared" si="4"/>
        <v>0</v>
      </c>
    </row>
    <row r="41" spans="1:16" ht="13.9" customHeight="1" thickBot="1">
      <c r="A41" s="597">
        <v>32</v>
      </c>
      <c r="B41" s="611" t="s">
        <v>180</v>
      </c>
      <c r="C41" s="633">
        <v>201</v>
      </c>
      <c r="D41" s="631">
        <v>0.9</v>
      </c>
      <c r="E41" s="622" t="s">
        <v>150</v>
      </c>
      <c r="F41" s="624">
        <v>8399</v>
      </c>
      <c r="G41" s="604">
        <f t="shared" si="6"/>
        <v>316740</v>
      </c>
      <c r="H41" s="575">
        <f t="shared" si="0"/>
        <v>209.18552036199097</v>
      </c>
      <c r="I41" s="616">
        <v>95</v>
      </c>
      <c r="J41" s="616">
        <v>6575</v>
      </c>
      <c r="L41" s="554">
        <f t="shared" si="7"/>
        <v>0</v>
      </c>
      <c r="M41" s="561">
        <f t="shared" si="1"/>
        <v>0</v>
      </c>
      <c r="N41" s="561">
        <f t="shared" si="2"/>
        <v>8399</v>
      </c>
      <c r="O41" s="561">
        <f t="shared" si="3"/>
        <v>0</v>
      </c>
      <c r="P41" s="561">
        <f t="shared" si="4"/>
        <v>0</v>
      </c>
    </row>
    <row r="42" spans="1:16" ht="13.9" customHeight="1" thickBot="1">
      <c r="A42" s="597">
        <v>33</v>
      </c>
      <c r="B42" s="611" t="s">
        <v>180</v>
      </c>
      <c r="C42" s="633">
        <v>201</v>
      </c>
      <c r="D42" s="631">
        <v>1.5</v>
      </c>
      <c r="E42" s="622" t="s">
        <v>150</v>
      </c>
      <c r="F42" s="624">
        <v>12957</v>
      </c>
      <c r="G42" s="604">
        <f t="shared" si="6"/>
        <v>329697</v>
      </c>
      <c r="H42" s="575">
        <f t="shared" si="0"/>
        <v>214.64253393665157</v>
      </c>
      <c r="I42" s="616">
        <v>95</v>
      </c>
      <c r="J42" s="616">
        <v>6500</v>
      </c>
      <c r="L42" s="554">
        <f t="shared" si="7"/>
        <v>0</v>
      </c>
      <c r="M42" s="561">
        <f t="shared" si="1"/>
        <v>0</v>
      </c>
      <c r="N42" s="561">
        <f t="shared" si="2"/>
        <v>12957</v>
      </c>
      <c r="O42" s="561">
        <f t="shared" si="3"/>
        <v>0</v>
      </c>
      <c r="P42" s="561">
        <f t="shared" si="4"/>
        <v>0</v>
      </c>
    </row>
    <row r="43" spans="1:16" ht="13.9" customHeight="1" thickBot="1">
      <c r="A43" s="597">
        <v>34</v>
      </c>
      <c r="B43" s="611" t="s">
        <v>180</v>
      </c>
      <c r="C43" s="633">
        <v>276</v>
      </c>
      <c r="D43" s="631">
        <v>2</v>
      </c>
      <c r="E43" s="622" t="s">
        <v>150</v>
      </c>
      <c r="F43" s="624">
        <v>18603</v>
      </c>
      <c r="G43" s="604">
        <f t="shared" si="6"/>
        <v>348300</v>
      </c>
      <c r="H43" s="575">
        <f t="shared" si="0"/>
        <v>300.97737556561083</v>
      </c>
      <c r="I43" s="616">
        <v>95</v>
      </c>
      <c r="J43" s="616">
        <v>7200</v>
      </c>
      <c r="L43" s="554">
        <f t="shared" si="7"/>
        <v>0</v>
      </c>
      <c r="M43" s="561">
        <f t="shared" si="1"/>
        <v>0</v>
      </c>
      <c r="N43" s="561">
        <f t="shared" si="2"/>
        <v>18603</v>
      </c>
      <c r="O43" s="561">
        <f t="shared" si="3"/>
        <v>0</v>
      </c>
      <c r="P43" s="561">
        <f t="shared" si="4"/>
        <v>0</v>
      </c>
    </row>
    <row r="44" spans="1:16" ht="13.9" customHeight="1" thickBot="1">
      <c r="A44" s="597">
        <v>35</v>
      </c>
      <c r="B44" s="611"/>
      <c r="C44" s="612"/>
      <c r="D44" s="613"/>
      <c r="E44" s="622"/>
      <c r="F44" s="624">
        <f>(D44*42)*C44</f>
        <v>0</v>
      </c>
      <c r="G44" s="604">
        <f t="shared" si="6"/>
        <v>348300</v>
      </c>
      <c r="H44" s="575">
        <f t="shared" si="0"/>
        <v>0</v>
      </c>
      <c r="I44" s="616"/>
      <c r="J44" s="616"/>
      <c r="L44" s="554">
        <f t="shared" si="7"/>
        <v>0</v>
      </c>
      <c r="M44" s="561">
        <f t="shared" si="1"/>
        <v>0</v>
      </c>
      <c r="N44" s="561">
        <f t="shared" si="2"/>
        <v>0</v>
      </c>
      <c r="O44" s="561">
        <f t="shared" si="3"/>
        <v>0</v>
      </c>
      <c r="P44" s="561">
        <f t="shared" si="4"/>
        <v>0</v>
      </c>
    </row>
    <row r="45" spans="1:16" ht="13.9" customHeight="1" thickBot="1">
      <c r="A45" s="597">
        <v>36</v>
      </c>
      <c r="B45" s="611"/>
      <c r="C45" s="612"/>
      <c r="D45" s="613"/>
      <c r="E45" s="622"/>
      <c r="F45" s="624">
        <f t="shared" ref="F45" si="8">(D45*42)*C45</f>
        <v>0</v>
      </c>
      <c r="G45" s="604">
        <f t="shared" si="6"/>
        <v>348300</v>
      </c>
      <c r="H45" s="575">
        <f t="shared" si="0"/>
        <v>0</v>
      </c>
      <c r="I45" s="616"/>
      <c r="J45" s="616"/>
      <c r="L45" s="554">
        <f t="shared" si="7"/>
        <v>0</v>
      </c>
      <c r="M45" s="561">
        <f t="shared" si="1"/>
        <v>0</v>
      </c>
      <c r="N45" s="561">
        <f t="shared" si="2"/>
        <v>0</v>
      </c>
      <c r="O45" s="561">
        <f t="shared" si="3"/>
        <v>0</v>
      </c>
      <c r="P45" s="561">
        <f t="shared" si="4"/>
        <v>0</v>
      </c>
    </row>
    <row r="46" spans="1:16" ht="13.9" customHeight="1" thickBot="1">
      <c r="A46" s="597">
        <v>37</v>
      </c>
      <c r="B46" s="611"/>
      <c r="C46" s="612"/>
      <c r="D46" s="613"/>
      <c r="E46" s="622"/>
      <c r="F46" s="624">
        <f>(D46*42)*C46</f>
        <v>0</v>
      </c>
      <c r="G46" s="604">
        <f t="shared" si="6"/>
        <v>348300</v>
      </c>
      <c r="H46" s="575">
        <f t="shared" si="0"/>
        <v>0</v>
      </c>
      <c r="I46" s="616"/>
      <c r="J46" s="616"/>
      <c r="L46" s="554">
        <f t="shared" si="7"/>
        <v>0</v>
      </c>
      <c r="M46" s="561">
        <f t="shared" si="1"/>
        <v>0</v>
      </c>
      <c r="N46" s="561">
        <f t="shared" si="2"/>
        <v>0</v>
      </c>
      <c r="O46" s="561">
        <f t="shared" si="3"/>
        <v>0</v>
      </c>
      <c r="P46" s="561">
        <f t="shared" si="4"/>
        <v>0</v>
      </c>
    </row>
    <row r="47" spans="1:16" ht="13.9" customHeight="1" thickBot="1">
      <c r="A47" s="597">
        <v>38</v>
      </c>
      <c r="B47" s="611"/>
      <c r="C47" s="612"/>
      <c r="D47" s="613"/>
      <c r="E47" s="622"/>
      <c r="F47" s="624">
        <f t="shared" ref="F47:F48" si="9">(D47*42)*C47</f>
        <v>0</v>
      </c>
      <c r="G47" s="604">
        <f t="shared" si="6"/>
        <v>348300</v>
      </c>
      <c r="H47" s="575">
        <f t="shared" si="0"/>
        <v>0</v>
      </c>
      <c r="I47" s="616"/>
      <c r="J47" s="616"/>
      <c r="L47" s="554">
        <f t="shared" si="7"/>
        <v>0</v>
      </c>
      <c r="M47" s="561">
        <f>IF(E47=$M$54,F47,0)</f>
        <v>0</v>
      </c>
      <c r="N47" s="561">
        <f>IF(E47=$N$54,F47,0)</f>
        <v>0</v>
      </c>
      <c r="O47" s="561">
        <f>IF(E47=$O$54,F47,0)</f>
        <v>0</v>
      </c>
      <c r="P47" s="561">
        <f>IF(E47=$P$54,F47,0)</f>
        <v>0</v>
      </c>
    </row>
    <row r="48" spans="1:16" ht="13.9" customHeight="1" thickBot="1">
      <c r="A48" s="597">
        <v>39</v>
      </c>
      <c r="B48" s="611"/>
      <c r="C48" s="612"/>
      <c r="D48" s="613"/>
      <c r="E48" s="622"/>
      <c r="F48" s="624">
        <f t="shared" si="9"/>
        <v>0</v>
      </c>
      <c r="G48" s="604">
        <f t="shared" si="6"/>
        <v>348300</v>
      </c>
      <c r="H48" s="575">
        <f t="shared" si="0"/>
        <v>0</v>
      </c>
      <c r="I48" s="616"/>
      <c r="J48" s="616"/>
      <c r="L48" s="554">
        <f t="shared" si="7"/>
        <v>0</v>
      </c>
      <c r="M48" s="561">
        <f>IF(E48=$M$54,F48,0)</f>
        <v>0</v>
      </c>
      <c r="N48" s="561">
        <f>IF(E48=$N$54,F48,0)</f>
        <v>0</v>
      </c>
      <c r="O48" s="561">
        <f>IF(E48=$O$54,F48,0)</f>
        <v>0</v>
      </c>
      <c r="P48" s="561">
        <f>IF(E48=$P$54,F48,0)</f>
        <v>0</v>
      </c>
    </row>
    <row r="49" spans="1:17" ht="13.9" customHeight="1" thickBot="1">
      <c r="A49" s="597">
        <v>40</v>
      </c>
      <c r="B49" s="611" t="s">
        <v>180</v>
      </c>
      <c r="C49" s="591">
        <f>(C5*E4)</f>
        <v>291.55766999999997</v>
      </c>
      <c r="D49" s="621"/>
      <c r="E49" s="614" t="s">
        <v>156</v>
      </c>
      <c r="F49" s="623"/>
      <c r="G49" s="605"/>
      <c r="H49" s="575">
        <f t="shared" si="0"/>
        <v>291.55766999999997</v>
      </c>
      <c r="I49" s="612">
        <v>95</v>
      </c>
      <c r="J49" s="616">
        <v>7050</v>
      </c>
      <c r="L49" s="554">
        <f t="shared" si="7"/>
        <v>0</v>
      </c>
      <c r="M49" s="561">
        <f>IF(E49=$M$54,F49,0)</f>
        <v>0</v>
      </c>
      <c r="N49" s="561">
        <f>IF(E49=$N$54,F49,0)</f>
        <v>0</v>
      </c>
      <c r="O49" s="561">
        <f>IF(E49=$O$54,F49,0)</f>
        <v>0</v>
      </c>
      <c r="P49" s="561">
        <f>IF(E49=$P$54,F49,0)</f>
        <v>0</v>
      </c>
    </row>
    <row r="50" spans="1:17" ht="13.9" customHeight="1" thickBot="1">
      <c r="A50" s="578" t="s">
        <v>71</v>
      </c>
      <c r="B50" s="576" t="s">
        <v>235</v>
      </c>
      <c r="C50" s="591">
        <f>(SUM(C10:C49))*42</f>
        <v>382223.42213999998</v>
      </c>
      <c r="D50" s="598" t="s">
        <v>236</v>
      </c>
      <c r="E50" s="576" t="s">
        <v>237</v>
      </c>
      <c r="F50" s="591">
        <f>SUM(F10:F46)</f>
        <v>348300</v>
      </c>
      <c r="G50" s="607" t="s">
        <v>154</v>
      </c>
      <c r="H50" s="606"/>
      <c r="I50" s="600"/>
      <c r="J50" s="603" t="s">
        <v>202</v>
      </c>
      <c r="K50" s="535"/>
      <c r="L50" s="554"/>
      <c r="M50" s="555"/>
      <c r="N50" s="555"/>
      <c r="O50" s="556"/>
      <c r="P50" s="556"/>
    </row>
    <row r="51" spans="1:17" ht="13.9" customHeight="1" thickBot="1">
      <c r="A51" s="578" t="s">
        <v>204</v>
      </c>
      <c r="B51" s="617">
        <v>0.45347222222222222</v>
      </c>
      <c r="C51" s="590" t="s">
        <v>203</v>
      </c>
      <c r="D51" s="580" t="s">
        <v>205</v>
      </c>
      <c r="E51" s="617">
        <v>0.53611111111111109</v>
      </c>
      <c r="F51" s="590" t="s">
        <v>203</v>
      </c>
      <c r="G51" s="580" t="s">
        <v>207</v>
      </c>
      <c r="H51" s="620">
        <v>43018</v>
      </c>
      <c r="I51" s="600" t="s">
        <v>514</v>
      </c>
      <c r="J51" s="601">
        <f>H49+H55</f>
        <v>341.55766999999997</v>
      </c>
      <c r="K51" s="574"/>
      <c r="L51" s="554"/>
      <c r="M51" s="555"/>
      <c r="N51" s="555"/>
      <c r="O51" s="556"/>
      <c r="P51" s="556"/>
    </row>
    <row r="52" spans="1:17" ht="13.9" customHeight="1" thickBot="1">
      <c r="A52" s="578" t="s">
        <v>178</v>
      </c>
      <c r="B52" s="612">
        <v>708</v>
      </c>
      <c r="C52" s="579" t="s">
        <v>73</v>
      </c>
      <c r="D52" s="580" t="s">
        <v>160</v>
      </c>
      <c r="E52" s="618">
        <f>MAX(D10:D48)</f>
        <v>2</v>
      </c>
      <c r="F52" s="579" t="s">
        <v>165</v>
      </c>
      <c r="G52" s="580" t="s">
        <v>166</v>
      </c>
      <c r="H52" s="618">
        <f>F50/(SUM(C15:C48)*42)</f>
        <v>1.0112007246503039</v>
      </c>
      <c r="I52" s="600" t="s">
        <v>165</v>
      </c>
      <c r="J52" s="602" t="s">
        <v>234</v>
      </c>
      <c r="L52" s="554"/>
      <c r="M52" s="555"/>
      <c r="N52" s="555"/>
      <c r="O52" s="556"/>
      <c r="P52" s="556"/>
    </row>
    <row r="53" spans="1:17" ht="13.9" customHeight="1" thickBot="1">
      <c r="A53" s="578" t="s">
        <v>179</v>
      </c>
      <c r="B53" s="612">
        <v>5144</v>
      </c>
      <c r="C53" s="579" t="s">
        <v>73</v>
      </c>
      <c r="D53" s="580" t="s">
        <v>161</v>
      </c>
      <c r="E53" s="612">
        <f>MAX(I10:I49)</f>
        <v>95</v>
      </c>
      <c r="F53" s="579" t="s">
        <v>74</v>
      </c>
      <c r="G53" s="580" t="s">
        <v>163</v>
      </c>
      <c r="H53" s="612">
        <f>AVERAGE(I14:I48)</f>
        <v>94.933333333333337</v>
      </c>
      <c r="I53" s="600" t="s">
        <v>74</v>
      </c>
      <c r="J53" s="547">
        <f>SUM(H10:H49)+E55+H55</f>
        <v>9707.6843668325801</v>
      </c>
      <c r="L53" s="574"/>
      <c r="M53" s="574"/>
      <c r="N53" s="574"/>
      <c r="O53" s="574"/>
      <c r="P53" s="574"/>
    </row>
    <row r="54" spans="1:17" ht="13.9" customHeight="1" thickBot="1">
      <c r="A54" s="578" t="s">
        <v>75</v>
      </c>
      <c r="B54" s="615">
        <v>2327</v>
      </c>
      <c r="C54" s="579" t="s">
        <v>73</v>
      </c>
      <c r="D54" s="580" t="s">
        <v>162</v>
      </c>
      <c r="E54" s="612">
        <f>MAX(J10:J49)</f>
        <v>7240</v>
      </c>
      <c r="F54" s="579" t="s">
        <v>73</v>
      </c>
      <c r="G54" s="580" t="s">
        <v>164</v>
      </c>
      <c r="H54" s="612">
        <f>AVERAGE(J14:J48)</f>
        <v>6850.166666666667</v>
      </c>
      <c r="I54" s="600" t="s">
        <v>73</v>
      </c>
      <c r="J54" s="602" t="s">
        <v>146</v>
      </c>
      <c r="L54" s="550" t="s">
        <v>89</v>
      </c>
      <c r="M54" s="549" t="str">
        <f>'Job Info'!D17</f>
        <v>100 Mesh</v>
      </c>
      <c r="N54" s="549" t="str">
        <f>'Job Info'!D18</f>
        <v>40/70 White</v>
      </c>
      <c r="O54" s="549">
        <f>'Job Info'!D19</f>
        <v>0</v>
      </c>
      <c r="P54" s="549">
        <f>'Job Info'!D20</f>
        <v>0</v>
      </c>
    </row>
    <row r="55" spans="1:17" ht="13.9" customHeight="1" thickBot="1">
      <c r="A55" s="576" t="s">
        <v>90</v>
      </c>
      <c r="B55" s="599">
        <f>((C7*0.433)+B54)/C7</f>
        <v>0.68879861492799821</v>
      </c>
      <c r="C55" s="579" t="s">
        <v>231</v>
      </c>
      <c r="D55" s="589" t="s">
        <v>229</v>
      </c>
      <c r="E55" s="619">
        <v>180</v>
      </c>
      <c r="F55" s="579" t="s">
        <v>230</v>
      </c>
      <c r="G55" s="578" t="s">
        <v>232</v>
      </c>
      <c r="H55" s="619">
        <v>50</v>
      </c>
      <c r="I55" s="600" t="s">
        <v>230</v>
      </c>
      <c r="J55" s="547">
        <f>(C50/42)+E55+H55</f>
        <v>9330.5576700000001</v>
      </c>
      <c r="L55" s="551">
        <f t="shared" ref="L55:P55" si="10">SUM(L10:L49)</f>
        <v>60</v>
      </c>
      <c r="M55" s="551">
        <f t="shared" si="10"/>
        <v>86500</v>
      </c>
      <c r="N55" s="551">
        <f t="shared" si="10"/>
        <v>261800</v>
      </c>
      <c r="O55" s="551">
        <f t="shared" si="10"/>
        <v>0</v>
      </c>
      <c r="P55" s="551">
        <f t="shared" si="10"/>
        <v>0</v>
      </c>
    </row>
    <row r="56" spans="1:17" ht="43.15" customHeight="1">
      <c r="A56" s="663" t="s">
        <v>493</v>
      </c>
      <c r="B56" s="664"/>
      <c r="C56" s="664"/>
      <c r="D56" s="664"/>
      <c r="E56" s="664"/>
      <c r="F56" s="664"/>
      <c r="G56" s="664"/>
      <c r="H56" s="664"/>
      <c r="I56" s="664"/>
      <c r="J56" s="665"/>
      <c r="K56" s="535"/>
      <c r="L56" s="538"/>
      <c r="M56" s="539"/>
      <c r="N56" s="535"/>
      <c r="O56" s="535"/>
    </row>
    <row r="58" spans="1:17">
      <c r="A58" s="541"/>
      <c r="B58" s="540" t="s">
        <v>191</v>
      </c>
      <c r="C58" s="542"/>
      <c r="D58" s="542"/>
      <c r="E58" s="542"/>
      <c r="F58" s="542"/>
      <c r="G58" s="542"/>
      <c r="H58" s="542"/>
      <c r="I58" s="542"/>
    </row>
    <row r="59" spans="1:17">
      <c r="A59" s="543"/>
      <c r="B59" s="540" t="s">
        <v>100</v>
      </c>
      <c r="C59" s="545"/>
      <c r="D59" s="544"/>
      <c r="E59" s="545"/>
      <c r="F59" s="546"/>
      <c r="G59" s="546"/>
      <c r="H59" s="546"/>
      <c r="I59" s="546"/>
    </row>
    <row r="60" spans="1:17">
      <c r="A60" s="558" t="s">
        <v>130</v>
      </c>
      <c r="B60" s="558" t="s">
        <v>131</v>
      </c>
      <c r="C60" s="558" t="s">
        <v>97</v>
      </c>
      <c r="D60" s="558" t="s">
        <v>91</v>
      </c>
      <c r="E60" s="558" t="s">
        <v>72</v>
      </c>
      <c r="F60" s="558" t="s">
        <v>173</v>
      </c>
      <c r="G60" s="558" t="s">
        <v>174</v>
      </c>
      <c r="H60" s="558" t="s">
        <v>171</v>
      </c>
      <c r="I60" s="558" t="s">
        <v>172</v>
      </c>
      <c r="J60" s="558" t="s">
        <v>159</v>
      </c>
      <c r="K60" s="558" t="s">
        <v>99</v>
      </c>
      <c r="L60" s="558" t="s">
        <v>92</v>
      </c>
      <c r="M60" s="558" t="s">
        <v>132</v>
      </c>
      <c r="N60" s="558" t="s">
        <v>93</v>
      </c>
      <c r="O60" s="558" t="s">
        <v>94</v>
      </c>
      <c r="P60" s="558" t="s">
        <v>96</v>
      </c>
      <c r="Q60" s="558" t="s">
        <v>95</v>
      </c>
    </row>
    <row r="61" spans="1:17">
      <c r="A61" s="559">
        <f>C5</f>
        <v>13151</v>
      </c>
      <c r="B61" s="559">
        <f>C6</f>
        <v>13302</v>
      </c>
      <c r="C61" s="559">
        <f>C50</f>
        <v>382223.42213999998</v>
      </c>
      <c r="D61" s="559">
        <f>J55</f>
        <v>9330.5576700000001</v>
      </c>
      <c r="E61" s="559">
        <f>F50</f>
        <v>348300</v>
      </c>
      <c r="F61" s="559">
        <f>M55</f>
        <v>86500</v>
      </c>
      <c r="G61" s="559">
        <f>N55</f>
        <v>261800</v>
      </c>
      <c r="H61" s="559">
        <f>O55</f>
        <v>0</v>
      </c>
      <c r="I61" s="559">
        <f>P55</f>
        <v>0</v>
      </c>
      <c r="J61" s="559">
        <f>B52</f>
        <v>708</v>
      </c>
      <c r="K61" s="559">
        <f>B53</f>
        <v>5144</v>
      </c>
      <c r="L61" s="559">
        <f>B54</f>
        <v>2327</v>
      </c>
      <c r="M61" s="560">
        <f>B55</f>
        <v>0.68879861492799821</v>
      </c>
      <c r="N61" s="559">
        <f>E53</f>
        <v>95</v>
      </c>
      <c r="O61" s="559">
        <f>H53</f>
        <v>94.933333333333337</v>
      </c>
      <c r="P61" s="559">
        <f>E54</f>
        <v>7240</v>
      </c>
      <c r="Q61" s="559">
        <f>H54</f>
        <v>6850.166666666667</v>
      </c>
    </row>
  </sheetData>
  <sheetProtection selectLockedCells="1"/>
  <mergeCells count="22">
    <mergeCell ref="I8:I9"/>
    <mergeCell ref="J8:J9"/>
    <mergeCell ref="A56:J56"/>
    <mergeCell ref="M5:P5"/>
    <mergeCell ref="M6:P6"/>
    <mergeCell ref="A8:A9"/>
    <mergeCell ref="B8:B9"/>
    <mergeCell ref="C8:C9"/>
    <mergeCell ref="D8:D9"/>
    <mergeCell ref="E8:E9"/>
    <mergeCell ref="F8:F9"/>
    <mergeCell ref="G8:G9"/>
    <mergeCell ref="H8:H9"/>
    <mergeCell ref="A2:A3"/>
    <mergeCell ref="B2:E2"/>
    <mergeCell ref="F2:J3"/>
    <mergeCell ref="B3:E3"/>
    <mergeCell ref="A4:A5"/>
    <mergeCell ref="F4:G4"/>
    <mergeCell ref="H4:J4"/>
    <mergeCell ref="F5:G5"/>
    <mergeCell ref="H5:J5"/>
  </mergeCells>
  <dataValidations count="1">
    <dataValidation type="list" allowBlank="1" showInputMessage="1" showErrorMessage="1" sqref="E10:E49">
      <formula1>$Q$10:$Q$25</formula1>
    </dataValidation>
  </dataValidations>
  <pageMargins left="0.7" right="0.7" top="0.75" bottom="0.75" header="0.3" footer="0.3"/>
  <pageSetup scale="77" orientation="portrait"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Q61"/>
  <sheetViews>
    <sheetView zoomScaleNormal="100" zoomScaleSheetLayoutView="80" workbookViewId="0">
      <selection activeCell="L2" sqref="L2"/>
    </sheetView>
  </sheetViews>
  <sheetFormatPr defaultColWidth="8.85546875" defaultRowHeight="15"/>
  <cols>
    <col min="1" max="16" width="11.7109375" style="534" customWidth="1"/>
    <col min="17" max="17" width="11.28515625" style="534" bestFit="1" customWidth="1"/>
    <col min="18" max="16384" width="8.85546875" style="534"/>
  </cols>
  <sheetData>
    <row r="1" spans="1:17" ht="13.9" customHeight="1" thickBot="1"/>
    <row r="2" spans="1:17" ht="13.9" customHeight="1" thickBot="1">
      <c r="A2" s="673" t="s">
        <v>433</v>
      </c>
      <c r="B2" s="674" t="s">
        <v>291</v>
      </c>
      <c r="C2" s="675"/>
      <c r="D2" s="675"/>
      <c r="E2" s="676"/>
      <c r="F2" s="677" t="s">
        <v>434</v>
      </c>
      <c r="G2" s="678"/>
      <c r="H2" s="678"/>
      <c r="I2" s="678"/>
      <c r="J2" s="678"/>
      <c r="M2" s="566" t="s">
        <v>185</v>
      </c>
      <c r="N2" s="566" t="s">
        <v>186</v>
      </c>
      <c r="O2" s="566" t="s">
        <v>187</v>
      </c>
      <c r="P2" s="566" t="s">
        <v>188</v>
      </c>
    </row>
    <row r="3" spans="1:17" ht="13.9" customHeight="1" thickBot="1">
      <c r="A3" s="673"/>
      <c r="B3" s="679" t="s">
        <v>241</v>
      </c>
      <c r="C3" s="680"/>
      <c r="D3" s="680"/>
      <c r="E3" s="681"/>
      <c r="F3" s="677"/>
      <c r="G3" s="678"/>
      <c r="H3" s="678"/>
      <c r="I3" s="678"/>
      <c r="J3" s="678"/>
      <c r="M3" s="567">
        <f>M55/F50</f>
        <v>0.25407450523864961</v>
      </c>
      <c r="N3" s="567">
        <f>N55/F50</f>
        <v>0.74592549476135039</v>
      </c>
      <c r="O3" s="567">
        <f>O55/F50</f>
        <v>0</v>
      </c>
      <c r="P3" s="567">
        <f>P55/F50</f>
        <v>0</v>
      </c>
    </row>
    <row r="4" spans="1:17" ht="13.9" customHeight="1" thickBot="1">
      <c r="A4" s="682">
        <v>33</v>
      </c>
      <c r="B4" s="581" t="s">
        <v>218</v>
      </c>
      <c r="C4" s="608">
        <v>13133</v>
      </c>
      <c r="D4" s="582" t="s">
        <v>76</v>
      </c>
      <c r="E4" s="586">
        <v>2.2169999999999999E-2</v>
      </c>
      <c r="F4" s="683" t="s">
        <v>226</v>
      </c>
      <c r="G4" s="684"/>
      <c r="H4" s="685" t="s">
        <v>452</v>
      </c>
      <c r="I4" s="685"/>
      <c r="J4" s="685"/>
      <c r="N4" s="535"/>
    </row>
    <row r="5" spans="1:17" ht="13.9" customHeight="1" thickBot="1">
      <c r="A5" s="682"/>
      <c r="B5" s="656" t="s">
        <v>78</v>
      </c>
      <c r="C5" s="609">
        <v>12964</v>
      </c>
      <c r="D5" s="583" t="s">
        <v>219</v>
      </c>
      <c r="E5" s="587">
        <f>(C6+C5)/2</f>
        <v>13039.5</v>
      </c>
      <c r="F5" s="683" t="s">
        <v>227</v>
      </c>
      <c r="G5" s="686"/>
      <c r="H5" s="685" t="s">
        <v>453</v>
      </c>
      <c r="I5" s="687"/>
      <c r="J5" s="685"/>
      <c r="M5" s="666" t="s">
        <v>140</v>
      </c>
      <c r="N5" s="667"/>
      <c r="O5" s="667"/>
      <c r="P5" s="668"/>
    </row>
    <row r="6" spans="1:17" ht="13.9" customHeight="1" thickBot="1">
      <c r="A6" s="595" t="s">
        <v>144</v>
      </c>
      <c r="B6" s="656" t="s">
        <v>79</v>
      </c>
      <c r="C6" s="609">
        <v>13115</v>
      </c>
      <c r="D6" s="584" t="s">
        <v>145</v>
      </c>
      <c r="E6" s="588">
        <v>0.63</v>
      </c>
      <c r="F6" s="592" t="s">
        <v>170</v>
      </c>
      <c r="G6" s="594">
        <f>SUM(C12:C15)/SUM(C12:C46)</f>
        <v>8.8049592469291699E-2</v>
      </c>
      <c r="H6" s="592" t="s">
        <v>168</v>
      </c>
      <c r="I6" s="575">
        <v>48.698924731182792</v>
      </c>
      <c r="J6" s="596"/>
      <c r="M6" s="669" t="s">
        <v>141</v>
      </c>
      <c r="N6" s="670"/>
      <c r="O6" s="670"/>
      <c r="P6" s="671"/>
    </row>
    <row r="7" spans="1:17" ht="13.9" customHeight="1" thickBot="1">
      <c r="A7" s="610">
        <v>22.1</v>
      </c>
      <c r="B7" s="656" t="s">
        <v>80</v>
      </c>
      <c r="C7" s="609">
        <v>9097</v>
      </c>
      <c r="D7" s="585" t="s">
        <v>77</v>
      </c>
      <c r="E7" s="587">
        <v>6</v>
      </c>
      <c r="F7" s="593" t="s">
        <v>167</v>
      </c>
      <c r="G7" s="587">
        <v>95</v>
      </c>
      <c r="H7" s="592" t="s">
        <v>169</v>
      </c>
      <c r="I7" s="575">
        <v>1853.2258064516129</v>
      </c>
      <c r="J7" s="596"/>
      <c r="K7" s="535"/>
      <c r="L7" s="557"/>
    </row>
    <row r="8" spans="1:17" ht="13.9" customHeight="1">
      <c r="A8" s="661" t="s">
        <v>81</v>
      </c>
      <c r="B8" s="661" t="s">
        <v>82</v>
      </c>
      <c r="C8" s="661" t="s">
        <v>201</v>
      </c>
      <c r="D8" s="661" t="s">
        <v>224</v>
      </c>
      <c r="E8" s="662" t="s">
        <v>225</v>
      </c>
      <c r="F8" s="661" t="s">
        <v>83</v>
      </c>
      <c r="G8" s="662" t="s">
        <v>72</v>
      </c>
      <c r="H8" s="661" t="s">
        <v>217</v>
      </c>
      <c r="I8" s="661" t="s">
        <v>239</v>
      </c>
      <c r="J8" s="662" t="s">
        <v>451</v>
      </c>
      <c r="L8" s="557"/>
    </row>
    <row r="9" spans="1:17" ht="13.9" customHeight="1" thickBot="1">
      <c r="A9" s="661"/>
      <c r="B9" s="661"/>
      <c r="C9" s="661"/>
      <c r="D9" s="661"/>
      <c r="E9" s="661"/>
      <c r="F9" s="672"/>
      <c r="G9" s="672"/>
      <c r="H9" s="672"/>
      <c r="I9" s="661"/>
      <c r="J9" s="661"/>
      <c r="L9" s="535"/>
      <c r="M9" s="535"/>
      <c r="N9" s="535"/>
      <c r="Q9" s="568" t="s">
        <v>149</v>
      </c>
    </row>
    <row r="10" spans="1:17" ht="13.9" customHeight="1" thickBot="1">
      <c r="A10" s="597">
        <v>1</v>
      </c>
      <c r="B10" s="611" t="s">
        <v>84</v>
      </c>
      <c r="C10" s="630">
        <v>34</v>
      </c>
      <c r="D10" s="631"/>
      <c r="E10" s="622" t="s">
        <v>139</v>
      </c>
      <c r="F10" s="624">
        <f>(D10*42)*C10</f>
        <v>0</v>
      </c>
      <c r="G10" s="604">
        <f>F10</f>
        <v>0</v>
      </c>
      <c r="H10" s="575">
        <f t="shared" ref="H10:H49" si="0">(1*((D10/$A$7)+1))*C10</f>
        <v>34</v>
      </c>
      <c r="I10" s="616">
        <v>15</v>
      </c>
      <c r="J10" s="616">
        <v>3866</v>
      </c>
      <c r="L10" s="554">
        <f>IF(E10="acid",(C10),0)</f>
        <v>0</v>
      </c>
      <c r="M10" s="561">
        <f t="shared" ref="M10:M46" si="1">IF(E10=$M$54,F10,0)</f>
        <v>0</v>
      </c>
      <c r="N10" s="561">
        <f t="shared" ref="N10:N46" si="2">IF(E10=$N$54,F10,0)</f>
        <v>0</v>
      </c>
      <c r="O10" s="561">
        <f t="shared" ref="O10:O46" si="3">IF(E10=$O$54,F10,0)</f>
        <v>0</v>
      </c>
      <c r="P10" s="561">
        <f t="shared" ref="P10:P46" si="4">IF(E10=$P$54,F10,0)</f>
        <v>0</v>
      </c>
      <c r="Q10" s="569"/>
    </row>
    <row r="11" spans="1:17" ht="13.9" customHeight="1" thickBot="1">
      <c r="A11" s="597">
        <v>2</v>
      </c>
      <c r="B11" s="611" t="s">
        <v>85</v>
      </c>
      <c r="C11" s="630">
        <v>24</v>
      </c>
      <c r="D11" s="631"/>
      <c r="E11" s="622" t="s">
        <v>61</v>
      </c>
      <c r="F11" s="624">
        <f t="shared" ref="F11:F14" si="5">(D11*42)*C11</f>
        <v>0</v>
      </c>
      <c r="G11" s="604">
        <f t="shared" ref="G11:G48" si="6">G10+F11</f>
        <v>0</v>
      </c>
      <c r="H11" s="575">
        <f t="shared" si="0"/>
        <v>24</v>
      </c>
      <c r="I11" s="616">
        <v>40</v>
      </c>
      <c r="J11" s="616">
        <v>5625</v>
      </c>
      <c r="L11" s="554">
        <f t="shared" ref="L11:L49" si="7">IF(E11="acid",(C11),0)</f>
        <v>24</v>
      </c>
      <c r="M11" s="561">
        <f t="shared" si="1"/>
        <v>0</v>
      </c>
      <c r="N11" s="561">
        <f t="shared" si="2"/>
        <v>0</v>
      </c>
      <c r="O11" s="561">
        <f t="shared" si="3"/>
        <v>0</v>
      </c>
      <c r="P11" s="561">
        <f t="shared" si="4"/>
        <v>0</v>
      </c>
      <c r="Q11" s="552" t="s">
        <v>136</v>
      </c>
    </row>
    <row r="12" spans="1:17" ht="13.9" customHeight="1" thickBot="1">
      <c r="A12" s="597">
        <v>3</v>
      </c>
      <c r="B12" s="611" t="s">
        <v>472</v>
      </c>
      <c r="C12" s="630">
        <v>176</v>
      </c>
      <c r="D12" s="631"/>
      <c r="E12" s="622" t="s">
        <v>86</v>
      </c>
      <c r="F12" s="624">
        <f t="shared" si="5"/>
        <v>0</v>
      </c>
      <c r="G12" s="604">
        <f t="shared" si="6"/>
        <v>0</v>
      </c>
      <c r="H12" s="575">
        <f t="shared" si="0"/>
        <v>176</v>
      </c>
      <c r="I12" s="616">
        <v>79</v>
      </c>
      <c r="J12" s="616">
        <v>5800</v>
      </c>
      <c r="L12" s="554">
        <f t="shared" si="7"/>
        <v>0</v>
      </c>
      <c r="M12" s="561">
        <f t="shared" si="1"/>
        <v>0</v>
      </c>
      <c r="N12" s="561">
        <f t="shared" si="2"/>
        <v>0</v>
      </c>
      <c r="O12" s="561">
        <f t="shared" si="3"/>
        <v>0</v>
      </c>
      <c r="P12" s="561">
        <f t="shared" si="4"/>
        <v>0</v>
      </c>
      <c r="Q12" s="552" t="s">
        <v>150</v>
      </c>
    </row>
    <row r="13" spans="1:17" ht="13.9" customHeight="1" thickBot="1">
      <c r="A13" s="597">
        <v>4</v>
      </c>
      <c r="B13" s="611" t="s">
        <v>85</v>
      </c>
      <c r="C13" s="630">
        <v>36</v>
      </c>
      <c r="D13" s="631"/>
      <c r="E13" s="622" t="s">
        <v>61</v>
      </c>
      <c r="F13" s="624">
        <f t="shared" si="5"/>
        <v>0</v>
      </c>
      <c r="G13" s="604">
        <f t="shared" si="6"/>
        <v>0</v>
      </c>
      <c r="H13" s="575">
        <f t="shared" si="0"/>
        <v>36</v>
      </c>
      <c r="I13" s="616">
        <v>85</v>
      </c>
      <c r="J13" s="616">
        <v>6000</v>
      </c>
      <c r="L13" s="554">
        <f t="shared" si="7"/>
        <v>36</v>
      </c>
      <c r="M13" s="561">
        <f t="shared" si="1"/>
        <v>0</v>
      </c>
      <c r="N13" s="561">
        <f t="shared" si="2"/>
        <v>0</v>
      </c>
      <c r="O13" s="561">
        <f t="shared" si="3"/>
        <v>0</v>
      </c>
      <c r="P13" s="561">
        <f t="shared" si="4"/>
        <v>0</v>
      </c>
      <c r="Q13" s="552" t="s">
        <v>113</v>
      </c>
    </row>
    <row r="14" spans="1:17" ht="13.9" customHeight="1" thickBot="1">
      <c r="A14" s="597">
        <v>5</v>
      </c>
      <c r="B14" s="611" t="s">
        <v>472</v>
      </c>
      <c r="C14" s="630">
        <v>354</v>
      </c>
      <c r="D14" s="632"/>
      <c r="E14" s="622" t="s">
        <v>87</v>
      </c>
      <c r="F14" s="624">
        <f t="shared" si="5"/>
        <v>0</v>
      </c>
      <c r="G14" s="604">
        <f t="shared" si="6"/>
        <v>0</v>
      </c>
      <c r="H14" s="575">
        <f t="shared" si="0"/>
        <v>354</v>
      </c>
      <c r="I14" s="616">
        <v>95</v>
      </c>
      <c r="J14" s="616">
        <v>6625</v>
      </c>
      <c r="L14" s="554">
        <f t="shared" si="7"/>
        <v>0</v>
      </c>
      <c r="M14" s="561">
        <f t="shared" si="1"/>
        <v>0</v>
      </c>
      <c r="N14" s="561">
        <f t="shared" si="2"/>
        <v>0</v>
      </c>
      <c r="O14" s="561">
        <f t="shared" si="3"/>
        <v>0</v>
      </c>
      <c r="P14" s="561">
        <f t="shared" si="4"/>
        <v>0</v>
      </c>
      <c r="Q14" s="552" t="s">
        <v>151</v>
      </c>
    </row>
    <row r="15" spans="1:17" ht="13.9" customHeight="1" thickBot="1">
      <c r="A15" s="597">
        <v>6</v>
      </c>
      <c r="B15" s="611" t="s">
        <v>472</v>
      </c>
      <c r="C15" s="630">
        <v>201</v>
      </c>
      <c r="D15" s="631">
        <v>0.3</v>
      </c>
      <c r="E15" s="622" t="s">
        <v>136</v>
      </c>
      <c r="F15" s="624">
        <v>2570</v>
      </c>
      <c r="G15" s="604">
        <f t="shared" si="6"/>
        <v>2570</v>
      </c>
      <c r="H15" s="575">
        <f t="shared" si="0"/>
        <v>203.7285067873303</v>
      </c>
      <c r="I15" s="616">
        <v>95</v>
      </c>
      <c r="J15" s="616">
        <v>6700</v>
      </c>
      <c r="L15" s="554">
        <f t="shared" si="7"/>
        <v>0</v>
      </c>
      <c r="M15" s="561">
        <f t="shared" si="1"/>
        <v>2570</v>
      </c>
      <c r="N15" s="561">
        <f t="shared" si="2"/>
        <v>0</v>
      </c>
      <c r="O15" s="561">
        <f t="shared" si="3"/>
        <v>0</v>
      </c>
      <c r="P15" s="561">
        <f t="shared" si="4"/>
        <v>0</v>
      </c>
      <c r="Q15" s="552" t="s">
        <v>114</v>
      </c>
    </row>
    <row r="16" spans="1:17" ht="13.9" customHeight="1" thickBot="1">
      <c r="A16" s="597">
        <v>7</v>
      </c>
      <c r="B16" s="611" t="s">
        <v>472</v>
      </c>
      <c r="C16" s="630">
        <v>350</v>
      </c>
      <c r="D16" s="631">
        <v>0.6</v>
      </c>
      <c r="E16" s="622" t="s">
        <v>136</v>
      </c>
      <c r="F16" s="624">
        <v>8780</v>
      </c>
      <c r="G16" s="604">
        <f t="shared" si="6"/>
        <v>11350</v>
      </c>
      <c r="H16" s="575">
        <f t="shared" si="0"/>
        <v>359.50226244343889</v>
      </c>
      <c r="I16" s="616">
        <v>95</v>
      </c>
      <c r="J16" s="616">
        <v>6700</v>
      </c>
      <c r="L16" s="554">
        <f t="shared" si="7"/>
        <v>0</v>
      </c>
      <c r="M16" s="561">
        <f t="shared" si="1"/>
        <v>8780</v>
      </c>
      <c r="N16" s="561">
        <f t="shared" si="2"/>
        <v>0</v>
      </c>
      <c r="O16" s="561">
        <f t="shared" si="3"/>
        <v>0</v>
      </c>
      <c r="P16" s="561">
        <f t="shared" si="4"/>
        <v>0</v>
      </c>
      <c r="Q16" s="552" t="s">
        <v>152</v>
      </c>
    </row>
    <row r="17" spans="1:17" ht="13.9" customHeight="1" thickBot="1">
      <c r="A17" s="597">
        <v>8</v>
      </c>
      <c r="B17" s="611" t="s">
        <v>472</v>
      </c>
      <c r="C17" s="630">
        <v>350</v>
      </c>
      <c r="D17" s="631">
        <v>0.9</v>
      </c>
      <c r="E17" s="622" t="s">
        <v>136</v>
      </c>
      <c r="F17" s="624">
        <v>12780</v>
      </c>
      <c r="G17" s="604">
        <f t="shared" si="6"/>
        <v>24130</v>
      </c>
      <c r="H17" s="575">
        <f t="shared" si="0"/>
        <v>364.2533936651584</v>
      </c>
      <c r="I17" s="616">
        <v>95</v>
      </c>
      <c r="J17" s="616">
        <v>6675</v>
      </c>
      <c r="L17" s="554">
        <f t="shared" si="7"/>
        <v>0</v>
      </c>
      <c r="M17" s="561">
        <f t="shared" si="1"/>
        <v>12780</v>
      </c>
      <c r="N17" s="561">
        <f t="shared" si="2"/>
        <v>0</v>
      </c>
      <c r="O17" s="561">
        <f t="shared" si="3"/>
        <v>0</v>
      </c>
      <c r="P17" s="561">
        <f t="shared" si="4"/>
        <v>0</v>
      </c>
      <c r="Q17" s="552" t="s">
        <v>87</v>
      </c>
    </row>
    <row r="18" spans="1:17" ht="13.9" customHeight="1" thickBot="1">
      <c r="A18" s="597">
        <v>9</v>
      </c>
      <c r="B18" s="611" t="s">
        <v>472</v>
      </c>
      <c r="C18" s="633">
        <v>151</v>
      </c>
      <c r="D18" s="631">
        <v>0.3</v>
      </c>
      <c r="E18" s="622" t="s">
        <v>136</v>
      </c>
      <c r="F18" s="624">
        <v>2050</v>
      </c>
      <c r="G18" s="604">
        <f t="shared" si="6"/>
        <v>26180</v>
      </c>
      <c r="H18" s="575">
        <f t="shared" si="0"/>
        <v>153.0497737556561</v>
      </c>
      <c r="I18" s="616">
        <v>95</v>
      </c>
      <c r="J18" s="616">
        <v>6540</v>
      </c>
      <c r="L18" s="554">
        <f t="shared" si="7"/>
        <v>0</v>
      </c>
      <c r="M18" s="561">
        <f t="shared" si="1"/>
        <v>2050</v>
      </c>
      <c r="N18" s="561">
        <f t="shared" si="2"/>
        <v>0</v>
      </c>
      <c r="O18" s="561">
        <f t="shared" si="3"/>
        <v>0</v>
      </c>
      <c r="P18" s="561">
        <f t="shared" si="4"/>
        <v>0</v>
      </c>
      <c r="Q18" s="552" t="s">
        <v>61</v>
      </c>
    </row>
    <row r="19" spans="1:17" ht="13.9" customHeight="1" thickBot="1">
      <c r="A19" s="597">
        <v>10</v>
      </c>
      <c r="B19" s="611" t="s">
        <v>472</v>
      </c>
      <c r="C19" s="633">
        <v>351</v>
      </c>
      <c r="D19" s="631">
        <v>0.6</v>
      </c>
      <c r="E19" s="622" t="s">
        <v>136</v>
      </c>
      <c r="F19" s="624">
        <v>8860</v>
      </c>
      <c r="G19" s="604">
        <f t="shared" si="6"/>
        <v>35040</v>
      </c>
      <c r="H19" s="575">
        <f t="shared" si="0"/>
        <v>360.52941176470586</v>
      </c>
      <c r="I19" s="616">
        <v>95</v>
      </c>
      <c r="J19" s="616">
        <v>6520</v>
      </c>
      <c r="L19" s="554">
        <f t="shared" si="7"/>
        <v>0</v>
      </c>
      <c r="M19" s="561">
        <f t="shared" si="1"/>
        <v>8860</v>
      </c>
      <c r="N19" s="561">
        <f t="shared" si="2"/>
        <v>0</v>
      </c>
      <c r="O19" s="561">
        <f t="shared" si="3"/>
        <v>0</v>
      </c>
      <c r="P19" s="561">
        <f t="shared" si="4"/>
        <v>0</v>
      </c>
      <c r="Q19" s="552" t="s">
        <v>86</v>
      </c>
    </row>
    <row r="20" spans="1:17" ht="13.9" customHeight="1" thickBot="1">
      <c r="A20" s="597">
        <v>11</v>
      </c>
      <c r="B20" s="611" t="s">
        <v>472</v>
      </c>
      <c r="C20" s="633">
        <v>299</v>
      </c>
      <c r="D20" s="631">
        <v>0.9</v>
      </c>
      <c r="E20" s="622" t="s">
        <v>136</v>
      </c>
      <c r="F20" s="624">
        <v>11100</v>
      </c>
      <c r="G20" s="604">
        <f t="shared" si="6"/>
        <v>46140</v>
      </c>
      <c r="H20" s="575">
        <f t="shared" si="0"/>
        <v>311.1764705882353</v>
      </c>
      <c r="I20" s="616">
        <v>95</v>
      </c>
      <c r="J20" s="616">
        <v>6500</v>
      </c>
      <c r="L20" s="554">
        <f t="shared" si="7"/>
        <v>0</v>
      </c>
      <c r="M20" s="561">
        <f t="shared" si="1"/>
        <v>11100</v>
      </c>
      <c r="N20" s="561">
        <f t="shared" si="2"/>
        <v>0</v>
      </c>
      <c r="O20" s="561">
        <f t="shared" si="3"/>
        <v>0</v>
      </c>
      <c r="P20" s="561">
        <f t="shared" si="4"/>
        <v>0</v>
      </c>
      <c r="Q20" s="552" t="s">
        <v>128</v>
      </c>
    </row>
    <row r="21" spans="1:17" ht="13.9" customHeight="1" thickBot="1">
      <c r="A21" s="597">
        <v>12</v>
      </c>
      <c r="B21" s="611" t="s">
        <v>472</v>
      </c>
      <c r="C21" s="633">
        <v>150</v>
      </c>
      <c r="D21" s="631">
        <v>0.3</v>
      </c>
      <c r="E21" s="622" t="s">
        <v>136</v>
      </c>
      <c r="F21" s="624">
        <v>2170</v>
      </c>
      <c r="G21" s="604">
        <f t="shared" si="6"/>
        <v>48310</v>
      </c>
      <c r="H21" s="575">
        <f t="shared" si="0"/>
        <v>152.03619909502262</v>
      </c>
      <c r="I21" s="616">
        <v>95</v>
      </c>
      <c r="J21" s="616">
        <v>6390</v>
      </c>
      <c r="L21" s="554">
        <f t="shared" si="7"/>
        <v>0</v>
      </c>
      <c r="M21" s="561">
        <f t="shared" si="1"/>
        <v>2170</v>
      </c>
      <c r="N21" s="561">
        <f t="shared" si="2"/>
        <v>0</v>
      </c>
      <c r="O21" s="561">
        <f t="shared" si="3"/>
        <v>0</v>
      </c>
      <c r="P21" s="561">
        <f t="shared" si="4"/>
        <v>0</v>
      </c>
      <c r="Q21" s="552" t="s">
        <v>129</v>
      </c>
    </row>
    <row r="22" spans="1:17" ht="13.9" customHeight="1" thickBot="1">
      <c r="A22" s="597">
        <v>13</v>
      </c>
      <c r="B22" s="611" t="s">
        <v>472</v>
      </c>
      <c r="C22" s="633">
        <v>299</v>
      </c>
      <c r="D22" s="631">
        <v>0.9</v>
      </c>
      <c r="E22" s="622" t="s">
        <v>136</v>
      </c>
      <c r="F22" s="624">
        <v>11100</v>
      </c>
      <c r="G22" s="604">
        <f t="shared" si="6"/>
        <v>59410</v>
      </c>
      <c r="H22" s="575">
        <f t="shared" si="0"/>
        <v>311.1764705882353</v>
      </c>
      <c r="I22" s="616">
        <v>95</v>
      </c>
      <c r="J22" s="616">
        <v>6450</v>
      </c>
      <c r="L22" s="554">
        <f t="shared" si="7"/>
        <v>0</v>
      </c>
      <c r="M22" s="561">
        <f t="shared" si="1"/>
        <v>11100</v>
      </c>
      <c r="N22" s="561">
        <f t="shared" si="2"/>
        <v>0</v>
      </c>
      <c r="O22" s="561">
        <f t="shared" si="3"/>
        <v>0</v>
      </c>
      <c r="P22" s="561">
        <f t="shared" si="4"/>
        <v>0</v>
      </c>
      <c r="Q22" s="552" t="s">
        <v>139</v>
      </c>
    </row>
    <row r="23" spans="1:17" ht="13.9" customHeight="1" thickBot="1">
      <c r="A23" s="597">
        <v>14</v>
      </c>
      <c r="B23" s="611" t="s">
        <v>472</v>
      </c>
      <c r="C23" s="633">
        <v>300</v>
      </c>
      <c r="D23" s="631">
        <v>1.2</v>
      </c>
      <c r="E23" s="622" t="s">
        <v>136</v>
      </c>
      <c r="F23" s="624">
        <v>14870</v>
      </c>
      <c r="G23" s="604">
        <f t="shared" si="6"/>
        <v>74280</v>
      </c>
      <c r="H23" s="575">
        <f t="shared" si="0"/>
        <v>316.28959276018099</v>
      </c>
      <c r="I23" s="616">
        <v>95</v>
      </c>
      <c r="J23" s="616">
        <v>6475</v>
      </c>
      <c r="L23" s="554">
        <f t="shared" si="7"/>
        <v>0</v>
      </c>
      <c r="M23" s="561">
        <f t="shared" si="1"/>
        <v>14870</v>
      </c>
      <c r="N23" s="561">
        <f t="shared" si="2"/>
        <v>0</v>
      </c>
      <c r="O23" s="561">
        <f t="shared" si="3"/>
        <v>0</v>
      </c>
      <c r="P23" s="561">
        <f t="shared" si="4"/>
        <v>0</v>
      </c>
      <c r="Q23" s="552" t="s">
        <v>192</v>
      </c>
    </row>
    <row r="24" spans="1:17" ht="13.9" customHeight="1" thickBot="1">
      <c r="A24" s="597">
        <v>15</v>
      </c>
      <c r="B24" s="611" t="s">
        <v>472</v>
      </c>
      <c r="C24" s="633">
        <v>150</v>
      </c>
      <c r="D24" s="631">
        <v>0.3</v>
      </c>
      <c r="E24" s="622" t="s">
        <v>136</v>
      </c>
      <c r="F24" s="624">
        <v>2590</v>
      </c>
      <c r="G24" s="604">
        <f t="shared" si="6"/>
        <v>76870</v>
      </c>
      <c r="H24" s="575">
        <f t="shared" si="0"/>
        <v>152.03619909502262</v>
      </c>
      <c r="I24" s="616">
        <v>95</v>
      </c>
      <c r="J24" s="616">
        <v>6350</v>
      </c>
      <c r="L24" s="554">
        <f t="shared" si="7"/>
        <v>0</v>
      </c>
      <c r="M24" s="561">
        <f t="shared" si="1"/>
        <v>2590</v>
      </c>
      <c r="N24" s="561">
        <f t="shared" si="2"/>
        <v>0</v>
      </c>
      <c r="O24" s="561">
        <f t="shared" si="3"/>
        <v>0</v>
      </c>
      <c r="P24" s="561">
        <f t="shared" si="4"/>
        <v>0</v>
      </c>
      <c r="Q24" s="552" t="s">
        <v>233</v>
      </c>
    </row>
    <row r="25" spans="1:17" ht="13.9" customHeight="1" thickBot="1">
      <c r="A25" s="597">
        <v>16</v>
      </c>
      <c r="B25" s="611" t="s">
        <v>472</v>
      </c>
      <c r="C25" s="633">
        <v>224</v>
      </c>
      <c r="D25" s="631">
        <v>1.2</v>
      </c>
      <c r="E25" s="622" t="s">
        <v>136</v>
      </c>
      <c r="F25" s="624">
        <v>10430</v>
      </c>
      <c r="G25" s="604">
        <f t="shared" si="6"/>
        <v>87300</v>
      </c>
      <c r="H25" s="575">
        <f t="shared" si="0"/>
        <v>236.16289592760182</v>
      </c>
      <c r="I25" s="616">
        <v>95</v>
      </c>
      <c r="J25" s="616">
        <v>6450</v>
      </c>
      <c r="L25" s="554">
        <f t="shared" si="7"/>
        <v>0</v>
      </c>
      <c r="M25" s="561">
        <f t="shared" si="1"/>
        <v>10430</v>
      </c>
      <c r="N25" s="561">
        <f t="shared" si="2"/>
        <v>0</v>
      </c>
      <c r="O25" s="561">
        <f t="shared" si="3"/>
        <v>0</v>
      </c>
      <c r="P25" s="561">
        <f t="shared" si="4"/>
        <v>0</v>
      </c>
      <c r="Q25" s="553" t="s">
        <v>156</v>
      </c>
    </row>
    <row r="26" spans="1:17" ht="13.9" customHeight="1" thickBot="1">
      <c r="A26" s="597">
        <v>17</v>
      </c>
      <c r="B26" s="611" t="s">
        <v>472</v>
      </c>
      <c r="C26" s="633">
        <v>200</v>
      </c>
      <c r="D26" s="631">
        <v>0.3</v>
      </c>
      <c r="E26" s="622" t="s">
        <v>150</v>
      </c>
      <c r="F26" s="624">
        <v>3030</v>
      </c>
      <c r="G26" s="604">
        <f t="shared" si="6"/>
        <v>90330</v>
      </c>
      <c r="H26" s="575">
        <f t="shared" si="0"/>
        <v>202.71493212669682</v>
      </c>
      <c r="I26" s="616">
        <v>95</v>
      </c>
      <c r="J26" s="616">
        <v>6250</v>
      </c>
      <c r="L26" s="554">
        <f t="shared" si="7"/>
        <v>0</v>
      </c>
      <c r="M26" s="561">
        <f t="shared" si="1"/>
        <v>0</v>
      </c>
      <c r="N26" s="561">
        <f t="shared" si="2"/>
        <v>3030</v>
      </c>
      <c r="O26" s="561">
        <f t="shared" si="3"/>
        <v>0</v>
      </c>
      <c r="P26" s="561">
        <f t="shared" si="4"/>
        <v>0</v>
      </c>
    </row>
    <row r="27" spans="1:17" ht="13.9" customHeight="1" thickBot="1">
      <c r="A27" s="597">
        <v>18</v>
      </c>
      <c r="B27" s="611" t="s">
        <v>472</v>
      </c>
      <c r="C27" s="633">
        <v>400</v>
      </c>
      <c r="D27" s="631">
        <v>0.6</v>
      </c>
      <c r="E27" s="622" t="s">
        <v>150</v>
      </c>
      <c r="F27" s="624">
        <v>10300</v>
      </c>
      <c r="G27" s="604">
        <f t="shared" si="6"/>
        <v>100630</v>
      </c>
      <c r="H27" s="575">
        <f t="shared" si="0"/>
        <v>410.85972850678729</v>
      </c>
      <c r="I27" s="616">
        <v>95</v>
      </c>
      <c r="J27" s="616">
        <v>6215</v>
      </c>
      <c r="L27" s="554">
        <f t="shared" si="7"/>
        <v>0</v>
      </c>
      <c r="M27" s="561">
        <f t="shared" si="1"/>
        <v>0</v>
      </c>
      <c r="N27" s="561">
        <f t="shared" si="2"/>
        <v>10300</v>
      </c>
      <c r="O27" s="561">
        <f t="shared" si="3"/>
        <v>0</v>
      </c>
      <c r="P27" s="561">
        <f t="shared" si="4"/>
        <v>0</v>
      </c>
    </row>
    <row r="28" spans="1:17" ht="13.9" customHeight="1" thickBot="1">
      <c r="A28" s="597">
        <v>19</v>
      </c>
      <c r="B28" s="611" t="s">
        <v>472</v>
      </c>
      <c r="C28" s="633">
        <v>400</v>
      </c>
      <c r="D28" s="631">
        <v>0.9</v>
      </c>
      <c r="E28" s="622" t="s">
        <v>150</v>
      </c>
      <c r="F28" s="624">
        <v>14770</v>
      </c>
      <c r="G28" s="604">
        <f t="shared" si="6"/>
        <v>115400</v>
      </c>
      <c r="H28" s="575">
        <f t="shared" si="0"/>
        <v>416.28959276018105</v>
      </c>
      <c r="I28" s="616">
        <v>95</v>
      </c>
      <c r="J28" s="616">
        <v>6250</v>
      </c>
      <c r="L28" s="554">
        <f t="shared" si="7"/>
        <v>0</v>
      </c>
      <c r="M28" s="561">
        <f t="shared" si="1"/>
        <v>0</v>
      </c>
      <c r="N28" s="561">
        <f t="shared" si="2"/>
        <v>14770</v>
      </c>
      <c r="O28" s="561">
        <f t="shared" si="3"/>
        <v>0</v>
      </c>
      <c r="P28" s="561">
        <f t="shared" si="4"/>
        <v>0</v>
      </c>
    </row>
    <row r="29" spans="1:17" ht="13.9" customHeight="1" thickBot="1">
      <c r="A29" s="597">
        <v>20</v>
      </c>
      <c r="B29" s="611" t="s">
        <v>472</v>
      </c>
      <c r="C29" s="633">
        <v>200</v>
      </c>
      <c r="D29" s="631">
        <v>0.3</v>
      </c>
      <c r="E29" s="622" t="s">
        <v>150</v>
      </c>
      <c r="F29" s="624">
        <v>2900</v>
      </c>
      <c r="G29" s="604">
        <f t="shared" si="6"/>
        <v>118300</v>
      </c>
      <c r="H29" s="575">
        <f t="shared" si="0"/>
        <v>202.71493212669682</v>
      </c>
      <c r="I29" s="616">
        <v>95</v>
      </c>
      <c r="J29" s="616">
        <v>6100</v>
      </c>
      <c r="L29" s="554">
        <f t="shared" si="7"/>
        <v>0</v>
      </c>
      <c r="M29" s="561">
        <f t="shared" si="1"/>
        <v>0</v>
      </c>
      <c r="N29" s="561">
        <f t="shared" si="2"/>
        <v>2900</v>
      </c>
      <c r="O29" s="561">
        <f t="shared" si="3"/>
        <v>0</v>
      </c>
      <c r="P29" s="561">
        <f t="shared" si="4"/>
        <v>0</v>
      </c>
    </row>
    <row r="30" spans="1:17" ht="13.9" customHeight="1" thickBot="1">
      <c r="A30" s="597">
        <v>21</v>
      </c>
      <c r="B30" s="611" t="s">
        <v>472</v>
      </c>
      <c r="C30" s="633">
        <v>400</v>
      </c>
      <c r="D30" s="631">
        <v>0.9</v>
      </c>
      <c r="E30" s="622" t="s">
        <v>150</v>
      </c>
      <c r="F30" s="624">
        <v>15320</v>
      </c>
      <c r="G30" s="604">
        <f t="shared" si="6"/>
        <v>133620</v>
      </c>
      <c r="H30" s="575">
        <f t="shared" si="0"/>
        <v>416.28959276018105</v>
      </c>
      <c r="I30" s="616">
        <v>95</v>
      </c>
      <c r="J30" s="616">
        <v>6100</v>
      </c>
      <c r="L30" s="554">
        <f t="shared" si="7"/>
        <v>0</v>
      </c>
      <c r="M30" s="561">
        <f t="shared" si="1"/>
        <v>0</v>
      </c>
      <c r="N30" s="561">
        <f t="shared" si="2"/>
        <v>15320</v>
      </c>
      <c r="O30" s="561">
        <f t="shared" si="3"/>
        <v>0</v>
      </c>
      <c r="P30" s="561">
        <f t="shared" si="4"/>
        <v>0</v>
      </c>
    </row>
    <row r="31" spans="1:17" ht="13.9" customHeight="1" thickBot="1">
      <c r="A31" s="597">
        <v>22</v>
      </c>
      <c r="B31" s="611" t="s">
        <v>472</v>
      </c>
      <c r="C31" s="633">
        <v>400</v>
      </c>
      <c r="D31" s="631">
        <v>1.5</v>
      </c>
      <c r="E31" s="622" t="s">
        <v>150</v>
      </c>
      <c r="F31" s="624">
        <v>24600</v>
      </c>
      <c r="G31" s="604">
        <f t="shared" si="6"/>
        <v>158220</v>
      </c>
      <c r="H31" s="575">
        <f t="shared" si="0"/>
        <v>427.14932126696834</v>
      </c>
      <c r="I31" s="616">
        <v>95</v>
      </c>
      <c r="J31" s="616">
        <v>6250</v>
      </c>
      <c r="L31" s="554">
        <f t="shared" si="7"/>
        <v>0</v>
      </c>
      <c r="M31" s="561">
        <f t="shared" si="1"/>
        <v>0</v>
      </c>
      <c r="N31" s="561">
        <f t="shared" si="2"/>
        <v>24600</v>
      </c>
      <c r="O31" s="561">
        <f t="shared" si="3"/>
        <v>0</v>
      </c>
      <c r="P31" s="561">
        <f t="shared" si="4"/>
        <v>0</v>
      </c>
    </row>
    <row r="32" spans="1:17" ht="13.9" customHeight="1" thickBot="1">
      <c r="A32" s="597">
        <v>23</v>
      </c>
      <c r="B32" s="611" t="s">
        <v>472</v>
      </c>
      <c r="C32" s="633">
        <v>200</v>
      </c>
      <c r="D32" s="631">
        <v>0.6</v>
      </c>
      <c r="E32" s="622" t="s">
        <v>150</v>
      </c>
      <c r="F32" s="624">
        <v>5690</v>
      </c>
      <c r="G32" s="604">
        <f t="shared" si="6"/>
        <v>163910</v>
      </c>
      <c r="H32" s="575">
        <f t="shared" si="0"/>
        <v>205.42986425339365</v>
      </c>
      <c r="I32" s="616">
        <v>95</v>
      </c>
      <c r="J32" s="616">
        <v>6115</v>
      </c>
      <c r="L32" s="554">
        <f t="shared" si="7"/>
        <v>0</v>
      </c>
      <c r="M32" s="561">
        <f t="shared" si="1"/>
        <v>0</v>
      </c>
      <c r="N32" s="561">
        <f t="shared" si="2"/>
        <v>5690</v>
      </c>
      <c r="O32" s="561">
        <f t="shared" si="3"/>
        <v>0</v>
      </c>
      <c r="P32" s="561">
        <f t="shared" si="4"/>
        <v>0</v>
      </c>
    </row>
    <row r="33" spans="1:16" ht="13.9" customHeight="1" thickBot="1">
      <c r="A33" s="597">
        <v>24</v>
      </c>
      <c r="B33" s="611" t="s">
        <v>472</v>
      </c>
      <c r="C33" s="633">
        <v>400</v>
      </c>
      <c r="D33" s="631">
        <v>1.2</v>
      </c>
      <c r="E33" s="622" t="s">
        <v>150</v>
      </c>
      <c r="F33" s="624">
        <v>20440</v>
      </c>
      <c r="G33" s="604">
        <f t="shared" si="6"/>
        <v>184350</v>
      </c>
      <c r="H33" s="575">
        <f t="shared" si="0"/>
        <v>421.7194570135747</v>
      </c>
      <c r="I33" s="616">
        <v>95</v>
      </c>
      <c r="J33" s="616">
        <v>6050</v>
      </c>
      <c r="L33" s="554">
        <f t="shared" si="7"/>
        <v>0</v>
      </c>
      <c r="M33" s="561">
        <f t="shared" si="1"/>
        <v>0</v>
      </c>
      <c r="N33" s="561">
        <f t="shared" si="2"/>
        <v>20440</v>
      </c>
      <c r="O33" s="561">
        <f t="shared" si="3"/>
        <v>0</v>
      </c>
      <c r="P33" s="561">
        <f t="shared" si="4"/>
        <v>0</v>
      </c>
    </row>
    <row r="34" spans="1:16" ht="13.9" customHeight="1" thickBot="1">
      <c r="A34" s="597">
        <v>25</v>
      </c>
      <c r="B34" s="611" t="s">
        <v>472</v>
      </c>
      <c r="C34" s="633">
        <v>417</v>
      </c>
      <c r="D34" s="631">
        <v>1.8</v>
      </c>
      <c r="E34" s="622" t="s">
        <v>150</v>
      </c>
      <c r="F34" s="624">
        <v>30100</v>
      </c>
      <c r="G34" s="604">
        <f t="shared" si="6"/>
        <v>214450</v>
      </c>
      <c r="H34" s="575">
        <f t="shared" si="0"/>
        <v>450.96380090497735</v>
      </c>
      <c r="I34" s="616">
        <v>95</v>
      </c>
      <c r="J34" s="616">
        <v>6300</v>
      </c>
      <c r="L34" s="554">
        <f t="shared" si="7"/>
        <v>0</v>
      </c>
      <c r="M34" s="561">
        <f t="shared" si="1"/>
        <v>0</v>
      </c>
      <c r="N34" s="561">
        <f t="shared" si="2"/>
        <v>30100</v>
      </c>
      <c r="O34" s="561">
        <f t="shared" si="3"/>
        <v>0</v>
      </c>
      <c r="P34" s="561">
        <f t="shared" si="4"/>
        <v>0</v>
      </c>
    </row>
    <row r="35" spans="1:16" ht="13.9" customHeight="1" thickBot="1">
      <c r="A35" s="597">
        <v>26</v>
      </c>
      <c r="B35" s="611" t="s">
        <v>472</v>
      </c>
      <c r="C35" s="633">
        <v>201</v>
      </c>
      <c r="D35" s="631">
        <v>0.6</v>
      </c>
      <c r="E35" s="622" t="s">
        <v>150</v>
      </c>
      <c r="F35" s="624">
        <v>5500</v>
      </c>
      <c r="G35" s="604">
        <f t="shared" si="6"/>
        <v>219950</v>
      </c>
      <c r="H35" s="575">
        <f t="shared" si="0"/>
        <v>206.45701357466061</v>
      </c>
      <c r="I35" s="616">
        <v>95</v>
      </c>
      <c r="J35" s="616">
        <v>6075</v>
      </c>
      <c r="L35" s="554">
        <f t="shared" si="7"/>
        <v>0</v>
      </c>
      <c r="M35" s="561">
        <f t="shared" si="1"/>
        <v>0</v>
      </c>
      <c r="N35" s="561">
        <f t="shared" si="2"/>
        <v>5500</v>
      </c>
      <c r="O35" s="561">
        <f t="shared" si="3"/>
        <v>0</v>
      </c>
      <c r="P35" s="561">
        <f t="shared" si="4"/>
        <v>0</v>
      </c>
    </row>
    <row r="36" spans="1:16" ht="13.9" customHeight="1" thickBot="1">
      <c r="A36" s="597">
        <v>27</v>
      </c>
      <c r="B36" s="611" t="s">
        <v>472</v>
      </c>
      <c r="C36" s="633">
        <v>399</v>
      </c>
      <c r="D36" s="631">
        <v>1.2</v>
      </c>
      <c r="E36" s="622" t="s">
        <v>150</v>
      </c>
      <c r="F36" s="624">
        <v>20170</v>
      </c>
      <c r="G36" s="604">
        <f t="shared" si="6"/>
        <v>240120</v>
      </c>
      <c r="H36" s="575">
        <f t="shared" si="0"/>
        <v>420.66515837104072</v>
      </c>
      <c r="I36" s="616">
        <v>95</v>
      </c>
      <c r="J36" s="616">
        <v>6150</v>
      </c>
      <c r="L36" s="554">
        <f t="shared" si="7"/>
        <v>0</v>
      </c>
      <c r="M36" s="561">
        <f t="shared" si="1"/>
        <v>0</v>
      </c>
      <c r="N36" s="561">
        <f t="shared" si="2"/>
        <v>20170</v>
      </c>
      <c r="O36" s="561">
        <f t="shared" si="3"/>
        <v>0</v>
      </c>
      <c r="P36" s="561">
        <f t="shared" si="4"/>
        <v>0</v>
      </c>
    </row>
    <row r="37" spans="1:16" ht="13.9" customHeight="1" thickBot="1">
      <c r="A37" s="597">
        <v>28</v>
      </c>
      <c r="B37" s="611" t="s">
        <v>472</v>
      </c>
      <c r="C37" s="633">
        <v>300</v>
      </c>
      <c r="D37" s="631">
        <v>1.8</v>
      </c>
      <c r="E37" s="622" t="s">
        <v>150</v>
      </c>
      <c r="F37" s="624">
        <v>21850</v>
      </c>
      <c r="G37" s="604">
        <f t="shared" si="6"/>
        <v>261970</v>
      </c>
      <c r="H37" s="575">
        <f t="shared" si="0"/>
        <v>324.43438914027149</v>
      </c>
      <c r="I37" s="616">
        <v>95</v>
      </c>
      <c r="J37" s="616">
        <v>6300</v>
      </c>
      <c r="L37" s="554">
        <f t="shared" si="7"/>
        <v>0</v>
      </c>
      <c r="M37" s="561">
        <f t="shared" si="1"/>
        <v>0</v>
      </c>
      <c r="N37" s="561">
        <f t="shared" si="2"/>
        <v>21850</v>
      </c>
      <c r="O37" s="561">
        <f t="shared" si="3"/>
        <v>0</v>
      </c>
      <c r="P37" s="561">
        <f t="shared" si="4"/>
        <v>0</v>
      </c>
    </row>
    <row r="38" spans="1:16" ht="13.9" customHeight="1" thickBot="1">
      <c r="A38" s="597">
        <v>29</v>
      </c>
      <c r="B38" s="611" t="s">
        <v>472</v>
      </c>
      <c r="C38" s="633">
        <v>200</v>
      </c>
      <c r="D38" s="631">
        <v>0.9</v>
      </c>
      <c r="E38" s="622" t="s">
        <v>150</v>
      </c>
      <c r="F38" s="624">
        <v>8070</v>
      </c>
      <c r="G38" s="604">
        <f t="shared" si="6"/>
        <v>270040</v>
      </c>
      <c r="H38" s="575">
        <f t="shared" si="0"/>
        <v>208.14479638009053</v>
      </c>
      <c r="I38" s="616">
        <v>95</v>
      </c>
      <c r="J38" s="616">
        <v>6085</v>
      </c>
      <c r="L38" s="554">
        <f t="shared" si="7"/>
        <v>0</v>
      </c>
      <c r="M38" s="561">
        <f t="shared" si="1"/>
        <v>0</v>
      </c>
      <c r="N38" s="561">
        <f t="shared" si="2"/>
        <v>8070</v>
      </c>
      <c r="O38" s="561">
        <f t="shared" si="3"/>
        <v>0</v>
      </c>
      <c r="P38" s="561">
        <f t="shared" si="4"/>
        <v>0</v>
      </c>
    </row>
    <row r="39" spans="1:16" ht="13.9" customHeight="1" thickBot="1">
      <c r="A39" s="597">
        <v>30</v>
      </c>
      <c r="B39" s="611" t="s">
        <v>472</v>
      </c>
      <c r="C39" s="633">
        <v>300</v>
      </c>
      <c r="D39" s="631">
        <v>1.5</v>
      </c>
      <c r="E39" s="622" t="s">
        <v>150</v>
      </c>
      <c r="F39" s="624">
        <v>18990</v>
      </c>
      <c r="G39" s="604">
        <f t="shared" si="6"/>
        <v>289030</v>
      </c>
      <c r="H39" s="575">
        <f t="shared" si="0"/>
        <v>320.36199095022624</v>
      </c>
      <c r="I39" s="616">
        <v>95</v>
      </c>
      <c r="J39" s="616">
        <v>6175</v>
      </c>
      <c r="L39" s="554">
        <f t="shared" si="7"/>
        <v>0</v>
      </c>
      <c r="M39" s="561">
        <f t="shared" si="1"/>
        <v>0</v>
      </c>
      <c r="N39" s="561">
        <f t="shared" si="2"/>
        <v>18990</v>
      </c>
      <c r="O39" s="561">
        <f t="shared" si="3"/>
        <v>0</v>
      </c>
      <c r="P39" s="561">
        <f t="shared" si="4"/>
        <v>0</v>
      </c>
    </row>
    <row r="40" spans="1:16" ht="13.9" customHeight="1" thickBot="1">
      <c r="A40" s="597">
        <v>31</v>
      </c>
      <c r="B40" s="611" t="s">
        <v>472</v>
      </c>
      <c r="C40" s="633">
        <v>210</v>
      </c>
      <c r="D40" s="631">
        <v>2</v>
      </c>
      <c r="E40" s="622" t="s">
        <v>150</v>
      </c>
      <c r="F40" s="624">
        <v>16640</v>
      </c>
      <c r="G40" s="604">
        <f t="shared" si="6"/>
        <v>305670</v>
      </c>
      <c r="H40" s="575">
        <f t="shared" si="0"/>
        <v>229.00452488687782</v>
      </c>
      <c r="I40" s="616">
        <v>95</v>
      </c>
      <c r="J40" s="616">
        <v>6335</v>
      </c>
      <c r="L40" s="554">
        <f t="shared" si="7"/>
        <v>0</v>
      </c>
      <c r="M40" s="561">
        <f t="shared" si="1"/>
        <v>0</v>
      </c>
      <c r="N40" s="561">
        <f t="shared" si="2"/>
        <v>16640</v>
      </c>
      <c r="O40" s="561">
        <f t="shared" si="3"/>
        <v>0</v>
      </c>
      <c r="P40" s="561">
        <f t="shared" si="4"/>
        <v>0</v>
      </c>
    </row>
    <row r="41" spans="1:16" ht="13.9" customHeight="1" thickBot="1">
      <c r="A41" s="597">
        <v>32</v>
      </c>
      <c r="B41" s="611" t="s">
        <v>472</v>
      </c>
      <c r="C41" s="633">
        <v>201</v>
      </c>
      <c r="D41" s="631">
        <v>0.9</v>
      </c>
      <c r="E41" s="622" t="s">
        <v>150</v>
      </c>
      <c r="F41" s="624">
        <v>8200</v>
      </c>
      <c r="G41" s="604">
        <f t="shared" si="6"/>
        <v>313870</v>
      </c>
      <c r="H41" s="575">
        <f t="shared" si="0"/>
        <v>209.18552036199097</v>
      </c>
      <c r="I41" s="616">
        <v>95</v>
      </c>
      <c r="J41" s="616">
        <v>6100</v>
      </c>
      <c r="L41" s="554">
        <f t="shared" si="7"/>
        <v>0</v>
      </c>
      <c r="M41" s="561">
        <f t="shared" si="1"/>
        <v>0</v>
      </c>
      <c r="N41" s="561">
        <f t="shared" si="2"/>
        <v>8200</v>
      </c>
      <c r="O41" s="561">
        <f t="shared" si="3"/>
        <v>0</v>
      </c>
      <c r="P41" s="561">
        <f t="shared" si="4"/>
        <v>0</v>
      </c>
    </row>
    <row r="42" spans="1:16" ht="13.9" customHeight="1" thickBot="1">
      <c r="A42" s="597">
        <v>33</v>
      </c>
      <c r="B42" s="611" t="s">
        <v>472</v>
      </c>
      <c r="C42" s="633">
        <v>200</v>
      </c>
      <c r="D42" s="631">
        <v>1.5</v>
      </c>
      <c r="E42" s="622" t="s">
        <v>150</v>
      </c>
      <c r="F42" s="624">
        <v>12580</v>
      </c>
      <c r="G42" s="604">
        <f t="shared" si="6"/>
        <v>326450</v>
      </c>
      <c r="H42" s="575">
        <f t="shared" si="0"/>
        <v>213.57466063348417</v>
      </c>
      <c r="I42" s="616">
        <v>95</v>
      </c>
      <c r="J42" s="616">
        <v>6150</v>
      </c>
      <c r="L42" s="554">
        <f t="shared" si="7"/>
        <v>0</v>
      </c>
      <c r="M42" s="561">
        <f t="shared" si="1"/>
        <v>0</v>
      </c>
      <c r="N42" s="561">
        <f t="shared" si="2"/>
        <v>12580</v>
      </c>
      <c r="O42" s="561">
        <f t="shared" si="3"/>
        <v>0</v>
      </c>
      <c r="P42" s="561">
        <f t="shared" si="4"/>
        <v>0</v>
      </c>
    </row>
    <row r="43" spans="1:16" ht="13.9" customHeight="1" thickBot="1">
      <c r="A43" s="597">
        <v>34</v>
      </c>
      <c r="B43" s="611" t="s">
        <v>472</v>
      </c>
      <c r="C43" s="633">
        <v>292</v>
      </c>
      <c r="D43" s="631">
        <v>2</v>
      </c>
      <c r="E43" s="622" t="s">
        <v>150</v>
      </c>
      <c r="F43" s="624">
        <v>17150</v>
      </c>
      <c r="G43" s="604">
        <f t="shared" si="6"/>
        <v>343600</v>
      </c>
      <c r="H43" s="575">
        <f t="shared" si="0"/>
        <v>318.4253393665158</v>
      </c>
      <c r="I43" s="616">
        <v>95</v>
      </c>
      <c r="J43" s="616">
        <v>6250</v>
      </c>
      <c r="L43" s="554">
        <f t="shared" si="7"/>
        <v>0</v>
      </c>
      <c r="M43" s="561">
        <f t="shared" si="1"/>
        <v>0</v>
      </c>
      <c r="N43" s="561">
        <f t="shared" si="2"/>
        <v>17150</v>
      </c>
      <c r="O43" s="561">
        <f t="shared" si="3"/>
        <v>0</v>
      </c>
      <c r="P43" s="561">
        <f t="shared" si="4"/>
        <v>0</v>
      </c>
    </row>
    <row r="44" spans="1:16" ht="13.9" customHeight="1" thickBot="1">
      <c r="A44" s="597">
        <v>35</v>
      </c>
      <c r="B44" s="611"/>
      <c r="C44" s="612"/>
      <c r="D44" s="613"/>
      <c r="E44" s="622"/>
      <c r="F44" s="624">
        <f>(D44*42)*C44</f>
        <v>0</v>
      </c>
      <c r="G44" s="604">
        <f t="shared" si="6"/>
        <v>343600</v>
      </c>
      <c r="H44" s="575">
        <f t="shared" si="0"/>
        <v>0</v>
      </c>
      <c r="I44" s="616"/>
      <c r="J44" s="616"/>
      <c r="L44" s="554">
        <f t="shared" si="7"/>
        <v>0</v>
      </c>
      <c r="M44" s="561">
        <f t="shared" si="1"/>
        <v>0</v>
      </c>
      <c r="N44" s="561">
        <f t="shared" si="2"/>
        <v>0</v>
      </c>
      <c r="O44" s="561">
        <f t="shared" si="3"/>
        <v>0</v>
      </c>
      <c r="P44" s="561">
        <f t="shared" si="4"/>
        <v>0</v>
      </c>
    </row>
    <row r="45" spans="1:16" ht="13.9" customHeight="1" thickBot="1">
      <c r="A45" s="597">
        <v>36</v>
      </c>
      <c r="B45" s="611"/>
      <c r="C45" s="612"/>
      <c r="D45" s="613"/>
      <c r="E45" s="622"/>
      <c r="F45" s="624">
        <f t="shared" ref="F45" si="8">(D45*42)*C45</f>
        <v>0</v>
      </c>
      <c r="G45" s="604">
        <f t="shared" si="6"/>
        <v>343600</v>
      </c>
      <c r="H45" s="575">
        <f t="shared" si="0"/>
        <v>0</v>
      </c>
      <c r="I45" s="616"/>
      <c r="J45" s="616"/>
      <c r="L45" s="554">
        <f t="shared" si="7"/>
        <v>0</v>
      </c>
      <c r="M45" s="561">
        <f t="shared" si="1"/>
        <v>0</v>
      </c>
      <c r="N45" s="561">
        <f t="shared" si="2"/>
        <v>0</v>
      </c>
      <c r="O45" s="561">
        <f t="shared" si="3"/>
        <v>0</v>
      </c>
      <c r="P45" s="561">
        <f t="shared" si="4"/>
        <v>0</v>
      </c>
    </row>
    <row r="46" spans="1:16" ht="13.9" customHeight="1" thickBot="1">
      <c r="A46" s="597">
        <v>37</v>
      </c>
      <c r="B46" s="611"/>
      <c r="C46" s="612"/>
      <c r="D46" s="613"/>
      <c r="E46" s="622"/>
      <c r="F46" s="624">
        <f>(D46*42)*C46</f>
        <v>0</v>
      </c>
      <c r="G46" s="604">
        <f t="shared" si="6"/>
        <v>343600</v>
      </c>
      <c r="H46" s="575">
        <f t="shared" si="0"/>
        <v>0</v>
      </c>
      <c r="I46" s="616"/>
      <c r="J46" s="616"/>
      <c r="L46" s="554">
        <f t="shared" si="7"/>
        <v>0</v>
      </c>
      <c r="M46" s="561">
        <f t="shared" si="1"/>
        <v>0</v>
      </c>
      <c r="N46" s="561">
        <f t="shared" si="2"/>
        <v>0</v>
      </c>
      <c r="O46" s="561">
        <f t="shared" si="3"/>
        <v>0</v>
      </c>
      <c r="P46" s="561">
        <f t="shared" si="4"/>
        <v>0</v>
      </c>
    </row>
    <row r="47" spans="1:16" ht="13.9" customHeight="1" thickBot="1">
      <c r="A47" s="597">
        <v>38</v>
      </c>
      <c r="B47" s="611"/>
      <c r="C47" s="612"/>
      <c r="D47" s="613"/>
      <c r="E47" s="622"/>
      <c r="F47" s="624">
        <f t="shared" ref="F47:F48" si="9">(D47*42)*C47</f>
        <v>0</v>
      </c>
      <c r="G47" s="604">
        <f t="shared" si="6"/>
        <v>343600</v>
      </c>
      <c r="H47" s="575">
        <f t="shared" si="0"/>
        <v>0</v>
      </c>
      <c r="I47" s="616"/>
      <c r="J47" s="616"/>
      <c r="L47" s="554">
        <f t="shared" si="7"/>
        <v>0</v>
      </c>
      <c r="M47" s="561">
        <f>IF(E47=$M$54,F47,0)</f>
        <v>0</v>
      </c>
      <c r="N47" s="561">
        <f>IF(E47=$N$54,F47,0)</f>
        <v>0</v>
      </c>
      <c r="O47" s="561">
        <f>IF(E47=$O$54,F47,0)</f>
        <v>0</v>
      </c>
      <c r="P47" s="561">
        <f>IF(E47=$P$54,F47,0)</f>
        <v>0</v>
      </c>
    </row>
    <row r="48" spans="1:16" ht="13.9" customHeight="1" thickBot="1">
      <c r="A48" s="597">
        <v>39</v>
      </c>
      <c r="B48" s="611"/>
      <c r="C48" s="612"/>
      <c r="D48" s="613"/>
      <c r="E48" s="622"/>
      <c r="F48" s="624">
        <f t="shared" si="9"/>
        <v>0</v>
      </c>
      <c r="G48" s="604">
        <f t="shared" si="6"/>
        <v>343600</v>
      </c>
      <c r="H48" s="575">
        <f t="shared" si="0"/>
        <v>0</v>
      </c>
      <c r="I48" s="616"/>
      <c r="J48" s="616"/>
      <c r="L48" s="554">
        <f t="shared" si="7"/>
        <v>0</v>
      </c>
      <c r="M48" s="561">
        <f>IF(E48=$M$54,F48,0)</f>
        <v>0</v>
      </c>
      <c r="N48" s="561">
        <f>IF(E48=$N$54,F48,0)</f>
        <v>0</v>
      </c>
      <c r="O48" s="561">
        <f>IF(E48=$O$54,F48,0)</f>
        <v>0</v>
      </c>
      <c r="P48" s="561">
        <f>IF(E48=$P$54,F48,0)</f>
        <v>0</v>
      </c>
    </row>
    <row r="49" spans="1:17" ht="13.9" customHeight="1" thickBot="1">
      <c r="A49" s="597">
        <v>40</v>
      </c>
      <c r="B49" s="611" t="s">
        <v>472</v>
      </c>
      <c r="C49" s="591">
        <f>(C5*E4)</f>
        <v>287.41188</v>
      </c>
      <c r="D49" s="621"/>
      <c r="E49" s="614" t="s">
        <v>156</v>
      </c>
      <c r="F49" s="623"/>
      <c r="G49" s="605"/>
      <c r="H49" s="575">
        <f t="shared" si="0"/>
        <v>287.41188</v>
      </c>
      <c r="I49" s="612">
        <v>95</v>
      </c>
      <c r="J49" s="616">
        <v>6350</v>
      </c>
      <c r="L49" s="554">
        <f t="shared" si="7"/>
        <v>0</v>
      </c>
      <c r="M49" s="561">
        <f>IF(E49=$M$54,F49,0)</f>
        <v>0</v>
      </c>
      <c r="N49" s="561">
        <f>IF(E49=$N$54,F49,0)</f>
        <v>0</v>
      </c>
      <c r="O49" s="561">
        <f>IF(E49=$O$54,F49,0)</f>
        <v>0</v>
      </c>
      <c r="P49" s="561">
        <f>IF(E49=$P$54,F49,0)</f>
        <v>0</v>
      </c>
    </row>
    <row r="50" spans="1:17" ht="13.9" customHeight="1" thickBot="1">
      <c r="A50" s="578" t="s">
        <v>71</v>
      </c>
      <c r="B50" s="576" t="s">
        <v>235</v>
      </c>
      <c r="C50" s="591">
        <f>(SUM(C10:C49))*42</f>
        <v>380369.29895999999</v>
      </c>
      <c r="D50" s="598" t="s">
        <v>236</v>
      </c>
      <c r="E50" s="576" t="s">
        <v>237</v>
      </c>
      <c r="F50" s="591">
        <f>SUM(F10:F46)</f>
        <v>343600</v>
      </c>
      <c r="G50" s="607" t="s">
        <v>154</v>
      </c>
      <c r="H50" s="606"/>
      <c r="I50" s="600"/>
      <c r="J50" s="603" t="s">
        <v>202</v>
      </c>
      <c r="K50" s="535"/>
      <c r="L50" s="554"/>
      <c r="M50" s="555"/>
      <c r="N50" s="555"/>
      <c r="O50" s="556"/>
      <c r="P50" s="556"/>
    </row>
    <row r="51" spans="1:17" ht="13.9" customHeight="1" thickBot="1">
      <c r="A51" s="578" t="s">
        <v>204</v>
      </c>
      <c r="B51" s="617">
        <v>0.10625</v>
      </c>
      <c r="C51" s="590" t="s">
        <v>203</v>
      </c>
      <c r="D51" s="580" t="s">
        <v>205</v>
      </c>
      <c r="E51" s="617">
        <v>0.18402777777777779</v>
      </c>
      <c r="F51" s="590" t="s">
        <v>203</v>
      </c>
      <c r="G51" s="580" t="s">
        <v>207</v>
      </c>
      <c r="H51" s="620">
        <v>43019</v>
      </c>
      <c r="I51" s="600" t="s">
        <v>514</v>
      </c>
      <c r="J51" s="601">
        <f>H49+H55</f>
        <v>337.41188</v>
      </c>
      <c r="K51" s="574"/>
      <c r="L51" s="554"/>
      <c r="M51" s="555"/>
      <c r="N51" s="555"/>
      <c r="O51" s="556"/>
      <c r="P51" s="556"/>
    </row>
    <row r="52" spans="1:17" ht="13.9" customHeight="1" thickBot="1">
      <c r="A52" s="578" t="s">
        <v>178</v>
      </c>
      <c r="B52" s="612">
        <v>492</v>
      </c>
      <c r="C52" s="579" t="s">
        <v>73</v>
      </c>
      <c r="D52" s="580" t="s">
        <v>160</v>
      </c>
      <c r="E52" s="618">
        <f>MAX(D10:D48)</f>
        <v>2</v>
      </c>
      <c r="F52" s="579" t="s">
        <v>165</v>
      </c>
      <c r="G52" s="580" t="s">
        <v>166</v>
      </c>
      <c r="H52" s="618">
        <f>F50/(SUM(C15:C48)*42)</f>
        <v>1.0044140430880761</v>
      </c>
      <c r="I52" s="600" t="s">
        <v>165</v>
      </c>
      <c r="J52" s="602" t="s">
        <v>234</v>
      </c>
      <c r="L52" s="554"/>
      <c r="M52" s="555"/>
      <c r="N52" s="555"/>
      <c r="O52" s="556"/>
      <c r="P52" s="556"/>
    </row>
    <row r="53" spans="1:17" ht="13.9" customHeight="1" thickBot="1">
      <c r="A53" s="578" t="s">
        <v>179</v>
      </c>
      <c r="B53" s="612">
        <v>3866</v>
      </c>
      <c r="C53" s="579" t="s">
        <v>73</v>
      </c>
      <c r="D53" s="580" t="s">
        <v>161</v>
      </c>
      <c r="E53" s="612">
        <f>MAX(I10:I49)</f>
        <v>95</v>
      </c>
      <c r="F53" s="579" t="s">
        <v>74</v>
      </c>
      <c r="G53" s="580" t="s">
        <v>163</v>
      </c>
      <c r="H53" s="612">
        <f>AVERAGE(I14:I48)</f>
        <v>95</v>
      </c>
      <c r="I53" s="600" t="s">
        <v>74</v>
      </c>
      <c r="J53" s="547">
        <f>SUM(H10:H49)+E55+H55</f>
        <v>9663.7376718552041</v>
      </c>
      <c r="L53" s="574"/>
      <c r="M53" s="574"/>
      <c r="N53" s="574"/>
      <c r="O53" s="574"/>
      <c r="P53" s="574"/>
    </row>
    <row r="54" spans="1:17" ht="13.9" customHeight="1" thickBot="1">
      <c r="A54" s="578" t="s">
        <v>75</v>
      </c>
      <c r="B54" s="615">
        <v>2250</v>
      </c>
      <c r="C54" s="579" t="s">
        <v>73</v>
      </c>
      <c r="D54" s="580" t="s">
        <v>162</v>
      </c>
      <c r="E54" s="612">
        <f>MAX(J10:J49)</f>
        <v>6700</v>
      </c>
      <c r="F54" s="579" t="s">
        <v>73</v>
      </c>
      <c r="G54" s="580" t="s">
        <v>164</v>
      </c>
      <c r="H54" s="612">
        <f>AVERAGE(J14:J48)</f>
        <v>6320.833333333333</v>
      </c>
      <c r="I54" s="600" t="s">
        <v>73</v>
      </c>
      <c r="J54" s="602" t="s">
        <v>146</v>
      </c>
      <c r="L54" s="550" t="s">
        <v>89</v>
      </c>
      <c r="M54" s="549" t="str">
        <f>'Job Info'!D17</f>
        <v>100 Mesh</v>
      </c>
      <c r="N54" s="549" t="str">
        <f>'Job Info'!D18</f>
        <v>40/70 White</v>
      </c>
      <c r="O54" s="549">
        <f>'Job Info'!D19</f>
        <v>0</v>
      </c>
      <c r="P54" s="549">
        <f>'Job Info'!D20</f>
        <v>0</v>
      </c>
    </row>
    <row r="55" spans="1:17" ht="13.9" customHeight="1" thickBot="1">
      <c r="A55" s="576" t="s">
        <v>90</v>
      </c>
      <c r="B55" s="599">
        <f>((C7*0.433)+B54)/C7</f>
        <v>0.68033428602836099</v>
      </c>
      <c r="C55" s="579" t="s">
        <v>231</v>
      </c>
      <c r="D55" s="589" t="s">
        <v>229</v>
      </c>
      <c r="E55" s="619">
        <v>178</v>
      </c>
      <c r="F55" s="579" t="s">
        <v>230</v>
      </c>
      <c r="G55" s="578" t="s">
        <v>232</v>
      </c>
      <c r="H55" s="619">
        <v>50</v>
      </c>
      <c r="I55" s="600" t="s">
        <v>230</v>
      </c>
      <c r="J55" s="547">
        <f>(C50/42)+E55+H55</f>
        <v>9284.4118799999997</v>
      </c>
      <c r="L55" s="551">
        <f t="shared" ref="L55:P55" si="10">SUM(L10:L49)</f>
        <v>60</v>
      </c>
      <c r="M55" s="551">
        <f t="shared" si="10"/>
        <v>87300</v>
      </c>
      <c r="N55" s="551">
        <f t="shared" si="10"/>
        <v>256300</v>
      </c>
      <c r="O55" s="551">
        <f t="shared" si="10"/>
        <v>0</v>
      </c>
      <c r="P55" s="551">
        <f t="shared" si="10"/>
        <v>0</v>
      </c>
    </row>
    <row r="56" spans="1:17" ht="43.15" customHeight="1">
      <c r="A56" s="663" t="s">
        <v>468</v>
      </c>
      <c r="B56" s="664"/>
      <c r="C56" s="664"/>
      <c r="D56" s="664"/>
      <c r="E56" s="664"/>
      <c r="F56" s="664"/>
      <c r="G56" s="664"/>
      <c r="H56" s="664"/>
      <c r="I56" s="664"/>
      <c r="J56" s="665"/>
      <c r="K56" s="535"/>
      <c r="L56" s="538"/>
      <c r="M56" s="539"/>
      <c r="N56" s="535"/>
      <c r="O56" s="535"/>
    </row>
    <row r="58" spans="1:17">
      <c r="A58" s="541"/>
      <c r="B58" s="540" t="s">
        <v>191</v>
      </c>
      <c r="C58" s="542"/>
      <c r="D58" s="542"/>
      <c r="E58" s="542"/>
      <c r="F58" s="542"/>
      <c r="G58" s="542"/>
      <c r="H58" s="542"/>
      <c r="I58" s="542"/>
    </row>
    <row r="59" spans="1:17">
      <c r="A59" s="543"/>
      <c r="B59" s="540" t="s">
        <v>100</v>
      </c>
      <c r="C59" s="545"/>
      <c r="D59" s="544"/>
      <c r="E59" s="545"/>
      <c r="F59" s="546"/>
      <c r="G59" s="546"/>
      <c r="H59" s="546"/>
      <c r="I59" s="546"/>
    </row>
    <row r="60" spans="1:17">
      <c r="A60" s="558" t="s">
        <v>130</v>
      </c>
      <c r="B60" s="558" t="s">
        <v>131</v>
      </c>
      <c r="C60" s="558" t="s">
        <v>97</v>
      </c>
      <c r="D60" s="558" t="s">
        <v>91</v>
      </c>
      <c r="E60" s="558" t="s">
        <v>72</v>
      </c>
      <c r="F60" s="558" t="s">
        <v>173</v>
      </c>
      <c r="G60" s="558" t="s">
        <v>174</v>
      </c>
      <c r="H60" s="558" t="s">
        <v>171</v>
      </c>
      <c r="I60" s="558" t="s">
        <v>172</v>
      </c>
      <c r="J60" s="558" t="s">
        <v>159</v>
      </c>
      <c r="K60" s="558" t="s">
        <v>99</v>
      </c>
      <c r="L60" s="558" t="s">
        <v>92</v>
      </c>
      <c r="M60" s="558" t="s">
        <v>132</v>
      </c>
      <c r="N60" s="558" t="s">
        <v>93</v>
      </c>
      <c r="O60" s="558" t="s">
        <v>94</v>
      </c>
      <c r="P60" s="558" t="s">
        <v>96</v>
      </c>
      <c r="Q60" s="558" t="s">
        <v>95</v>
      </c>
    </row>
    <row r="61" spans="1:17">
      <c r="A61" s="559">
        <f>C5</f>
        <v>12964</v>
      </c>
      <c r="B61" s="559">
        <f>C6</f>
        <v>13115</v>
      </c>
      <c r="C61" s="559">
        <f>C50</f>
        <v>380369.29895999999</v>
      </c>
      <c r="D61" s="559">
        <f>J55</f>
        <v>9284.4118799999997</v>
      </c>
      <c r="E61" s="559">
        <f>F50</f>
        <v>343600</v>
      </c>
      <c r="F61" s="559">
        <f>M55</f>
        <v>87300</v>
      </c>
      <c r="G61" s="559">
        <f>N55</f>
        <v>256300</v>
      </c>
      <c r="H61" s="559">
        <f>O55</f>
        <v>0</v>
      </c>
      <c r="I61" s="559">
        <f>P55</f>
        <v>0</v>
      </c>
      <c r="J61" s="559">
        <f>B52</f>
        <v>492</v>
      </c>
      <c r="K61" s="559">
        <f>B53</f>
        <v>3866</v>
      </c>
      <c r="L61" s="559">
        <f>B54</f>
        <v>2250</v>
      </c>
      <c r="M61" s="560">
        <f>B55</f>
        <v>0.68033428602836099</v>
      </c>
      <c r="N61" s="559">
        <f>E53</f>
        <v>95</v>
      </c>
      <c r="O61" s="559">
        <f>H53</f>
        <v>95</v>
      </c>
      <c r="P61" s="559">
        <f>E54</f>
        <v>6700</v>
      </c>
      <c r="Q61" s="559">
        <f>H54</f>
        <v>6320.833333333333</v>
      </c>
    </row>
  </sheetData>
  <sheetProtection selectLockedCells="1"/>
  <mergeCells count="22">
    <mergeCell ref="I8:I9"/>
    <mergeCell ref="J8:J9"/>
    <mergeCell ref="A56:J56"/>
    <mergeCell ref="M5:P5"/>
    <mergeCell ref="M6:P6"/>
    <mergeCell ref="A8:A9"/>
    <mergeCell ref="B8:B9"/>
    <mergeCell ref="C8:C9"/>
    <mergeCell ref="D8:D9"/>
    <mergeCell ref="E8:E9"/>
    <mergeCell ref="F8:F9"/>
    <mergeCell ref="G8:G9"/>
    <mergeCell ref="H8:H9"/>
    <mergeCell ref="A2:A3"/>
    <mergeCell ref="B2:E2"/>
    <mergeCell ref="F2:J3"/>
    <mergeCell ref="B3:E3"/>
    <mergeCell ref="A4:A5"/>
    <mergeCell ref="F4:G4"/>
    <mergeCell ref="H4:J4"/>
    <mergeCell ref="F5:G5"/>
    <mergeCell ref="H5:J5"/>
  </mergeCells>
  <dataValidations count="1">
    <dataValidation type="list" allowBlank="1" showInputMessage="1" showErrorMessage="1" sqref="E10:E49">
      <formula1>$Q$10:$Q$25</formula1>
    </dataValidation>
  </dataValidations>
  <pageMargins left="0.7" right="0.7" top="0.75" bottom="0.75" header="0.3" footer="0.3"/>
  <pageSetup scale="77" orientation="portrait"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Q61"/>
  <sheetViews>
    <sheetView zoomScaleNormal="100" zoomScaleSheetLayoutView="80" workbookViewId="0">
      <selection activeCell="L2" sqref="L2"/>
    </sheetView>
  </sheetViews>
  <sheetFormatPr defaultColWidth="8.85546875" defaultRowHeight="15"/>
  <cols>
    <col min="1" max="16" width="11.7109375" style="534" customWidth="1"/>
    <col min="17" max="17" width="11.28515625" style="534" bestFit="1" customWidth="1"/>
    <col min="18" max="16384" width="8.85546875" style="534"/>
  </cols>
  <sheetData>
    <row r="1" spans="1:17" ht="13.9" customHeight="1" thickBot="1"/>
    <row r="2" spans="1:17" ht="13.9" customHeight="1" thickBot="1">
      <c r="A2" s="673" t="s">
        <v>433</v>
      </c>
      <c r="B2" s="674" t="s">
        <v>291</v>
      </c>
      <c r="C2" s="675"/>
      <c r="D2" s="675"/>
      <c r="E2" s="676"/>
      <c r="F2" s="677" t="s">
        <v>434</v>
      </c>
      <c r="G2" s="678"/>
      <c r="H2" s="678"/>
      <c r="I2" s="678"/>
      <c r="J2" s="678"/>
      <c r="M2" s="566" t="s">
        <v>185</v>
      </c>
      <c r="N2" s="566" t="s">
        <v>186</v>
      </c>
      <c r="O2" s="566" t="s">
        <v>187</v>
      </c>
      <c r="P2" s="566" t="s">
        <v>188</v>
      </c>
    </row>
    <row r="3" spans="1:17" ht="13.9" customHeight="1" thickBot="1">
      <c r="A3" s="673"/>
      <c r="B3" s="679" t="s">
        <v>241</v>
      </c>
      <c r="C3" s="680"/>
      <c r="D3" s="680"/>
      <c r="E3" s="681"/>
      <c r="F3" s="677"/>
      <c r="G3" s="678"/>
      <c r="H3" s="678"/>
      <c r="I3" s="678"/>
      <c r="J3" s="678"/>
      <c r="M3" s="567">
        <f>M55/F50</f>
        <v>0.24657142857142858</v>
      </c>
      <c r="N3" s="567">
        <f>N55/F50</f>
        <v>0.75342857142857145</v>
      </c>
      <c r="O3" s="567">
        <f>O55/F50</f>
        <v>0</v>
      </c>
      <c r="P3" s="567">
        <f>P55/F50</f>
        <v>0</v>
      </c>
    </row>
    <row r="4" spans="1:17" ht="13.9" customHeight="1" thickBot="1">
      <c r="A4" s="682">
        <v>34</v>
      </c>
      <c r="B4" s="581" t="s">
        <v>218</v>
      </c>
      <c r="C4" s="608">
        <v>12946</v>
      </c>
      <c r="D4" s="582" t="s">
        <v>76</v>
      </c>
      <c r="E4" s="586">
        <v>2.2169999999999999E-2</v>
      </c>
      <c r="F4" s="683" t="s">
        <v>226</v>
      </c>
      <c r="G4" s="684"/>
      <c r="H4" s="685" t="s">
        <v>448</v>
      </c>
      <c r="I4" s="685"/>
      <c r="J4" s="685"/>
      <c r="N4" s="535"/>
    </row>
    <row r="5" spans="1:17" ht="13.9" customHeight="1" thickBot="1">
      <c r="A5" s="682"/>
      <c r="B5" s="657" t="s">
        <v>78</v>
      </c>
      <c r="C5" s="609">
        <v>12777</v>
      </c>
      <c r="D5" s="583" t="s">
        <v>219</v>
      </c>
      <c r="E5" s="587">
        <f>(C6+C5)/2</f>
        <v>12852.5</v>
      </c>
      <c r="F5" s="683" t="s">
        <v>227</v>
      </c>
      <c r="G5" s="686"/>
      <c r="H5" s="685" t="s">
        <v>447</v>
      </c>
      <c r="I5" s="687"/>
      <c r="J5" s="685"/>
      <c r="M5" s="666" t="s">
        <v>140</v>
      </c>
      <c r="N5" s="667"/>
      <c r="O5" s="667"/>
      <c r="P5" s="668"/>
    </row>
    <row r="6" spans="1:17" ht="13.9" customHeight="1" thickBot="1">
      <c r="A6" s="595" t="s">
        <v>144</v>
      </c>
      <c r="B6" s="657" t="s">
        <v>79</v>
      </c>
      <c r="C6" s="609">
        <v>12928</v>
      </c>
      <c r="D6" s="584" t="s">
        <v>145</v>
      </c>
      <c r="E6" s="588">
        <v>0.63</v>
      </c>
      <c r="F6" s="592" t="s">
        <v>170</v>
      </c>
      <c r="G6" s="594">
        <f>SUM(C12:C15)/SUM(C12:C46)</f>
        <v>8.8816554289700075E-2</v>
      </c>
      <c r="H6" s="592" t="s">
        <v>168</v>
      </c>
      <c r="I6" s="575">
        <v>48.698924731182792</v>
      </c>
      <c r="J6" s="596"/>
      <c r="M6" s="669" t="s">
        <v>141</v>
      </c>
      <c r="N6" s="670"/>
      <c r="O6" s="670"/>
      <c r="P6" s="671"/>
    </row>
    <row r="7" spans="1:17" ht="13.9" customHeight="1" thickBot="1">
      <c r="A7" s="610">
        <v>22.1</v>
      </c>
      <c r="B7" s="657" t="s">
        <v>80</v>
      </c>
      <c r="C7" s="609">
        <v>9089</v>
      </c>
      <c r="D7" s="585" t="s">
        <v>77</v>
      </c>
      <c r="E7" s="587">
        <v>6</v>
      </c>
      <c r="F7" s="593" t="s">
        <v>167</v>
      </c>
      <c r="G7" s="587">
        <v>95</v>
      </c>
      <c r="H7" s="592" t="s">
        <v>169</v>
      </c>
      <c r="I7" s="575">
        <v>1853.2258064516129</v>
      </c>
      <c r="J7" s="596"/>
      <c r="K7" s="535"/>
      <c r="L7" s="557"/>
    </row>
    <row r="8" spans="1:17" ht="13.9" customHeight="1">
      <c r="A8" s="661" t="s">
        <v>81</v>
      </c>
      <c r="B8" s="661" t="s">
        <v>82</v>
      </c>
      <c r="C8" s="661" t="s">
        <v>201</v>
      </c>
      <c r="D8" s="661" t="s">
        <v>224</v>
      </c>
      <c r="E8" s="662" t="s">
        <v>225</v>
      </c>
      <c r="F8" s="661" t="s">
        <v>83</v>
      </c>
      <c r="G8" s="662" t="s">
        <v>72</v>
      </c>
      <c r="H8" s="661" t="s">
        <v>217</v>
      </c>
      <c r="I8" s="661" t="s">
        <v>239</v>
      </c>
      <c r="J8" s="662" t="s">
        <v>451</v>
      </c>
      <c r="L8" s="557"/>
    </row>
    <row r="9" spans="1:17" ht="13.9" customHeight="1" thickBot="1">
      <c r="A9" s="661"/>
      <c r="B9" s="661"/>
      <c r="C9" s="661"/>
      <c r="D9" s="661"/>
      <c r="E9" s="661"/>
      <c r="F9" s="672"/>
      <c r="G9" s="672"/>
      <c r="H9" s="672"/>
      <c r="I9" s="661"/>
      <c r="J9" s="661"/>
      <c r="L9" s="535"/>
      <c r="M9" s="535"/>
      <c r="N9" s="535"/>
      <c r="Q9" s="568" t="s">
        <v>149</v>
      </c>
    </row>
    <row r="10" spans="1:17" ht="13.9" customHeight="1" thickBot="1">
      <c r="A10" s="597">
        <v>1</v>
      </c>
      <c r="B10" s="611" t="s">
        <v>84</v>
      </c>
      <c r="C10" s="630">
        <v>24</v>
      </c>
      <c r="D10" s="631"/>
      <c r="E10" s="622" t="s">
        <v>139</v>
      </c>
      <c r="F10" s="624">
        <f>(D10*42)*C10</f>
        <v>0</v>
      </c>
      <c r="G10" s="604">
        <f>F10</f>
        <v>0</v>
      </c>
      <c r="H10" s="575">
        <f t="shared" ref="H10:H49" si="0">(1*((D10/$A$7)+1))*C10</f>
        <v>24</v>
      </c>
      <c r="I10" s="616">
        <v>15</v>
      </c>
      <c r="J10" s="616">
        <v>5916</v>
      </c>
      <c r="L10" s="554">
        <f>IF(E10="acid",(C10),0)</f>
        <v>0</v>
      </c>
      <c r="M10" s="561">
        <f t="shared" ref="M10:M46" si="1">IF(E10=$M$54,F10,0)</f>
        <v>0</v>
      </c>
      <c r="N10" s="561">
        <f t="shared" ref="N10:N46" si="2">IF(E10=$N$54,F10,0)</f>
        <v>0</v>
      </c>
      <c r="O10" s="561">
        <f t="shared" ref="O10:O46" si="3">IF(E10=$O$54,F10,0)</f>
        <v>0</v>
      </c>
      <c r="P10" s="561">
        <f t="shared" ref="P10:P46" si="4">IF(E10=$P$54,F10,0)</f>
        <v>0</v>
      </c>
      <c r="Q10" s="569"/>
    </row>
    <row r="11" spans="1:17" ht="13.9" customHeight="1" thickBot="1">
      <c r="A11" s="597">
        <v>2</v>
      </c>
      <c r="B11" s="611" t="s">
        <v>85</v>
      </c>
      <c r="C11" s="630">
        <v>24</v>
      </c>
      <c r="D11" s="631"/>
      <c r="E11" s="622" t="s">
        <v>61</v>
      </c>
      <c r="F11" s="624">
        <f t="shared" ref="F11:F14" si="5">(D11*42)*C11</f>
        <v>0</v>
      </c>
      <c r="G11" s="604">
        <f t="shared" ref="G11:G48" si="6">G10+F11</f>
        <v>0</v>
      </c>
      <c r="H11" s="575">
        <f t="shared" si="0"/>
        <v>24</v>
      </c>
      <c r="I11" s="616">
        <v>30</v>
      </c>
      <c r="J11" s="616">
        <v>6740</v>
      </c>
      <c r="L11" s="554">
        <f t="shared" ref="L11:L49" si="7">IF(E11="acid",(C11),0)</f>
        <v>24</v>
      </c>
      <c r="M11" s="561">
        <f t="shared" si="1"/>
        <v>0</v>
      </c>
      <c r="N11" s="561">
        <f t="shared" si="2"/>
        <v>0</v>
      </c>
      <c r="O11" s="561">
        <f t="shared" si="3"/>
        <v>0</v>
      </c>
      <c r="P11" s="561">
        <f t="shared" si="4"/>
        <v>0</v>
      </c>
      <c r="Q11" s="552" t="s">
        <v>136</v>
      </c>
    </row>
    <row r="12" spans="1:17" ht="13.9" customHeight="1" thickBot="1">
      <c r="A12" s="597">
        <v>3</v>
      </c>
      <c r="B12" s="611" t="s">
        <v>472</v>
      </c>
      <c r="C12" s="630">
        <v>176</v>
      </c>
      <c r="D12" s="631"/>
      <c r="E12" s="622" t="s">
        <v>86</v>
      </c>
      <c r="F12" s="624">
        <f t="shared" si="5"/>
        <v>0</v>
      </c>
      <c r="G12" s="604">
        <f t="shared" si="6"/>
        <v>0</v>
      </c>
      <c r="H12" s="575">
        <f t="shared" si="0"/>
        <v>176</v>
      </c>
      <c r="I12" s="616">
        <v>77</v>
      </c>
      <c r="J12" s="616">
        <v>6170</v>
      </c>
      <c r="L12" s="554">
        <f t="shared" si="7"/>
        <v>0</v>
      </c>
      <c r="M12" s="561">
        <f t="shared" si="1"/>
        <v>0</v>
      </c>
      <c r="N12" s="561">
        <f t="shared" si="2"/>
        <v>0</v>
      </c>
      <c r="O12" s="561">
        <f t="shared" si="3"/>
        <v>0</v>
      </c>
      <c r="P12" s="561">
        <f t="shared" si="4"/>
        <v>0</v>
      </c>
      <c r="Q12" s="552" t="s">
        <v>150</v>
      </c>
    </row>
    <row r="13" spans="1:17" ht="13.9" customHeight="1" thickBot="1">
      <c r="A13" s="597">
        <v>4</v>
      </c>
      <c r="B13" s="611" t="s">
        <v>85</v>
      </c>
      <c r="C13" s="630">
        <v>36</v>
      </c>
      <c r="D13" s="631"/>
      <c r="E13" s="622" t="s">
        <v>61</v>
      </c>
      <c r="F13" s="624">
        <f t="shared" si="5"/>
        <v>0</v>
      </c>
      <c r="G13" s="604">
        <f t="shared" si="6"/>
        <v>0</v>
      </c>
      <c r="H13" s="575">
        <f t="shared" si="0"/>
        <v>36</v>
      </c>
      <c r="I13" s="616">
        <v>90</v>
      </c>
      <c r="J13" s="616">
        <v>6560</v>
      </c>
      <c r="L13" s="554">
        <f t="shared" si="7"/>
        <v>36</v>
      </c>
      <c r="M13" s="561">
        <f t="shared" si="1"/>
        <v>0</v>
      </c>
      <c r="N13" s="561">
        <f t="shared" si="2"/>
        <v>0</v>
      </c>
      <c r="O13" s="561">
        <f t="shared" si="3"/>
        <v>0</v>
      </c>
      <c r="P13" s="561">
        <f t="shared" si="4"/>
        <v>0</v>
      </c>
      <c r="Q13" s="552" t="s">
        <v>113</v>
      </c>
    </row>
    <row r="14" spans="1:17" ht="13.9" customHeight="1" thickBot="1">
      <c r="A14" s="597">
        <v>5</v>
      </c>
      <c r="B14" s="611" t="s">
        <v>472</v>
      </c>
      <c r="C14" s="630">
        <v>351</v>
      </c>
      <c r="D14" s="632"/>
      <c r="E14" s="622" t="s">
        <v>87</v>
      </c>
      <c r="F14" s="624">
        <f t="shared" si="5"/>
        <v>0</v>
      </c>
      <c r="G14" s="604">
        <f t="shared" si="6"/>
        <v>0</v>
      </c>
      <c r="H14" s="575">
        <f t="shared" si="0"/>
        <v>351</v>
      </c>
      <c r="I14" s="616">
        <v>95</v>
      </c>
      <c r="J14" s="616">
        <v>6907</v>
      </c>
      <c r="L14" s="554">
        <f t="shared" si="7"/>
        <v>0</v>
      </c>
      <c r="M14" s="561">
        <f t="shared" si="1"/>
        <v>0</v>
      </c>
      <c r="N14" s="561">
        <f t="shared" si="2"/>
        <v>0</v>
      </c>
      <c r="O14" s="561">
        <f t="shared" si="3"/>
        <v>0</v>
      </c>
      <c r="P14" s="561">
        <f t="shared" si="4"/>
        <v>0</v>
      </c>
      <c r="Q14" s="552" t="s">
        <v>151</v>
      </c>
    </row>
    <row r="15" spans="1:17" ht="13.9" customHeight="1" thickBot="1">
      <c r="A15" s="597">
        <v>6</v>
      </c>
      <c r="B15" s="611" t="s">
        <v>472</v>
      </c>
      <c r="C15" s="630">
        <v>201</v>
      </c>
      <c r="D15" s="631">
        <v>0.3</v>
      </c>
      <c r="E15" s="622" t="s">
        <v>136</v>
      </c>
      <c r="F15" s="624">
        <v>2600</v>
      </c>
      <c r="G15" s="604">
        <f t="shared" si="6"/>
        <v>2600</v>
      </c>
      <c r="H15" s="575">
        <f t="shared" si="0"/>
        <v>203.7285067873303</v>
      </c>
      <c r="I15" s="616">
        <v>95</v>
      </c>
      <c r="J15" s="616">
        <v>6970</v>
      </c>
      <c r="L15" s="554">
        <f t="shared" si="7"/>
        <v>0</v>
      </c>
      <c r="M15" s="561">
        <f t="shared" si="1"/>
        <v>2600</v>
      </c>
      <c r="N15" s="561">
        <f t="shared" si="2"/>
        <v>0</v>
      </c>
      <c r="O15" s="561">
        <f t="shared" si="3"/>
        <v>0</v>
      </c>
      <c r="P15" s="561">
        <f t="shared" si="4"/>
        <v>0</v>
      </c>
      <c r="Q15" s="552" t="s">
        <v>114</v>
      </c>
    </row>
    <row r="16" spans="1:17" ht="13.9" customHeight="1" thickBot="1">
      <c r="A16" s="597">
        <v>7</v>
      </c>
      <c r="B16" s="611" t="s">
        <v>472</v>
      </c>
      <c r="C16" s="630">
        <v>350</v>
      </c>
      <c r="D16" s="631">
        <v>0.6</v>
      </c>
      <c r="E16" s="622" t="s">
        <v>136</v>
      </c>
      <c r="F16" s="624">
        <v>11700</v>
      </c>
      <c r="G16" s="604">
        <f t="shared" si="6"/>
        <v>14300</v>
      </c>
      <c r="H16" s="575">
        <f t="shared" si="0"/>
        <v>359.50226244343889</v>
      </c>
      <c r="I16" s="616">
        <v>95</v>
      </c>
      <c r="J16" s="616">
        <v>6880</v>
      </c>
      <c r="L16" s="554">
        <f t="shared" si="7"/>
        <v>0</v>
      </c>
      <c r="M16" s="561">
        <f t="shared" si="1"/>
        <v>11700</v>
      </c>
      <c r="N16" s="561">
        <f t="shared" si="2"/>
        <v>0</v>
      </c>
      <c r="O16" s="561">
        <f t="shared" si="3"/>
        <v>0</v>
      </c>
      <c r="P16" s="561">
        <f t="shared" si="4"/>
        <v>0</v>
      </c>
      <c r="Q16" s="552" t="s">
        <v>152</v>
      </c>
    </row>
    <row r="17" spans="1:17" ht="13.9" customHeight="1" thickBot="1">
      <c r="A17" s="597">
        <v>8</v>
      </c>
      <c r="B17" s="611" t="s">
        <v>472</v>
      </c>
      <c r="C17" s="630">
        <v>282</v>
      </c>
      <c r="D17" s="631">
        <v>0.9</v>
      </c>
      <c r="E17" s="622" t="s">
        <v>136</v>
      </c>
      <c r="F17" s="624">
        <v>10600</v>
      </c>
      <c r="G17" s="604">
        <f t="shared" si="6"/>
        <v>24900</v>
      </c>
      <c r="H17" s="575">
        <f t="shared" si="0"/>
        <v>293.48416289592762</v>
      </c>
      <c r="I17" s="616">
        <v>95</v>
      </c>
      <c r="J17" s="616">
        <v>6860</v>
      </c>
      <c r="L17" s="554">
        <f t="shared" si="7"/>
        <v>0</v>
      </c>
      <c r="M17" s="561">
        <f t="shared" si="1"/>
        <v>10600</v>
      </c>
      <c r="N17" s="561">
        <f t="shared" si="2"/>
        <v>0</v>
      </c>
      <c r="O17" s="561">
        <f t="shared" si="3"/>
        <v>0</v>
      </c>
      <c r="P17" s="561">
        <f t="shared" si="4"/>
        <v>0</v>
      </c>
      <c r="Q17" s="552" t="s">
        <v>87</v>
      </c>
    </row>
    <row r="18" spans="1:17" ht="13.9" customHeight="1" thickBot="1">
      <c r="A18" s="597">
        <v>9</v>
      </c>
      <c r="B18" s="611" t="s">
        <v>472</v>
      </c>
      <c r="C18" s="633">
        <v>154</v>
      </c>
      <c r="D18" s="631">
        <v>0.3</v>
      </c>
      <c r="E18" s="622" t="s">
        <v>136</v>
      </c>
      <c r="F18" s="624">
        <v>2600</v>
      </c>
      <c r="G18" s="604">
        <f t="shared" si="6"/>
        <v>27500</v>
      </c>
      <c r="H18" s="575">
        <f t="shared" si="0"/>
        <v>156.09049773755655</v>
      </c>
      <c r="I18" s="616">
        <v>95</v>
      </c>
      <c r="J18" s="616">
        <v>6700</v>
      </c>
      <c r="L18" s="554">
        <f t="shared" si="7"/>
        <v>0</v>
      </c>
      <c r="M18" s="561">
        <f t="shared" si="1"/>
        <v>2600</v>
      </c>
      <c r="N18" s="561">
        <f t="shared" si="2"/>
        <v>0</v>
      </c>
      <c r="O18" s="561">
        <f t="shared" si="3"/>
        <v>0</v>
      </c>
      <c r="P18" s="561">
        <f t="shared" si="4"/>
        <v>0</v>
      </c>
      <c r="Q18" s="552" t="s">
        <v>61</v>
      </c>
    </row>
    <row r="19" spans="1:17" ht="13.9" customHeight="1" thickBot="1">
      <c r="A19" s="597">
        <v>10</v>
      </c>
      <c r="B19" s="611" t="s">
        <v>472</v>
      </c>
      <c r="C19" s="633">
        <v>350</v>
      </c>
      <c r="D19" s="631">
        <v>0.6</v>
      </c>
      <c r="E19" s="622" t="s">
        <v>136</v>
      </c>
      <c r="F19" s="624">
        <v>9100</v>
      </c>
      <c r="G19" s="604">
        <f t="shared" si="6"/>
        <v>36600</v>
      </c>
      <c r="H19" s="575">
        <f t="shared" si="0"/>
        <v>359.50226244343889</v>
      </c>
      <c r="I19" s="616">
        <v>95</v>
      </c>
      <c r="J19" s="616">
        <v>6610</v>
      </c>
      <c r="L19" s="554">
        <f t="shared" si="7"/>
        <v>0</v>
      </c>
      <c r="M19" s="561">
        <f t="shared" si="1"/>
        <v>9100</v>
      </c>
      <c r="N19" s="561">
        <f t="shared" si="2"/>
        <v>0</v>
      </c>
      <c r="O19" s="561">
        <f t="shared" si="3"/>
        <v>0</v>
      </c>
      <c r="P19" s="561">
        <f t="shared" si="4"/>
        <v>0</v>
      </c>
      <c r="Q19" s="552" t="s">
        <v>86</v>
      </c>
    </row>
    <row r="20" spans="1:17" ht="13.9" customHeight="1" thickBot="1">
      <c r="A20" s="597">
        <v>11</v>
      </c>
      <c r="B20" s="611" t="s">
        <v>472</v>
      </c>
      <c r="C20" s="633">
        <v>300</v>
      </c>
      <c r="D20" s="631">
        <v>0.9</v>
      </c>
      <c r="E20" s="622" t="s">
        <v>136</v>
      </c>
      <c r="F20" s="624">
        <v>11400</v>
      </c>
      <c r="G20" s="604">
        <f t="shared" si="6"/>
        <v>48000</v>
      </c>
      <c r="H20" s="575">
        <f t="shared" si="0"/>
        <v>312.21719457013575</v>
      </c>
      <c r="I20" s="616">
        <v>95</v>
      </c>
      <c r="J20" s="616">
        <v>6570</v>
      </c>
      <c r="L20" s="554">
        <f t="shared" si="7"/>
        <v>0</v>
      </c>
      <c r="M20" s="561">
        <f t="shared" si="1"/>
        <v>11400</v>
      </c>
      <c r="N20" s="561">
        <f t="shared" si="2"/>
        <v>0</v>
      </c>
      <c r="O20" s="561">
        <f t="shared" si="3"/>
        <v>0</v>
      </c>
      <c r="P20" s="561">
        <f t="shared" si="4"/>
        <v>0</v>
      </c>
      <c r="Q20" s="552" t="s">
        <v>128</v>
      </c>
    </row>
    <row r="21" spans="1:17" ht="13.9" customHeight="1" thickBot="1">
      <c r="A21" s="597">
        <v>12</v>
      </c>
      <c r="B21" s="611" t="s">
        <v>472</v>
      </c>
      <c r="C21" s="633">
        <v>151</v>
      </c>
      <c r="D21" s="631">
        <v>0.3</v>
      </c>
      <c r="E21" s="622" t="s">
        <v>136</v>
      </c>
      <c r="F21" s="624">
        <v>2500</v>
      </c>
      <c r="G21" s="604">
        <f t="shared" si="6"/>
        <v>50500</v>
      </c>
      <c r="H21" s="575">
        <f t="shared" si="0"/>
        <v>153.0497737556561</v>
      </c>
      <c r="I21" s="616">
        <v>95</v>
      </c>
      <c r="J21" s="616">
        <v>6400</v>
      </c>
      <c r="L21" s="554">
        <f t="shared" si="7"/>
        <v>0</v>
      </c>
      <c r="M21" s="561">
        <f t="shared" si="1"/>
        <v>2500</v>
      </c>
      <c r="N21" s="561">
        <f t="shared" si="2"/>
        <v>0</v>
      </c>
      <c r="O21" s="561">
        <f t="shared" si="3"/>
        <v>0</v>
      </c>
      <c r="P21" s="561">
        <f t="shared" si="4"/>
        <v>0</v>
      </c>
      <c r="Q21" s="552" t="s">
        <v>129</v>
      </c>
    </row>
    <row r="22" spans="1:17" ht="13.9" customHeight="1" thickBot="1">
      <c r="A22" s="597">
        <v>13</v>
      </c>
      <c r="B22" s="611" t="s">
        <v>472</v>
      </c>
      <c r="C22" s="633">
        <v>301</v>
      </c>
      <c r="D22" s="631">
        <v>0.9</v>
      </c>
      <c r="E22" s="622" t="s">
        <v>136</v>
      </c>
      <c r="F22" s="624">
        <v>11300</v>
      </c>
      <c r="G22" s="604">
        <f t="shared" si="6"/>
        <v>61800</v>
      </c>
      <c r="H22" s="575">
        <f t="shared" si="0"/>
        <v>313.25791855203624</v>
      </c>
      <c r="I22" s="616">
        <v>95</v>
      </c>
      <c r="J22" s="616">
        <v>6514</v>
      </c>
      <c r="L22" s="554">
        <f t="shared" si="7"/>
        <v>0</v>
      </c>
      <c r="M22" s="561">
        <f t="shared" si="1"/>
        <v>11300</v>
      </c>
      <c r="N22" s="561">
        <f t="shared" si="2"/>
        <v>0</v>
      </c>
      <c r="O22" s="561">
        <f t="shared" si="3"/>
        <v>0</v>
      </c>
      <c r="P22" s="561">
        <f t="shared" si="4"/>
        <v>0</v>
      </c>
      <c r="Q22" s="552" t="s">
        <v>139</v>
      </c>
    </row>
    <row r="23" spans="1:17" ht="13.9" customHeight="1" thickBot="1">
      <c r="A23" s="597">
        <v>14</v>
      </c>
      <c r="B23" s="611" t="s">
        <v>472</v>
      </c>
      <c r="C23" s="633">
        <v>300</v>
      </c>
      <c r="D23" s="631">
        <v>1.2</v>
      </c>
      <c r="E23" s="622" t="s">
        <v>136</v>
      </c>
      <c r="F23" s="624">
        <v>14300</v>
      </c>
      <c r="G23" s="604">
        <f t="shared" si="6"/>
        <v>76100</v>
      </c>
      <c r="H23" s="575">
        <f t="shared" si="0"/>
        <v>316.28959276018099</v>
      </c>
      <c r="I23" s="616">
        <v>95</v>
      </c>
      <c r="J23" s="616">
        <v>6468</v>
      </c>
      <c r="L23" s="554">
        <f t="shared" si="7"/>
        <v>0</v>
      </c>
      <c r="M23" s="561">
        <f t="shared" si="1"/>
        <v>14300</v>
      </c>
      <c r="N23" s="561">
        <f t="shared" si="2"/>
        <v>0</v>
      </c>
      <c r="O23" s="561">
        <f t="shared" si="3"/>
        <v>0</v>
      </c>
      <c r="P23" s="561">
        <f t="shared" si="4"/>
        <v>0</v>
      </c>
      <c r="Q23" s="552" t="s">
        <v>192</v>
      </c>
    </row>
    <row r="24" spans="1:17" ht="13.9" customHeight="1" thickBot="1">
      <c r="A24" s="597">
        <v>15</v>
      </c>
      <c r="B24" s="611" t="s">
        <v>472</v>
      </c>
      <c r="C24" s="633">
        <v>150</v>
      </c>
      <c r="D24" s="631">
        <v>0.3</v>
      </c>
      <c r="E24" s="622" t="s">
        <v>136</v>
      </c>
      <c r="F24" s="624">
        <v>2800</v>
      </c>
      <c r="G24" s="604">
        <f t="shared" si="6"/>
        <v>78900</v>
      </c>
      <c r="H24" s="575">
        <f t="shared" si="0"/>
        <v>152.03619909502262</v>
      </c>
      <c r="I24" s="616">
        <v>95</v>
      </c>
      <c r="J24" s="616">
        <v>6470</v>
      </c>
      <c r="L24" s="554">
        <f t="shared" si="7"/>
        <v>0</v>
      </c>
      <c r="M24" s="561">
        <f t="shared" si="1"/>
        <v>2800</v>
      </c>
      <c r="N24" s="561">
        <f t="shared" si="2"/>
        <v>0</v>
      </c>
      <c r="O24" s="561">
        <f t="shared" si="3"/>
        <v>0</v>
      </c>
      <c r="P24" s="561">
        <f t="shared" si="4"/>
        <v>0</v>
      </c>
      <c r="Q24" s="552" t="s">
        <v>233</v>
      </c>
    </row>
    <row r="25" spans="1:17" ht="13.9" customHeight="1" thickBot="1">
      <c r="A25" s="597">
        <v>16</v>
      </c>
      <c r="B25" s="611" t="s">
        <v>472</v>
      </c>
      <c r="C25" s="633">
        <v>135</v>
      </c>
      <c r="D25" s="631">
        <v>1.2</v>
      </c>
      <c r="E25" s="622" t="s">
        <v>136</v>
      </c>
      <c r="F25" s="624">
        <v>7400</v>
      </c>
      <c r="G25" s="604">
        <f t="shared" si="6"/>
        <v>86300</v>
      </c>
      <c r="H25" s="575">
        <f t="shared" si="0"/>
        <v>142.33031674208146</v>
      </c>
      <c r="I25" s="616">
        <v>95</v>
      </c>
      <c r="J25" s="616">
        <v>6390</v>
      </c>
      <c r="L25" s="554">
        <f t="shared" si="7"/>
        <v>0</v>
      </c>
      <c r="M25" s="561">
        <f t="shared" si="1"/>
        <v>7400</v>
      </c>
      <c r="N25" s="561">
        <f t="shared" si="2"/>
        <v>0</v>
      </c>
      <c r="O25" s="561">
        <f t="shared" si="3"/>
        <v>0</v>
      </c>
      <c r="P25" s="561">
        <f t="shared" si="4"/>
        <v>0</v>
      </c>
      <c r="Q25" s="553" t="s">
        <v>156</v>
      </c>
    </row>
    <row r="26" spans="1:17" ht="13.9" customHeight="1" thickBot="1">
      <c r="A26" s="597">
        <v>17</v>
      </c>
      <c r="B26" s="611" t="s">
        <v>472</v>
      </c>
      <c r="C26" s="633">
        <v>201</v>
      </c>
      <c r="D26" s="631">
        <v>0.3</v>
      </c>
      <c r="E26" s="622" t="s">
        <v>150</v>
      </c>
      <c r="F26" s="624">
        <v>3900</v>
      </c>
      <c r="G26" s="604">
        <f t="shared" si="6"/>
        <v>90200</v>
      </c>
      <c r="H26" s="575">
        <f t="shared" si="0"/>
        <v>203.7285067873303</v>
      </c>
      <c r="I26" s="616">
        <v>95</v>
      </c>
      <c r="J26" s="616">
        <v>6200</v>
      </c>
      <c r="L26" s="554">
        <f t="shared" si="7"/>
        <v>0</v>
      </c>
      <c r="M26" s="561">
        <f t="shared" si="1"/>
        <v>0</v>
      </c>
      <c r="N26" s="561">
        <f t="shared" si="2"/>
        <v>3900</v>
      </c>
      <c r="O26" s="561">
        <f t="shared" si="3"/>
        <v>0</v>
      </c>
      <c r="P26" s="561">
        <f t="shared" si="4"/>
        <v>0</v>
      </c>
    </row>
    <row r="27" spans="1:17" ht="13.9" customHeight="1" thickBot="1">
      <c r="A27" s="597">
        <v>18</v>
      </c>
      <c r="B27" s="611" t="s">
        <v>472</v>
      </c>
      <c r="C27" s="633">
        <v>402</v>
      </c>
      <c r="D27" s="631">
        <v>0.6</v>
      </c>
      <c r="E27" s="622" t="s">
        <v>150</v>
      </c>
      <c r="F27" s="624">
        <v>10500</v>
      </c>
      <c r="G27" s="604">
        <f t="shared" si="6"/>
        <v>100700</v>
      </c>
      <c r="H27" s="575">
        <f t="shared" si="0"/>
        <v>412.91402714932121</v>
      </c>
      <c r="I27" s="616">
        <v>95</v>
      </c>
      <c r="J27" s="616">
        <v>6107</v>
      </c>
      <c r="L27" s="554">
        <f t="shared" si="7"/>
        <v>0</v>
      </c>
      <c r="M27" s="561">
        <f t="shared" si="1"/>
        <v>0</v>
      </c>
      <c r="N27" s="561">
        <f t="shared" si="2"/>
        <v>10500</v>
      </c>
      <c r="O27" s="561">
        <f t="shared" si="3"/>
        <v>0</v>
      </c>
      <c r="P27" s="561">
        <f t="shared" si="4"/>
        <v>0</v>
      </c>
    </row>
    <row r="28" spans="1:17" ht="13.9" customHeight="1" thickBot="1">
      <c r="A28" s="597">
        <v>19</v>
      </c>
      <c r="B28" s="611" t="s">
        <v>472</v>
      </c>
      <c r="C28" s="633">
        <v>400</v>
      </c>
      <c r="D28" s="631">
        <v>0.9</v>
      </c>
      <c r="E28" s="622" t="s">
        <v>150</v>
      </c>
      <c r="F28" s="624">
        <v>15300</v>
      </c>
      <c r="G28" s="604">
        <f t="shared" si="6"/>
        <v>116000</v>
      </c>
      <c r="H28" s="575">
        <f t="shared" si="0"/>
        <v>416.28959276018105</v>
      </c>
      <c r="I28" s="616">
        <v>95</v>
      </c>
      <c r="J28" s="616">
        <v>6123</v>
      </c>
      <c r="L28" s="554">
        <f t="shared" si="7"/>
        <v>0</v>
      </c>
      <c r="M28" s="561">
        <f t="shared" si="1"/>
        <v>0</v>
      </c>
      <c r="N28" s="561">
        <f t="shared" si="2"/>
        <v>15300</v>
      </c>
      <c r="O28" s="561">
        <f t="shared" si="3"/>
        <v>0</v>
      </c>
      <c r="P28" s="561">
        <f t="shared" si="4"/>
        <v>0</v>
      </c>
    </row>
    <row r="29" spans="1:17" ht="13.9" customHeight="1" thickBot="1">
      <c r="A29" s="597">
        <v>20</v>
      </c>
      <c r="B29" s="611" t="s">
        <v>472</v>
      </c>
      <c r="C29" s="633">
        <v>220</v>
      </c>
      <c r="D29" s="631">
        <v>0.3</v>
      </c>
      <c r="E29" s="622" t="s">
        <v>150</v>
      </c>
      <c r="F29" s="624">
        <v>3900</v>
      </c>
      <c r="G29" s="604">
        <f t="shared" si="6"/>
        <v>119900</v>
      </c>
      <c r="H29" s="575">
        <f t="shared" si="0"/>
        <v>222.98642533936652</v>
      </c>
      <c r="I29" s="616">
        <v>95</v>
      </c>
      <c r="J29" s="616">
        <v>6010</v>
      </c>
      <c r="L29" s="554">
        <f t="shared" si="7"/>
        <v>0</v>
      </c>
      <c r="M29" s="561">
        <f t="shared" si="1"/>
        <v>0</v>
      </c>
      <c r="N29" s="561">
        <f t="shared" si="2"/>
        <v>3900</v>
      </c>
      <c r="O29" s="561">
        <f t="shared" si="3"/>
        <v>0</v>
      </c>
      <c r="P29" s="561">
        <f t="shared" si="4"/>
        <v>0</v>
      </c>
    </row>
    <row r="30" spans="1:17" ht="13.9" customHeight="1" thickBot="1">
      <c r="A30" s="597">
        <v>21</v>
      </c>
      <c r="B30" s="611" t="s">
        <v>472</v>
      </c>
      <c r="C30" s="633">
        <v>410</v>
      </c>
      <c r="D30" s="631">
        <v>0.9</v>
      </c>
      <c r="E30" s="622" t="s">
        <v>150</v>
      </c>
      <c r="F30" s="624">
        <v>16400</v>
      </c>
      <c r="G30" s="604">
        <f t="shared" si="6"/>
        <v>136300</v>
      </c>
      <c r="H30" s="575">
        <f t="shared" si="0"/>
        <v>426.69683257918552</v>
      </c>
      <c r="I30" s="616">
        <v>95</v>
      </c>
      <c r="J30" s="616">
        <v>6030</v>
      </c>
      <c r="L30" s="554">
        <f t="shared" si="7"/>
        <v>0</v>
      </c>
      <c r="M30" s="561">
        <f t="shared" si="1"/>
        <v>0</v>
      </c>
      <c r="N30" s="561">
        <f t="shared" si="2"/>
        <v>16400</v>
      </c>
      <c r="O30" s="561">
        <f t="shared" si="3"/>
        <v>0</v>
      </c>
      <c r="P30" s="561">
        <f t="shared" si="4"/>
        <v>0</v>
      </c>
    </row>
    <row r="31" spans="1:17" ht="13.9" customHeight="1" thickBot="1">
      <c r="A31" s="597">
        <v>22</v>
      </c>
      <c r="B31" s="611" t="s">
        <v>472</v>
      </c>
      <c r="C31" s="633">
        <v>400</v>
      </c>
      <c r="D31" s="631">
        <v>1.5</v>
      </c>
      <c r="E31" s="622" t="s">
        <v>150</v>
      </c>
      <c r="F31" s="624">
        <v>23300</v>
      </c>
      <c r="G31" s="604">
        <f t="shared" si="6"/>
        <v>159600</v>
      </c>
      <c r="H31" s="575">
        <f t="shared" si="0"/>
        <v>427.14932126696834</v>
      </c>
      <c r="I31" s="616">
        <v>95</v>
      </c>
      <c r="J31" s="616">
        <v>6000</v>
      </c>
      <c r="L31" s="554">
        <f t="shared" si="7"/>
        <v>0</v>
      </c>
      <c r="M31" s="561">
        <f t="shared" si="1"/>
        <v>0</v>
      </c>
      <c r="N31" s="561">
        <f t="shared" si="2"/>
        <v>23300</v>
      </c>
      <c r="O31" s="561">
        <f t="shared" si="3"/>
        <v>0</v>
      </c>
      <c r="P31" s="561">
        <f t="shared" si="4"/>
        <v>0</v>
      </c>
    </row>
    <row r="32" spans="1:17" ht="13.9" customHeight="1" thickBot="1">
      <c r="A32" s="597">
        <v>23</v>
      </c>
      <c r="B32" s="611" t="s">
        <v>472</v>
      </c>
      <c r="C32" s="633">
        <v>202</v>
      </c>
      <c r="D32" s="631">
        <v>0.6</v>
      </c>
      <c r="E32" s="622" t="s">
        <v>150</v>
      </c>
      <c r="F32" s="624">
        <v>5500</v>
      </c>
      <c r="G32" s="604">
        <f t="shared" si="6"/>
        <v>165100</v>
      </c>
      <c r="H32" s="575">
        <f t="shared" si="0"/>
        <v>207.48416289592757</v>
      </c>
      <c r="I32" s="616">
        <v>95</v>
      </c>
      <c r="J32" s="616">
        <v>5810</v>
      </c>
      <c r="L32" s="554">
        <f t="shared" si="7"/>
        <v>0</v>
      </c>
      <c r="M32" s="561">
        <f t="shared" si="1"/>
        <v>0</v>
      </c>
      <c r="N32" s="561">
        <f t="shared" si="2"/>
        <v>5500</v>
      </c>
      <c r="O32" s="561">
        <f t="shared" si="3"/>
        <v>0</v>
      </c>
      <c r="P32" s="561">
        <f t="shared" si="4"/>
        <v>0</v>
      </c>
    </row>
    <row r="33" spans="1:16" ht="13.9" customHeight="1" thickBot="1">
      <c r="A33" s="597">
        <v>24</v>
      </c>
      <c r="B33" s="611" t="s">
        <v>472</v>
      </c>
      <c r="C33" s="633">
        <v>400</v>
      </c>
      <c r="D33" s="631">
        <v>1.2</v>
      </c>
      <c r="E33" s="622" t="s">
        <v>150</v>
      </c>
      <c r="F33" s="624">
        <v>20500</v>
      </c>
      <c r="G33" s="604">
        <f t="shared" si="6"/>
        <v>185600</v>
      </c>
      <c r="H33" s="575">
        <f t="shared" si="0"/>
        <v>421.7194570135747</v>
      </c>
      <c r="I33" s="616">
        <v>95</v>
      </c>
      <c r="J33" s="616">
        <v>5910</v>
      </c>
      <c r="L33" s="554">
        <f t="shared" si="7"/>
        <v>0</v>
      </c>
      <c r="M33" s="561">
        <f t="shared" si="1"/>
        <v>0</v>
      </c>
      <c r="N33" s="561">
        <f t="shared" si="2"/>
        <v>20500</v>
      </c>
      <c r="O33" s="561">
        <f t="shared" si="3"/>
        <v>0</v>
      </c>
      <c r="P33" s="561">
        <f t="shared" si="4"/>
        <v>0</v>
      </c>
    </row>
    <row r="34" spans="1:16" ht="13.9" customHeight="1" thickBot="1">
      <c r="A34" s="597">
        <v>25</v>
      </c>
      <c r="B34" s="611" t="s">
        <v>472</v>
      </c>
      <c r="C34" s="633">
        <v>400</v>
      </c>
      <c r="D34" s="631">
        <v>1.8</v>
      </c>
      <c r="E34" s="622" t="s">
        <v>150</v>
      </c>
      <c r="F34" s="624">
        <v>29100</v>
      </c>
      <c r="G34" s="604">
        <f t="shared" si="6"/>
        <v>214700</v>
      </c>
      <c r="H34" s="575">
        <f t="shared" si="0"/>
        <v>432.57918552036199</v>
      </c>
      <c r="I34" s="616">
        <v>95</v>
      </c>
      <c r="J34" s="616">
        <v>5980</v>
      </c>
      <c r="L34" s="554">
        <f t="shared" si="7"/>
        <v>0</v>
      </c>
      <c r="M34" s="561">
        <f t="shared" si="1"/>
        <v>0</v>
      </c>
      <c r="N34" s="561">
        <f t="shared" si="2"/>
        <v>29100</v>
      </c>
      <c r="O34" s="561">
        <f t="shared" si="3"/>
        <v>0</v>
      </c>
      <c r="P34" s="561">
        <f t="shared" si="4"/>
        <v>0</v>
      </c>
    </row>
    <row r="35" spans="1:16" ht="13.9" customHeight="1" thickBot="1">
      <c r="A35" s="597">
        <v>26</v>
      </c>
      <c r="B35" s="611" t="s">
        <v>472</v>
      </c>
      <c r="C35" s="633">
        <v>205</v>
      </c>
      <c r="D35" s="631">
        <v>0.6</v>
      </c>
      <c r="E35" s="622" t="s">
        <v>150</v>
      </c>
      <c r="F35" s="624">
        <v>5700</v>
      </c>
      <c r="G35" s="604">
        <f t="shared" si="6"/>
        <v>220400</v>
      </c>
      <c r="H35" s="575">
        <f t="shared" si="0"/>
        <v>210.56561085972848</v>
      </c>
      <c r="I35" s="616">
        <v>95</v>
      </c>
      <c r="J35" s="616">
        <v>5850</v>
      </c>
      <c r="L35" s="554">
        <f t="shared" si="7"/>
        <v>0</v>
      </c>
      <c r="M35" s="561">
        <f t="shared" si="1"/>
        <v>0</v>
      </c>
      <c r="N35" s="561">
        <f t="shared" si="2"/>
        <v>5700</v>
      </c>
      <c r="O35" s="561">
        <f t="shared" si="3"/>
        <v>0</v>
      </c>
      <c r="P35" s="561">
        <f t="shared" si="4"/>
        <v>0</v>
      </c>
    </row>
    <row r="36" spans="1:16" ht="13.9" customHeight="1" thickBot="1">
      <c r="A36" s="597">
        <v>27</v>
      </c>
      <c r="B36" s="611" t="s">
        <v>472</v>
      </c>
      <c r="C36" s="633">
        <v>400</v>
      </c>
      <c r="D36" s="631">
        <v>1.2</v>
      </c>
      <c r="E36" s="622" t="s">
        <v>150</v>
      </c>
      <c r="F36" s="624">
        <v>20000</v>
      </c>
      <c r="G36" s="604">
        <f t="shared" si="6"/>
        <v>240400</v>
      </c>
      <c r="H36" s="575">
        <f t="shared" si="0"/>
        <v>421.7194570135747</v>
      </c>
      <c r="I36" s="616">
        <v>95</v>
      </c>
      <c r="J36" s="616">
        <v>5920</v>
      </c>
      <c r="L36" s="554">
        <f t="shared" si="7"/>
        <v>0</v>
      </c>
      <c r="M36" s="561">
        <f t="shared" si="1"/>
        <v>0</v>
      </c>
      <c r="N36" s="561">
        <f t="shared" si="2"/>
        <v>20000</v>
      </c>
      <c r="O36" s="561">
        <f t="shared" si="3"/>
        <v>0</v>
      </c>
      <c r="P36" s="561">
        <f t="shared" si="4"/>
        <v>0</v>
      </c>
    </row>
    <row r="37" spans="1:16" ht="13.9" customHeight="1" thickBot="1">
      <c r="A37" s="597">
        <v>28</v>
      </c>
      <c r="B37" s="611" t="s">
        <v>472</v>
      </c>
      <c r="C37" s="633">
        <v>301</v>
      </c>
      <c r="D37" s="631">
        <v>1.8</v>
      </c>
      <c r="E37" s="622" t="s">
        <v>150</v>
      </c>
      <c r="F37" s="624">
        <v>21300</v>
      </c>
      <c r="G37" s="604">
        <f t="shared" si="6"/>
        <v>261700</v>
      </c>
      <c r="H37" s="575">
        <f t="shared" si="0"/>
        <v>325.51583710407238</v>
      </c>
      <c r="I37" s="616">
        <v>95</v>
      </c>
      <c r="J37" s="616">
        <v>5920</v>
      </c>
      <c r="L37" s="554">
        <f t="shared" si="7"/>
        <v>0</v>
      </c>
      <c r="M37" s="561">
        <f t="shared" si="1"/>
        <v>0</v>
      </c>
      <c r="N37" s="561">
        <f t="shared" si="2"/>
        <v>21300</v>
      </c>
      <c r="O37" s="561">
        <f t="shared" si="3"/>
        <v>0</v>
      </c>
      <c r="P37" s="561">
        <f t="shared" si="4"/>
        <v>0</v>
      </c>
    </row>
    <row r="38" spans="1:16" ht="13.9" customHeight="1" thickBot="1">
      <c r="A38" s="597">
        <v>29</v>
      </c>
      <c r="B38" s="611" t="s">
        <v>472</v>
      </c>
      <c r="C38" s="633">
        <v>201</v>
      </c>
      <c r="D38" s="631">
        <v>0.9</v>
      </c>
      <c r="E38" s="622" t="s">
        <v>150</v>
      </c>
      <c r="F38" s="624">
        <v>8500</v>
      </c>
      <c r="G38" s="604">
        <f t="shared" si="6"/>
        <v>270200</v>
      </c>
      <c r="H38" s="575">
        <f t="shared" si="0"/>
        <v>209.18552036199097</v>
      </c>
      <c r="I38" s="616">
        <v>95</v>
      </c>
      <c r="J38" s="616">
        <v>6020</v>
      </c>
      <c r="L38" s="554">
        <f t="shared" si="7"/>
        <v>0</v>
      </c>
      <c r="M38" s="561">
        <f t="shared" si="1"/>
        <v>0</v>
      </c>
      <c r="N38" s="561">
        <f t="shared" si="2"/>
        <v>8500</v>
      </c>
      <c r="O38" s="561">
        <f t="shared" si="3"/>
        <v>0</v>
      </c>
      <c r="P38" s="561">
        <f t="shared" si="4"/>
        <v>0</v>
      </c>
    </row>
    <row r="39" spans="1:16" ht="13.9" customHeight="1" thickBot="1">
      <c r="A39" s="597">
        <v>30</v>
      </c>
      <c r="B39" s="611" t="s">
        <v>472</v>
      </c>
      <c r="C39" s="633">
        <v>300</v>
      </c>
      <c r="D39" s="631">
        <v>1.5</v>
      </c>
      <c r="E39" s="622" t="s">
        <v>150</v>
      </c>
      <c r="F39" s="624">
        <v>19500</v>
      </c>
      <c r="G39" s="604">
        <f t="shared" si="6"/>
        <v>289700</v>
      </c>
      <c r="H39" s="575">
        <f t="shared" si="0"/>
        <v>320.36199095022624</v>
      </c>
      <c r="I39" s="616">
        <v>95</v>
      </c>
      <c r="J39" s="616">
        <v>5890</v>
      </c>
      <c r="L39" s="554">
        <f t="shared" si="7"/>
        <v>0</v>
      </c>
      <c r="M39" s="561">
        <f t="shared" si="1"/>
        <v>0</v>
      </c>
      <c r="N39" s="561">
        <f t="shared" si="2"/>
        <v>19500</v>
      </c>
      <c r="O39" s="561">
        <f t="shared" si="3"/>
        <v>0</v>
      </c>
      <c r="P39" s="561">
        <f t="shared" si="4"/>
        <v>0</v>
      </c>
    </row>
    <row r="40" spans="1:16" ht="13.9" customHeight="1" thickBot="1">
      <c r="A40" s="597">
        <v>31</v>
      </c>
      <c r="B40" s="611" t="s">
        <v>472</v>
      </c>
      <c r="C40" s="633">
        <v>212</v>
      </c>
      <c r="D40" s="631">
        <v>2</v>
      </c>
      <c r="E40" s="622" t="s">
        <v>150</v>
      </c>
      <c r="F40" s="624">
        <v>16500</v>
      </c>
      <c r="G40" s="604">
        <f t="shared" si="6"/>
        <v>306200</v>
      </c>
      <c r="H40" s="575">
        <f t="shared" si="0"/>
        <v>231.18552036199094</v>
      </c>
      <c r="I40" s="616">
        <v>95</v>
      </c>
      <c r="J40" s="616">
        <v>5860</v>
      </c>
      <c r="L40" s="554">
        <f t="shared" si="7"/>
        <v>0</v>
      </c>
      <c r="M40" s="561">
        <f t="shared" si="1"/>
        <v>0</v>
      </c>
      <c r="N40" s="561">
        <f t="shared" si="2"/>
        <v>16500</v>
      </c>
      <c r="O40" s="561">
        <f t="shared" si="3"/>
        <v>0</v>
      </c>
      <c r="P40" s="561">
        <f t="shared" si="4"/>
        <v>0</v>
      </c>
    </row>
    <row r="41" spans="1:16" ht="13.9" customHeight="1" thickBot="1">
      <c r="A41" s="597">
        <v>32</v>
      </c>
      <c r="B41" s="611" t="s">
        <v>472</v>
      </c>
      <c r="C41" s="633">
        <v>200</v>
      </c>
      <c r="D41" s="631">
        <v>0.9</v>
      </c>
      <c r="E41" s="622" t="s">
        <v>150</v>
      </c>
      <c r="F41" s="624">
        <v>8500</v>
      </c>
      <c r="G41" s="604">
        <f t="shared" si="6"/>
        <v>314700</v>
      </c>
      <c r="H41" s="575">
        <f t="shared" si="0"/>
        <v>208.14479638009053</v>
      </c>
      <c r="I41" s="616">
        <v>95</v>
      </c>
      <c r="J41" s="616">
        <v>6140</v>
      </c>
      <c r="L41" s="554">
        <f t="shared" si="7"/>
        <v>0</v>
      </c>
      <c r="M41" s="561">
        <f t="shared" si="1"/>
        <v>0</v>
      </c>
      <c r="N41" s="561">
        <f t="shared" si="2"/>
        <v>8500</v>
      </c>
      <c r="O41" s="561">
        <f t="shared" si="3"/>
        <v>0</v>
      </c>
      <c r="P41" s="561">
        <f t="shared" si="4"/>
        <v>0</v>
      </c>
    </row>
    <row r="42" spans="1:16" ht="13.9" customHeight="1" thickBot="1">
      <c r="A42" s="597">
        <v>33</v>
      </c>
      <c r="B42" s="611" t="s">
        <v>472</v>
      </c>
      <c r="C42" s="633">
        <v>200</v>
      </c>
      <c r="D42" s="631">
        <v>1.5</v>
      </c>
      <c r="E42" s="622" t="s">
        <v>150</v>
      </c>
      <c r="F42" s="624">
        <v>19200</v>
      </c>
      <c r="G42" s="604">
        <f t="shared" si="6"/>
        <v>333900</v>
      </c>
      <c r="H42" s="575">
        <f t="shared" si="0"/>
        <v>213.57466063348417</v>
      </c>
      <c r="I42" s="616">
        <v>92</v>
      </c>
      <c r="J42" s="616">
        <v>5950</v>
      </c>
      <c r="L42" s="554">
        <f t="shared" si="7"/>
        <v>0</v>
      </c>
      <c r="M42" s="561">
        <f t="shared" si="1"/>
        <v>0</v>
      </c>
      <c r="N42" s="561">
        <f t="shared" si="2"/>
        <v>19200</v>
      </c>
      <c r="O42" s="561">
        <f t="shared" si="3"/>
        <v>0</v>
      </c>
      <c r="P42" s="561">
        <f t="shared" si="4"/>
        <v>0</v>
      </c>
    </row>
    <row r="43" spans="1:16" ht="13.9" customHeight="1" thickBot="1">
      <c r="A43" s="597">
        <v>34</v>
      </c>
      <c r="B43" s="611" t="s">
        <v>472</v>
      </c>
      <c r="C43" s="633">
        <v>311</v>
      </c>
      <c r="D43" s="631">
        <v>2</v>
      </c>
      <c r="E43" s="622" t="s">
        <v>150</v>
      </c>
      <c r="F43" s="624">
        <v>16100</v>
      </c>
      <c r="G43" s="604">
        <f t="shared" si="6"/>
        <v>350000</v>
      </c>
      <c r="H43" s="575">
        <f t="shared" si="0"/>
        <v>339.14479638009044</v>
      </c>
      <c r="I43" s="616">
        <v>95</v>
      </c>
      <c r="J43" s="616">
        <v>6300</v>
      </c>
      <c r="L43" s="554">
        <f t="shared" si="7"/>
        <v>0</v>
      </c>
      <c r="M43" s="561">
        <f t="shared" si="1"/>
        <v>0</v>
      </c>
      <c r="N43" s="561">
        <f t="shared" si="2"/>
        <v>16100</v>
      </c>
      <c r="O43" s="561">
        <f t="shared" si="3"/>
        <v>0</v>
      </c>
      <c r="P43" s="561">
        <f t="shared" si="4"/>
        <v>0</v>
      </c>
    </row>
    <row r="44" spans="1:16" ht="13.9" customHeight="1" thickBot="1">
      <c r="A44" s="597">
        <v>35</v>
      </c>
      <c r="B44" s="611"/>
      <c r="C44" s="612"/>
      <c r="D44" s="613"/>
      <c r="E44" s="622"/>
      <c r="F44" s="624">
        <f>(D44*42)*C44</f>
        <v>0</v>
      </c>
      <c r="G44" s="604">
        <f t="shared" si="6"/>
        <v>350000</v>
      </c>
      <c r="H44" s="575">
        <f t="shared" si="0"/>
        <v>0</v>
      </c>
      <c r="I44" s="616"/>
      <c r="J44" s="616"/>
      <c r="L44" s="554">
        <f t="shared" si="7"/>
        <v>0</v>
      </c>
      <c r="M44" s="561">
        <f t="shared" si="1"/>
        <v>0</v>
      </c>
      <c r="N44" s="561">
        <f t="shared" si="2"/>
        <v>0</v>
      </c>
      <c r="O44" s="561">
        <f t="shared" si="3"/>
        <v>0</v>
      </c>
      <c r="P44" s="561">
        <f t="shared" si="4"/>
        <v>0</v>
      </c>
    </row>
    <row r="45" spans="1:16" ht="13.9" customHeight="1" thickBot="1">
      <c r="A45" s="597">
        <v>36</v>
      </c>
      <c r="B45" s="611"/>
      <c r="C45" s="612"/>
      <c r="D45" s="613"/>
      <c r="E45" s="622"/>
      <c r="F45" s="624">
        <f t="shared" ref="F45" si="8">(D45*42)*C45</f>
        <v>0</v>
      </c>
      <c r="G45" s="604">
        <f t="shared" si="6"/>
        <v>350000</v>
      </c>
      <c r="H45" s="575">
        <f t="shared" si="0"/>
        <v>0</v>
      </c>
      <c r="I45" s="616"/>
      <c r="J45" s="616"/>
      <c r="L45" s="554">
        <f t="shared" si="7"/>
        <v>0</v>
      </c>
      <c r="M45" s="561">
        <f t="shared" si="1"/>
        <v>0</v>
      </c>
      <c r="N45" s="561">
        <f t="shared" si="2"/>
        <v>0</v>
      </c>
      <c r="O45" s="561">
        <f t="shared" si="3"/>
        <v>0</v>
      </c>
      <c r="P45" s="561">
        <f t="shared" si="4"/>
        <v>0</v>
      </c>
    </row>
    <row r="46" spans="1:16" ht="13.9" customHeight="1" thickBot="1">
      <c r="A46" s="597">
        <v>37</v>
      </c>
      <c r="B46" s="611"/>
      <c r="C46" s="612"/>
      <c r="D46" s="613"/>
      <c r="E46" s="622"/>
      <c r="F46" s="624">
        <f>(D46*42)*C46</f>
        <v>0</v>
      </c>
      <c r="G46" s="604">
        <f t="shared" si="6"/>
        <v>350000</v>
      </c>
      <c r="H46" s="575">
        <f t="shared" si="0"/>
        <v>0</v>
      </c>
      <c r="I46" s="616"/>
      <c r="J46" s="616"/>
      <c r="L46" s="554">
        <f t="shared" si="7"/>
        <v>0</v>
      </c>
      <c r="M46" s="561">
        <f t="shared" si="1"/>
        <v>0</v>
      </c>
      <c r="N46" s="561">
        <f t="shared" si="2"/>
        <v>0</v>
      </c>
      <c r="O46" s="561">
        <f t="shared" si="3"/>
        <v>0</v>
      </c>
      <c r="P46" s="561">
        <f t="shared" si="4"/>
        <v>0</v>
      </c>
    </row>
    <row r="47" spans="1:16" ht="13.9" customHeight="1" thickBot="1">
      <c r="A47" s="597">
        <v>38</v>
      </c>
      <c r="B47" s="611"/>
      <c r="C47" s="612"/>
      <c r="D47" s="613"/>
      <c r="E47" s="622"/>
      <c r="F47" s="624">
        <f t="shared" ref="F47:F48" si="9">(D47*42)*C47</f>
        <v>0</v>
      </c>
      <c r="G47" s="604">
        <f t="shared" si="6"/>
        <v>350000</v>
      </c>
      <c r="H47" s="575">
        <f t="shared" si="0"/>
        <v>0</v>
      </c>
      <c r="I47" s="616"/>
      <c r="J47" s="616"/>
      <c r="L47" s="554">
        <f t="shared" si="7"/>
        <v>0</v>
      </c>
      <c r="M47" s="561">
        <f>IF(E47=$M$54,F47,0)</f>
        <v>0</v>
      </c>
      <c r="N47" s="561">
        <f>IF(E47=$N$54,F47,0)</f>
        <v>0</v>
      </c>
      <c r="O47" s="561">
        <f>IF(E47=$O$54,F47,0)</f>
        <v>0</v>
      </c>
      <c r="P47" s="561">
        <f>IF(E47=$P$54,F47,0)</f>
        <v>0</v>
      </c>
    </row>
    <row r="48" spans="1:16" ht="13.9" customHeight="1" thickBot="1">
      <c r="A48" s="597">
        <v>39</v>
      </c>
      <c r="B48" s="611"/>
      <c r="C48" s="612"/>
      <c r="D48" s="613"/>
      <c r="E48" s="622"/>
      <c r="F48" s="624">
        <f t="shared" si="9"/>
        <v>0</v>
      </c>
      <c r="G48" s="604">
        <f t="shared" si="6"/>
        <v>350000</v>
      </c>
      <c r="H48" s="575">
        <f t="shared" si="0"/>
        <v>0</v>
      </c>
      <c r="I48" s="616"/>
      <c r="J48" s="616"/>
      <c r="L48" s="554">
        <f t="shared" si="7"/>
        <v>0</v>
      </c>
      <c r="M48" s="561">
        <f>IF(E48=$M$54,F48,0)</f>
        <v>0</v>
      </c>
      <c r="N48" s="561">
        <f>IF(E48=$N$54,F48,0)</f>
        <v>0</v>
      </c>
      <c r="O48" s="561">
        <f>IF(E48=$O$54,F48,0)</f>
        <v>0</v>
      </c>
      <c r="P48" s="561">
        <f>IF(E48=$P$54,F48,0)</f>
        <v>0</v>
      </c>
    </row>
    <row r="49" spans="1:17" ht="13.9" customHeight="1" thickBot="1">
      <c r="A49" s="597">
        <v>40</v>
      </c>
      <c r="B49" s="611" t="s">
        <v>472</v>
      </c>
      <c r="C49" s="591">
        <f>(C5*E4)</f>
        <v>283.26608999999996</v>
      </c>
      <c r="D49" s="621"/>
      <c r="E49" s="614" t="s">
        <v>156</v>
      </c>
      <c r="F49" s="623"/>
      <c r="G49" s="605"/>
      <c r="H49" s="575">
        <f t="shared" si="0"/>
        <v>283.26608999999996</v>
      </c>
      <c r="I49" s="612">
        <v>95</v>
      </c>
      <c r="J49" s="616">
        <v>6170</v>
      </c>
      <c r="L49" s="554">
        <f t="shared" si="7"/>
        <v>0</v>
      </c>
      <c r="M49" s="561">
        <f>IF(E49=$M$54,F49,0)</f>
        <v>0</v>
      </c>
      <c r="N49" s="561">
        <f>IF(E49=$N$54,F49,0)</f>
        <v>0</v>
      </c>
      <c r="O49" s="561">
        <f>IF(E49=$O$54,F49,0)</f>
        <v>0</v>
      </c>
      <c r="P49" s="561">
        <f>IF(E49=$P$54,F49,0)</f>
        <v>0</v>
      </c>
    </row>
    <row r="50" spans="1:17" ht="13.9" customHeight="1" thickBot="1">
      <c r="A50" s="578" t="s">
        <v>71</v>
      </c>
      <c r="B50" s="576" t="s">
        <v>235</v>
      </c>
      <c r="C50" s="591">
        <f>(SUM(C10:C49))*42</f>
        <v>375197.17577999999</v>
      </c>
      <c r="D50" s="598" t="s">
        <v>236</v>
      </c>
      <c r="E50" s="576" t="s">
        <v>237</v>
      </c>
      <c r="F50" s="591">
        <f>SUM(F10:F46)</f>
        <v>350000</v>
      </c>
      <c r="G50" s="607" t="s">
        <v>154</v>
      </c>
      <c r="H50" s="606"/>
      <c r="I50" s="600"/>
      <c r="J50" s="603" t="s">
        <v>202</v>
      </c>
      <c r="K50" s="535"/>
      <c r="L50" s="554"/>
      <c r="M50" s="555"/>
      <c r="N50" s="555"/>
      <c r="O50" s="556"/>
      <c r="P50" s="556"/>
    </row>
    <row r="51" spans="1:17" ht="13.9" customHeight="1" thickBot="1">
      <c r="A51" s="578" t="s">
        <v>204</v>
      </c>
      <c r="B51" s="617">
        <v>0.34097222222222223</v>
      </c>
      <c r="C51" s="590" t="s">
        <v>203</v>
      </c>
      <c r="D51" s="580" t="s">
        <v>205</v>
      </c>
      <c r="E51" s="617">
        <v>0.41944444444444445</v>
      </c>
      <c r="F51" s="590" t="s">
        <v>203</v>
      </c>
      <c r="G51" s="580" t="s">
        <v>207</v>
      </c>
      <c r="H51" s="620">
        <v>43019</v>
      </c>
      <c r="I51" s="600" t="s">
        <v>514</v>
      </c>
      <c r="J51" s="601">
        <f>H49+H55</f>
        <v>333.26608999999996</v>
      </c>
      <c r="K51" s="574"/>
      <c r="L51" s="554"/>
      <c r="M51" s="555"/>
      <c r="N51" s="555"/>
      <c r="O51" s="556"/>
      <c r="P51" s="556"/>
    </row>
    <row r="52" spans="1:17" ht="13.9" customHeight="1" thickBot="1">
      <c r="A52" s="578" t="s">
        <v>178</v>
      </c>
      <c r="B52" s="612">
        <v>661</v>
      </c>
      <c r="C52" s="579" t="s">
        <v>73</v>
      </c>
      <c r="D52" s="580" t="s">
        <v>160</v>
      </c>
      <c r="E52" s="618">
        <f>MAX(D10:D48)</f>
        <v>2</v>
      </c>
      <c r="F52" s="579" t="s">
        <v>165</v>
      </c>
      <c r="G52" s="580" t="s">
        <v>166</v>
      </c>
      <c r="H52" s="618">
        <f>F50/(SUM(C15:C48)*42)</f>
        <v>1.0366131774267116</v>
      </c>
      <c r="I52" s="600" t="s">
        <v>165</v>
      </c>
      <c r="J52" s="602" t="s">
        <v>234</v>
      </c>
      <c r="L52" s="554"/>
      <c r="M52" s="555"/>
      <c r="N52" s="555"/>
      <c r="O52" s="556"/>
      <c r="P52" s="556"/>
    </row>
    <row r="53" spans="1:17" ht="13.9" customHeight="1" thickBot="1">
      <c r="A53" s="578" t="s">
        <v>179</v>
      </c>
      <c r="B53" s="612">
        <v>5916</v>
      </c>
      <c r="C53" s="579" t="s">
        <v>73</v>
      </c>
      <c r="D53" s="580" t="s">
        <v>161</v>
      </c>
      <c r="E53" s="612">
        <f>MAX(I10:I49)</f>
        <v>95</v>
      </c>
      <c r="F53" s="579" t="s">
        <v>74</v>
      </c>
      <c r="G53" s="580" t="s">
        <v>163</v>
      </c>
      <c r="H53" s="612">
        <f>AVERAGE(I14:I48)</f>
        <v>94.9</v>
      </c>
      <c r="I53" s="600" t="s">
        <v>74</v>
      </c>
      <c r="J53" s="547">
        <f>SUM(H10:H49)+E55+H55</f>
        <v>9513.7004791402705</v>
      </c>
      <c r="L53" s="574"/>
      <c r="M53" s="574"/>
      <c r="N53" s="574"/>
      <c r="O53" s="574"/>
      <c r="P53" s="574"/>
    </row>
    <row r="54" spans="1:17" ht="13.9" customHeight="1" thickBot="1">
      <c r="A54" s="578" t="s">
        <v>75</v>
      </c>
      <c r="B54" s="615">
        <v>2098</v>
      </c>
      <c r="C54" s="579" t="s">
        <v>73</v>
      </c>
      <c r="D54" s="580" t="s">
        <v>162</v>
      </c>
      <c r="E54" s="612">
        <f>MAX(J10:J49)</f>
        <v>6970</v>
      </c>
      <c r="F54" s="579" t="s">
        <v>73</v>
      </c>
      <c r="G54" s="580" t="s">
        <v>164</v>
      </c>
      <c r="H54" s="612">
        <f>AVERAGE(J14:J48)</f>
        <v>6258.6333333333332</v>
      </c>
      <c r="I54" s="600" t="s">
        <v>73</v>
      </c>
      <c r="J54" s="602" t="s">
        <v>146</v>
      </c>
      <c r="L54" s="550" t="s">
        <v>89</v>
      </c>
      <c r="M54" s="549" t="str">
        <f>'Job Info'!D17</f>
        <v>100 Mesh</v>
      </c>
      <c r="N54" s="549" t="str">
        <f>'Job Info'!D18</f>
        <v>40/70 White</v>
      </c>
      <c r="O54" s="549">
        <f>'Job Info'!D19</f>
        <v>0</v>
      </c>
      <c r="P54" s="549">
        <f>'Job Info'!D20</f>
        <v>0</v>
      </c>
    </row>
    <row r="55" spans="1:17" ht="13.9" customHeight="1" thickBot="1">
      <c r="A55" s="576" t="s">
        <v>90</v>
      </c>
      <c r="B55" s="599">
        <f>((C7*0.433)+B54)/C7</f>
        <v>0.6638284739795357</v>
      </c>
      <c r="C55" s="579" t="s">
        <v>231</v>
      </c>
      <c r="D55" s="589" t="s">
        <v>229</v>
      </c>
      <c r="E55" s="619">
        <v>157</v>
      </c>
      <c r="F55" s="579" t="s">
        <v>230</v>
      </c>
      <c r="G55" s="578" t="s">
        <v>232</v>
      </c>
      <c r="H55" s="619">
        <v>50</v>
      </c>
      <c r="I55" s="600" t="s">
        <v>230</v>
      </c>
      <c r="J55" s="547">
        <f>(C50/42)+E55+H55</f>
        <v>9140.2660899999992</v>
      </c>
      <c r="L55" s="551">
        <f t="shared" ref="L55:P55" si="10">SUM(L10:L49)</f>
        <v>60</v>
      </c>
      <c r="M55" s="551">
        <f t="shared" si="10"/>
        <v>86300</v>
      </c>
      <c r="N55" s="551">
        <f t="shared" si="10"/>
        <v>263700</v>
      </c>
      <c r="O55" s="551">
        <f t="shared" si="10"/>
        <v>0</v>
      </c>
      <c r="P55" s="551">
        <f t="shared" si="10"/>
        <v>0</v>
      </c>
    </row>
    <row r="56" spans="1:17" ht="43.15" customHeight="1">
      <c r="A56" s="663" t="s">
        <v>468</v>
      </c>
      <c r="B56" s="664"/>
      <c r="C56" s="664"/>
      <c r="D56" s="664"/>
      <c r="E56" s="664"/>
      <c r="F56" s="664"/>
      <c r="G56" s="664"/>
      <c r="H56" s="664"/>
      <c r="I56" s="664"/>
      <c r="J56" s="665"/>
      <c r="K56" s="535"/>
      <c r="L56" s="538"/>
      <c r="M56" s="539"/>
      <c r="N56" s="535"/>
      <c r="O56" s="535"/>
    </row>
    <row r="58" spans="1:17">
      <c r="A58" s="541"/>
      <c r="B58" s="540" t="s">
        <v>191</v>
      </c>
      <c r="C58" s="542"/>
      <c r="D58" s="542"/>
      <c r="E58" s="542"/>
      <c r="F58" s="542"/>
      <c r="G58" s="542"/>
      <c r="H58" s="542"/>
      <c r="I58" s="542"/>
    </row>
    <row r="59" spans="1:17">
      <c r="A59" s="543"/>
      <c r="B59" s="540" t="s">
        <v>100</v>
      </c>
      <c r="C59" s="545"/>
      <c r="D59" s="544"/>
      <c r="E59" s="545"/>
      <c r="F59" s="546"/>
      <c r="G59" s="546"/>
      <c r="H59" s="546"/>
      <c r="I59" s="546"/>
    </row>
    <row r="60" spans="1:17">
      <c r="A60" s="558" t="s">
        <v>130</v>
      </c>
      <c r="B60" s="558" t="s">
        <v>131</v>
      </c>
      <c r="C60" s="558" t="s">
        <v>97</v>
      </c>
      <c r="D60" s="558" t="s">
        <v>91</v>
      </c>
      <c r="E60" s="558" t="s">
        <v>72</v>
      </c>
      <c r="F60" s="558" t="s">
        <v>173</v>
      </c>
      <c r="G60" s="558" t="s">
        <v>174</v>
      </c>
      <c r="H60" s="558" t="s">
        <v>171</v>
      </c>
      <c r="I60" s="558" t="s">
        <v>172</v>
      </c>
      <c r="J60" s="558" t="s">
        <v>159</v>
      </c>
      <c r="K60" s="558" t="s">
        <v>99</v>
      </c>
      <c r="L60" s="558" t="s">
        <v>92</v>
      </c>
      <c r="M60" s="558" t="s">
        <v>132</v>
      </c>
      <c r="N60" s="558" t="s">
        <v>93</v>
      </c>
      <c r="O60" s="558" t="s">
        <v>94</v>
      </c>
      <c r="P60" s="558" t="s">
        <v>96</v>
      </c>
      <c r="Q60" s="558" t="s">
        <v>95</v>
      </c>
    </row>
    <row r="61" spans="1:17">
      <c r="A61" s="559">
        <f>C5</f>
        <v>12777</v>
      </c>
      <c r="B61" s="559">
        <f>C6</f>
        <v>12928</v>
      </c>
      <c r="C61" s="559">
        <f>C50</f>
        <v>375197.17577999999</v>
      </c>
      <c r="D61" s="559">
        <f>J55</f>
        <v>9140.2660899999992</v>
      </c>
      <c r="E61" s="559">
        <f>F50</f>
        <v>350000</v>
      </c>
      <c r="F61" s="559">
        <f>M55</f>
        <v>86300</v>
      </c>
      <c r="G61" s="559">
        <f>N55</f>
        <v>263700</v>
      </c>
      <c r="H61" s="559">
        <f>O55</f>
        <v>0</v>
      </c>
      <c r="I61" s="559">
        <f>P55</f>
        <v>0</v>
      </c>
      <c r="J61" s="559">
        <f>B52</f>
        <v>661</v>
      </c>
      <c r="K61" s="559">
        <f>B53</f>
        <v>5916</v>
      </c>
      <c r="L61" s="559">
        <f>B54</f>
        <v>2098</v>
      </c>
      <c r="M61" s="560">
        <f>B55</f>
        <v>0.6638284739795357</v>
      </c>
      <c r="N61" s="559">
        <f>E53</f>
        <v>95</v>
      </c>
      <c r="O61" s="559">
        <f>H53</f>
        <v>94.9</v>
      </c>
      <c r="P61" s="559">
        <f>E54</f>
        <v>6970</v>
      </c>
      <c r="Q61" s="559">
        <f>H54</f>
        <v>6258.6333333333332</v>
      </c>
    </row>
  </sheetData>
  <sheetProtection selectLockedCells="1"/>
  <mergeCells count="22">
    <mergeCell ref="I8:I9"/>
    <mergeCell ref="J8:J9"/>
    <mergeCell ref="A56:J56"/>
    <mergeCell ref="M5:P5"/>
    <mergeCell ref="M6:P6"/>
    <mergeCell ref="A8:A9"/>
    <mergeCell ref="B8:B9"/>
    <mergeCell ref="C8:C9"/>
    <mergeCell ref="D8:D9"/>
    <mergeCell ref="E8:E9"/>
    <mergeCell ref="F8:F9"/>
    <mergeCell ref="G8:G9"/>
    <mergeCell ref="H8:H9"/>
    <mergeCell ref="A2:A3"/>
    <mergeCell ref="B2:E2"/>
    <mergeCell ref="F2:J3"/>
    <mergeCell ref="B3:E3"/>
    <mergeCell ref="A4:A5"/>
    <mergeCell ref="F4:G4"/>
    <mergeCell ref="H4:J4"/>
    <mergeCell ref="F5:G5"/>
    <mergeCell ref="H5:J5"/>
  </mergeCells>
  <dataValidations count="1">
    <dataValidation type="list" allowBlank="1" showInputMessage="1" showErrorMessage="1" sqref="E10:E49">
      <formula1>$Q$10:$Q$25</formula1>
    </dataValidation>
  </dataValidations>
  <pageMargins left="0.7" right="0.7" top="0.75" bottom="0.75" header="0.3" footer="0.3"/>
  <pageSetup scale="77" orientation="portrait"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Q61"/>
  <sheetViews>
    <sheetView zoomScaleNormal="100" zoomScaleSheetLayoutView="80" workbookViewId="0">
      <selection activeCell="L2" sqref="L2"/>
    </sheetView>
  </sheetViews>
  <sheetFormatPr defaultColWidth="8.85546875" defaultRowHeight="15"/>
  <cols>
    <col min="1" max="16" width="11.7109375" style="534" customWidth="1"/>
    <col min="17" max="17" width="11.28515625" style="534" bestFit="1" customWidth="1"/>
    <col min="18" max="16384" width="8.85546875" style="534"/>
  </cols>
  <sheetData>
    <row r="1" spans="1:17" ht="13.9" customHeight="1" thickBot="1"/>
    <row r="2" spans="1:17" ht="13.9" customHeight="1" thickBot="1">
      <c r="A2" s="673" t="s">
        <v>433</v>
      </c>
      <c r="B2" s="674" t="s">
        <v>291</v>
      </c>
      <c r="C2" s="675"/>
      <c r="D2" s="675"/>
      <c r="E2" s="676"/>
      <c r="F2" s="677" t="s">
        <v>434</v>
      </c>
      <c r="G2" s="678"/>
      <c r="H2" s="678"/>
      <c r="I2" s="678"/>
      <c r="J2" s="678"/>
      <c r="M2" s="566" t="s">
        <v>185</v>
      </c>
      <c r="N2" s="566" t="s">
        <v>186</v>
      </c>
      <c r="O2" s="566" t="s">
        <v>187</v>
      </c>
      <c r="P2" s="566" t="s">
        <v>188</v>
      </c>
    </row>
    <row r="3" spans="1:17" ht="13.9" customHeight="1" thickBot="1">
      <c r="A3" s="673"/>
      <c r="B3" s="679" t="s">
        <v>241</v>
      </c>
      <c r="C3" s="680"/>
      <c r="D3" s="680"/>
      <c r="E3" s="681"/>
      <c r="F3" s="677"/>
      <c r="G3" s="678"/>
      <c r="H3" s="678"/>
      <c r="I3" s="678"/>
      <c r="J3" s="678"/>
      <c r="M3" s="567">
        <f>M55/F50</f>
        <v>0.24586836764279502</v>
      </c>
      <c r="N3" s="567">
        <f>N55/F50</f>
        <v>0.75413163235720504</v>
      </c>
      <c r="O3" s="567">
        <f>O55/F50</f>
        <v>0</v>
      </c>
      <c r="P3" s="567">
        <f>P55/F50</f>
        <v>0</v>
      </c>
    </row>
    <row r="4" spans="1:17" ht="13.9" customHeight="1" thickBot="1">
      <c r="A4" s="682">
        <v>35</v>
      </c>
      <c r="B4" s="581" t="s">
        <v>218</v>
      </c>
      <c r="C4" s="608">
        <v>12759</v>
      </c>
      <c r="D4" s="582" t="s">
        <v>76</v>
      </c>
      <c r="E4" s="586">
        <v>2.2169999999999999E-2</v>
      </c>
      <c r="F4" s="683" t="s">
        <v>226</v>
      </c>
      <c r="G4" s="684"/>
      <c r="H4" s="685" t="s">
        <v>448</v>
      </c>
      <c r="I4" s="685"/>
      <c r="J4" s="685"/>
      <c r="N4" s="535"/>
    </row>
    <row r="5" spans="1:17" ht="13.9" customHeight="1" thickBot="1">
      <c r="A5" s="682"/>
      <c r="B5" s="657" t="s">
        <v>78</v>
      </c>
      <c r="C5" s="609">
        <v>12590</v>
      </c>
      <c r="D5" s="583" t="s">
        <v>219</v>
      </c>
      <c r="E5" s="587">
        <f>(C6+C5)/2</f>
        <v>12665.5</v>
      </c>
      <c r="F5" s="683" t="s">
        <v>227</v>
      </c>
      <c r="G5" s="686"/>
      <c r="H5" s="685" t="s">
        <v>447</v>
      </c>
      <c r="I5" s="687"/>
      <c r="J5" s="685"/>
      <c r="M5" s="666" t="s">
        <v>140</v>
      </c>
      <c r="N5" s="667"/>
      <c r="O5" s="667"/>
      <c r="P5" s="668"/>
    </row>
    <row r="6" spans="1:17" ht="13.9" customHeight="1" thickBot="1">
      <c r="A6" s="595" t="s">
        <v>144</v>
      </c>
      <c r="B6" s="657" t="s">
        <v>79</v>
      </c>
      <c r="C6" s="609">
        <v>12741</v>
      </c>
      <c r="D6" s="584" t="s">
        <v>145</v>
      </c>
      <c r="E6" s="588">
        <v>0.63</v>
      </c>
      <c r="F6" s="592" t="s">
        <v>170</v>
      </c>
      <c r="G6" s="594">
        <f>SUM(C12:C15)/SUM(C12:C46)</f>
        <v>8.2753017641597024E-2</v>
      </c>
      <c r="H6" s="592" t="s">
        <v>168</v>
      </c>
      <c r="I6" s="575">
        <v>48.698924731182792</v>
      </c>
      <c r="J6" s="596"/>
      <c r="M6" s="669" t="s">
        <v>141</v>
      </c>
      <c r="N6" s="670"/>
      <c r="O6" s="670"/>
      <c r="P6" s="671"/>
    </row>
    <row r="7" spans="1:17" ht="13.9" customHeight="1" thickBot="1">
      <c r="A7" s="610">
        <v>22.1</v>
      </c>
      <c r="B7" s="657" t="s">
        <v>80</v>
      </c>
      <c r="C7" s="609">
        <v>9083</v>
      </c>
      <c r="D7" s="585" t="s">
        <v>77</v>
      </c>
      <c r="E7" s="587">
        <v>6</v>
      </c>
      <c r="F7" s="593" t="s">
        <v>167</v>
      </c>
      <c r="G7" s="587">
        <v>95</v>
      </c>
      <c r="H7" s="592" t="s">
        <v>169</v>
      </c>
      <c r="I7" s="575">
        <v>1853.2258064516129</v>
      </c>
      <c r="J7" s="596"/>
      <c r="K7" s="535"/>
      <c r="L7" s="557"/>
    </row>
    <row r="8" spans="1:17" ht="13.9" customHeight="1">
      <c r="A8" s="661" t="s">
        <v>81</v>
      </c>
      <c r="B8" s="661" t="s">
        <v>82</v>
      </c>
      <c r="C8" s="661" t="s">
        <v>201</v>
      </c>
      <c r="D8" s="661" t="s">
        <v>224</v>
      </c>
      <c r="E8" s="662" t="s">
        <v>225</v>
      </c>
      <c r="F8" s="661" t="s">
        <v>83</v>
      </c>
      <c r="G8" s="662" t="s">
        <v>72</v>
      </c>
      <c r="H8" s="661" t="s">
        <v>217</v>
      </c>
      <c r="I8" s="661" t="s">
        <v>239</v>
      </c>
      <c r="J8" s="662" t="s">
        <v>451</v>
      </c>
      <c r="L8" s="557"/>
    </row>
    <row r="9" spans="1:17" ht="13.9" customHeight="1" thickBot="1">
      <c r="A9" s="661"/>
      <c r="B9" s="661"/>
      <c r="C9" s="661"/>
      <c r="D9" s="661"/>
      <c r="E9" s="661"/>
      <c r="F9" s="672"/>
      <c r="G9" s="672"/>
      <c r="H9" s="672"/>
      <c r="I9" s="661"/>
      <c r="J9" s="661"/>
      <c r="L9" s="535"/>
      <c r="M9" s="535"/>
      <c r="N9" s="535"/>
      <c r="Q9" s="568" t="s">
        <v>149</v>
      </c>
    </row>
    <row r="10" spans="1:17" ht="13.9" customHeight="1" thickBot="1">
      <c r="A10" s="597">
        <v>1</v>
      </c>
      <c r="B10" s="611" t="s">
        <v>84</v>
      </c>
      <c r="C10" s="630">
        <v>24</v>
      </c>
      <c r="D10" s="631"/>
      <c r="E10" s="622" t="s">
        <v>139</v>
      </c>
      <c r="F10" s="624">
        <f>(D10*42)*C10</f>
        <v>0</v>
      </c>
      <c r="G10" s="604">
        <f>F10</f>
        <v>0</v>
      </c>
      <c r="H10" s="575">
        <f t="shared" ref="H10:H49" si="0">(1*((D10/$A$7)+1))*C10</f>
        <v>24</v>
      </c>
      <c r="I10" s="616">
        <v>15</v>
      </c>
      <c r="J10" s="616">
        <v>6345</v>
      </c>
      <c r="L10" s="554">
        <f>IF(E10="acid",(C10),0)</f>
        <v>0</v>
      </c>
      <c r="M10" s="561">
        <f t="shared" ref="M10:M46" si="1">IF(E10=$M$54,F10,0)</f>
        <v>0</v>
      </c>
      <c r="N10" s="561">
        <f t="shared" ref="N10:N46" si="2">IF(E10=$N$54,F10,0)</f>
        <v>0</v>
      </c>
      <c r="O10" s="561">
        <f t="shared" ref="O10:O46" si="3">IF(E10=$O$54,F10,0)</f>
        <v>0</v>
      </c>
      <c r="P10" s="561">
        <f t="shared" ref="P10:P46" si="4">IF(E10=$P$54,F10,0)</f>
        <v>0</v>
      </c>
      <c r="Q10" s="569"/>
    </row>
    <row r="11" spans="1:17" ht="13.9" customHeight="1" thickBot="1">
      <c r="A11" s="597">
        <v>2</v>
      </c>
      <c r="B11" s="611" t="s">
        <v>85</v>
      </c>
      <c r="C11" s="630">
        <v>24</v>
      </c>
      <c r="D11" s="631"/>
      <c r="E11" s="622" t="s">
        <v>61</v>
      </c>
      <c r="F11" s="624">
        <f t="shared" ref="F11:F14" si="5">(D11*42)*C11</f>
        <v>0</v>
      </c>
      <c r="G11" s="604">
        <f t="shared" ref="G11:G48" si="6">G10+F11</f>
        <v>0</v>
      </c>
      <c r="H11" s="575">
        <f t="shared" si="0"/>
        <v>24</v>
      </c>
      <c r="I11" s="616">
        <v>30</v>
      </c>
      <c r="J11" s="616">
        <v>7000</v>
      </c>
      <c r="L11" s="554">
        <f t="shared" ref="L11:L49" si="7">IF(E11="acid",(C11),0)</f>
        <v>24</v>
      </c>
      <c r="M11" s="561">
        <f t="shared" si="1"/>
        <v>0</v>
      </c>
      <c r="N11" s="561">
        <f t="shared" si="2"/>
        <v>0</v>
      </c>
      <c r="O11" s="561">
        <f t="shared" si="3"/>
        <v>0</v>
      </c>
      <c r="P11" s="561">
        <f t="shared" si="4"/>
        <v>0</v>
      </c>
      <c r="Q11" s="552" t="s">
        <v>136</v>
      </c>
    </row>
    <row r="12" spans="1:17" ht="13.9" customHeight="1" thickBot="1">
      <c r="A12" s="597">
        <v>3</v>
      </c>
      <c r="B12" s="611" t="s">
        <v>498</v>
      </c>
      <c r="C12" s="630">
        <v>176</v>
      </c>
      <c r="D12" s="631"/>
      <c r="E12" s="622" t="s">
        <v>86</v>
      </c>
      <c r="F12" s="624">
        <f t="shared" si="5"/>
        <v>0</v>
      </c>
      <c r="G12" s="604">
        <f t="shared" si="6"/>
        <v>0</v>
      </c>
      <c r="H12" s="575">
        <f t="shared" si="0"/>
        <v>176</v>
      </c>
      <c r="I12" s="616">
        <v>81</v>
      </c>
      <c r="J12" s="616">
        <v>5836</v>
      </c>
      <c r="L12" s="554">
        <f t="shared" si="7"/>
        <v>0</v>
      </c>
      <c r="M12" s="561">
        <f t="shared" si="1"/>
        <v>0</v>
      </c>
      <c r="N12" s="561">
        <f t="shared" si="2"/>
        <v>0</v>
      </c>
      <c r="O12" s="561">
        <f t="shared" si="3"/>
        <v>0</v>
      </c>
      <c r="P12" s="561">
        <f t="shared" si="4"/>
        <v>0</v>
      </c>
      <c r="Q12" s="552" t="s">
        <v>150</v>
      </c>
    </row>
    <row r="13" spans="1:17" ht="13.9" customHeight="1" thickBot="1">
      <c r="A13" s="597">
        <v>4</v>
      </c>
      <c r="B13" s="611" t="s">
        <v>85</v>
      </c>
      <c r="C13" s="630">
        <v>36</v>
      </c>
      <c r="D13" s="631"/>
      <c r="E13" s="622" t="s">
        <v>61</v>
      </c>
      <c r="F13" s="624">
        <f t="shared" si="5"/>
        <v>0</v>
      </c>
      <c r="G13" s="604">
        <f t="shared" si="6"/>
        <v>0</v>
      </c>
      <c r="H13" s="575">
        <f t="shared" si="0"/>
        <v>36</v>
      </c>
      <c r="I13" s="616">
        <v>90</v>
      </c>
      <c r="J13" s="616">
        <v>6400</v>
      </c>
      <c r="L13" s="554">
        <f t="shared" si="7"/>
        <v>36</v>
      </c>
      <c r="M13" s="561">
        <f t="shared" si="1"/>
        <v>0</v>
      </c>
      <c r="N13" s="561">
        <f t="shared" si="2"/>
        <v>0</v>
      </c>
      <c r="O13" s="561">
        <f t="shared" si="3"/>
        <v>0</v>
      </c>
      <c r="P13" s="561">
        <f t="shared" si="4"/>
        <v>0</v>
      </c>
      <c r="Q13" s="552" t="s">
        <v>113</v>
      </c>
    </row>
    <row r="14" spans="1:17" ht="13.9" customHeight="1" thickBot="1">
      <c r="A14" s="597">
        <v>5</v>
      </c>
      <c r="B14" s="611" t="s">
        <v>498</v>
      </c>
      <c r="C14" s="630">
        <v>350</v>
      </c>
      <c r="D14" s="632"/>
      <c r="E14" s="622" t="s">
        <v>87</v>
      </c>
      <c r="F14" s="624">
        <f t="shared" si="5"/>
        <v>0</v>
      </c>
      <c r="G14" s="604">
        <f t="shared" si="6"/>
        <v>0</v>
      </c>
      <c r="H14" s="575">
        <f t="shared" si="0"/>
        <v>350</v>
      </c>
      <c r="I14" s="616">
        <v>95</v>
      </c>
      <c r="J14" s="616">
        <v>6500</v>
      </c>
      <c r="L14" s="554">
        <f t="shared" si="7"/>
        <v>0</v>
      </c>
      <c r="M14" s="561">
        <f t="shared" si="1"/>
        <v>0</v>
      </c>
      <c r="N14" s="561">
        <f t="shared" si="2"/>
        <v>0</v>
      </c>
      <c r="O14" s="561">
        <f t="shared" si="3"/>
        <v>0</v>
      </c>
      <c r="P14" s="561">
        <f t="shared" si="4"/>
        <v>0</v>
      </c>
      <c r="Q14" s="552" t="s">
        <v>151</v>
      </c>
    </row>
    <row r="15" spans="1:17" ht="13.9" customHeight="1" thickBot="1">
      <c r="A15" s="597">
        <v>6</v>
      </c>
      <c r="B15" s="611" t="s">
        <v>498</v>
      </c>
      <c r="C15" s="630">
        <v>151</v>
      </c>
      <c r="D15" s="631">
        <v>0.3</v>
      </c>
      <c r="E15" s="622" t="s">
        <v>136</v>
      </c>
      <c r="F15" s="624">
        <v>1900</v>
      </c>
      <c r="G15" s="604">
        <f t="shared" si="6"/>
        <v>1900</v>
      </c>
      <c r="H15" s="575">
        <f t="shared" si="0"/>
        <v>153.0497737556561</v>
      </c>
      <c r="I15" s="616">
        <v>95</v>
      </c>
      <c r="J15" s="616">
        <v>6910</v>
      </c>
      <c r="L15" s="554">
        <f t="shared" si="7"/>
        <v>0</v>
      </c>
      <c r="M15" s="561">
        <f t="shared" si="1"/>
        <v>1900</v>
      </c>
      <c r="N15" s="561">
        <f t="shared" si="2"/>
        <v>0</v>
      </c>
      <c r="O15" s="561">
        <f t="shared" si="3"/>
        <v>0</v>
      </c>
      <c r="P15" s="561">
        <f t="shared" si="4"/>
        <v>0</v>
      </c>
      <c r="Q15" s="552" t="s">
        <v>114</v>
      </c>
    </row>
    <row r="16" spans="1:17" ht="13.9" customHeight="1" thickBot="1">
      <c r="A16" s="597">
        <v>7</v>
      </c>
      <c r="B16" s="611" t="s">
        <v>498</v>
      </c>
      <c r="C16" s="630">
        <v>351</v>
      </c>
      <c r="D16" s="631">
        <v>0.6</v>
      </c>
      <c r="E16" s="622" t="s">
        <v>136</v>
      </c>
      <c r="F16" s="624">
        <v>8400</v>
      </c>
      <c r="G16" s="604">
        <f t="shared" si="6"/>
        <v>10300</v>
      </c>
      <c r="H16" s="575">
        <f t="shared" si="0"/>
        <v>360.52941176470586</v>
      </c>
      <c r="I16" s="616">
        <v>95</v>
      </c>
      <c r="J16" s="616">
        <v>6940</v>
      </c>
      <c r="L16" s="554">
        <f t="shared" si="7"/>
        <v>0</v>
      </c>
      <c r="M16" s="561">
        <f t="shared" si="1"/>
        <v>8400</v>
      </c>
      <c r="N16" s="561">
        <f t="shared" si="2"/>
        <v>0</v>
      </c>
      <c r="O16" s="561">
        <f t="shared" si="3"/>
        <v>0</v>
      </c>
      <c r="P16" s="561">
        <f t="shared" si="4"/>
        <v>0</v>
      </c>
      <c r="Q16" s="552" t="s">
        <v>152</v>
      </c>
    </row>
    <row r="17" spans="1:17" ht="13.9" customHeight="1" thickBot="1">
      <c r="A17" s="597">
        <v>8</v>
      </c>
      <c r="B17" s="611" t="s">
        <v>498</v>
      </c>
      <c r="C17" s="630">
        <v>350</v>
      </c>
      <c r="D17" s="631">
        <v>0.9</v>
      </c>
      <c r="E17" s="622" t="s">
        <v>136</v>
      </c>
      <c r="F17" s="624">
        <v>12800</v>
      </c>
      <c r="G17" s="604">
        <f t="shared" si="6"/>
        <v>23100</v>
      </c>
      <c r="H17" s="575">
        <f t="shared" si="0"/>
        <v>364.2533936651584</v>
      </c>
      <c r="I17" s="616">
        <v>95</v>
      </c>
      <c r="J17" s="616">
        <v>6880</v>
      </c>
      <c r="L17" s="554">
        <f t="shared" si="7"/>
        <v>0</v>
      </c>
      <c r="M17" s="561">
        <f t="shared" si="1"/>
        <v>12800</v>
      </c>
      <c r="N17" s="561">
        <f t="shared" si="2"/>
        <v>0</v>
      </c>
      <c r="O17" s="561">
        <f t="shared" si="3"/>
        <v>0</v>
      </c>
      <c r="P17" s="561">
        <f t="shared" si="4"/>
        <v>0</v>
      </c>
      <c r="Q17" s="552" t="s">
        <v>87</v>
      </c>
    </row>
    <row r="18" spans="1:17" ht="13.9" customHeight="1" thickBot="1">
      <c r="A18" s="597">
        <v>9</v>
      </c>
      <c r="B18" s="611" t="s">
        <v>498</v>
      </c>
      <c r="C18" s="633">
        <v>150</v>
      </c>
      <c r="D18" s="631">
        <v>0.3</v>
      </c>
      <c r="E18" s="622" t="s">
        <v>136</v>
      </c>
      <c r="F18" s="624">
        <v>2300</v>
      </c>
      <c r="G18" s="604">
        <f t="shared" si="6"/>
        <v>25400</v>
      </c>
      <c r="H18" s="575">
        <f t="shared" si="0"/>
        <v>152.03619909502262</v>
      </c>
      <c r="I18" s="616">
        <v>95</v>
      </c>
      <c r="J18" s="616">
        <v>6640</v>
      </c>
      <c r="L18" s="554">
        <f t="shared" si="7"/>
        <v>0</v>
      </c>
      <c r="M18" s="561">
        <f t="shared" si="1"/>
        <v>2300</v>
      </c>
      <c r="N18" s="561">
        <f t="shared" si="2"/>
        <v>0</v>
      </c>
      <c r="O18" s="561">
        <f t="shared" si="3"/>
        <v>0</v>
      </c>
      <c r="P18" s="561">
        <f t="shared" si="4"/>
        <v>0</v>
      </c>
      <c r="Q18" s="552" t="s">
        <v>61</v>
      </c>
    </row>
    <row r="19" spans="1:17" ht="13.9" customHeight="1" thickBot="1">
      <c r="A19" s="597">
        <v>10</v>
      </c>
      <c r="B19" s="611" t="s">
        <v>498</v>
      </c>
      <c r="C19" s="633">
        <v>351</v>
      </c>
      <c r="D19" s="631">
        <v>0.6</v>
      </c>
      <c r="E19" s="622" t="s">
        <v>136</v>
      </c>
      <c r="F19" s="624">
        <v>9400</v>
      </c>
      <c r="G19" s="604">
        <f t="shared" si="6"/>
        <v>34800</v>
      </c>
      <c r="H19" s="575">
        <f t="shared" si="0"/>
        <v>360.52941176470586</v>
      </c>
      <c r="I19" s="616">
        <v>95</v>
      </c>
      <c r="J19" s="616">
        <v>6680</v>
      </c>
      <c r="L19" s="554">
        <f t="shared" si="7"/>
        <v>0</v>
      </c>
      <c r="M19" s="561">
        <f t="shared" si="1"/>
        <v>9400</v>
      </c>
      <c r="N19" s="561">
        <f t="shared" si="2"/>
        <v>0</v>
      </c>
      <c r="O19" s="561">
        <f t="shared" si="3"/>
        <v>0</v>
      </c>
      <c r="P19" s="561">
        <f t="shared" si="4"/>
        <v>0</v>
      </c>
      <c r="Q19" s="552" t="s">
        <v>86</v>
      </c>
    </row>
    <row r="20" spans="1:17" ht="13.9" customHeight="1" thickBot="1">
      <c r="A20" s="597">
        <v>11</v>
      </c>
      <c r="B20" s="611" t="s">
        <v>498</v>
      </c>
      <c r="C20" s="633">
        <v>300</v>
      </c>
      <c r="D20" s="631">
        <v>0.9</v>
      </c>
      <c r="E20" s="622" t="s">
        <v>136</v>
      </c>
      <c r="F20" s="624">
        <v>10900</v>
      </c>
      <c r="G20" s="604">
        <f t="shared" si="6"/>
        <v>45700</v>
      </c>
      <c r="H20" s="575">
        <f t="shared" si="0"/>
        <v>312.21719457013575</v>
      </c>
      <c r="I20" s="616">
        <v>95</v>
      </c>
      <c r="J20" s="616">
        <v>6630</v>
      </c>
      <c r="L20" s="554">
        <f t="shared" si="7"/>
        <v>0</v>
      </c>
      <c r="M20" s="561">
        <f t="shared" si="1"/>
        <v>10900</v>
      </c>
      <c r="N20" s="561">
        <f t="shared" si="2"/>
        <v>0</v>
      </c>
      <c r="O20" s="561">
        <f t="shared" si="3"/>
        <v>0</v>
      </c>
      <c r="P20" s="561">
        <f t="shared" si="4"/>
        <v>0</v>
      </c>
      <c r="Q20" s="552" t="s">
        <v>128</v>
      </c>
    </row>
    <row r="21" spans="1:17" ht="13.9" customHeight="1" thickBot="1">
      <c r="A21" s="597">
        <v>12</v>
      </c>
      <c r="B21" s="611" t="s">
        <v>498</v>
      </c>
      <c r="C21" s="633">
        <v>151</v>
      </c>
      <c r="D21" s="631">
        <v>0.3</v>
      </c>
      <c r="E21" s="622" t="s">
        <v>136</v>
      </c>
      <c r="F21" s="624">
        <v>2600</v>
      </c>
      <c r="G21" s="604">
        <f t="shared" si="6"/>
        <v>48300</v>
      </c>
      <c r="H21" s="575">
        <f t="shared" si="0"/>
        <v>153.0497737556561</v>
      </c>
      <c r="I21" s="616">
        <v>95</v>
      </c>
      <c r="J21" s="616">
        <v>6530</v>
      </c>
      <c r="L21" s="554">
        <f t="shared" si="7"/>
        <v>0</v>
      </c>
      <c r="M21" s="561">
        <f t="shared" si="1"/>
        <v>2600</v>
      </c>
      <c r="N21" s="561">
        <f t="shared" si="2"/>
        <v>0</v>
      </c>
      <c r="O21" s="561">
        <f t="shared" si="3"/>
        <v>0</v>
      </c>
      <c r="P21" s="561">
        <f t="shared" si="4"/>
        <v>0</v>
      </c>
      <c r="Q21" s="552" t="s">
        <v>129</v>
      </c>
    </row>
    <row r="22" spans="1:17" ht="13.9" customHeight="1" thickBot="1">
      <c r="A22" s="597">
        <v>13</v>
      </c>
      <c r="B22" s="611" t="s">
        <v>498</v>
      </c>
      <c r="C22" s="633">
        <v>302</v>
      </c>
      <c r="D22" s="631">
        <v>0.9</v>
      </c>
      <c r="E22" s="622" t="s">
        <v>136</v>
      </c>
      <c r="F22" s="624">
        <v>11500</v>
      </c>
      <c r="G22" s="604">
        <f t="shared" si="6"/>
        <v>59800</v>
      </c>
      <c r="H22" s="575">
        <f t="shared" si="0"/>
        <v>314.29864253393669</v>
      </c>
      <c r="I22" s="616">
        <v>95</v>
      </c>
      <c r="J22" s="616">
        <v>6590</v>
      </c>
      <c r="L22" s="554">
        <f t="shared" si="7"/>
        <v>0</v>
      </c>
      <c r="M22" s="561">
        <f t="shared" si="1"/>
        <v>11500</v>
      </c>
      <c r="N22" s="561">
        <f t="shared" si="2"/>
        <v>0</v>
      </c>
      <c r="O22" s="561">
        <f t="shared" si="3"/>
        <v>0</v>
      </c>
      <c r="P22" s="561">
        <f t="shared" si="4"/>
        <v>0</v>
      </c>
      <c r="Q22" s="552" t="s">
        <v>139</v>
      </c>
    </row>
    <row r="23" spans="1:17" ht="13.9" customHeight="1" thickBot="1">
      <c r="A23" s="597">
        <v>14</v>
      </c>
      <c r="B23" s="611" t="s">
        <v>498</v>
      </c>
      <c r="C23" s="633">
        <v>306</v>
      </c>
      <c r="D23" s="631">
        <v>1.2</v>
      </c>
      <c r="E23" s="622" t="s">
        <v>136</v>
      </c>
      <c r="F23" s="624">
        <v>14400</v>
      </c>
      <c r="G23" s="604">
        <f t="shared" si="6"/>
        <v>74200</v>
      </c>
      <c r="H23" s="575">
        <f t="shared" si="0"/>
        <v>322.61538461538464</v>
      </c>
      <c r="I23" s="616">
        <v>95</v>
      </c>
      <c r="J23" s="616">
        <v>6580</v>
      </c>
      <c r="L23" s="554">
        <f t="shared" si="7"/>
        <v>0</v>
      </c>
      <c r="M23" s="561">
        <f t="shared" si="1"/>
        <v>14400</v>
      </c>
      <c r="N23" s="561">
        <f t="shared" si="2"/>
        <v>0</v>
      </c>
      <c r="O23" s="561">
        <f t="shared" si="3"/>
        <v>0</v>
      </c>
      <c r="P23" s="561">
        <f t="shared" si="4"/>
        <v>0</v>
      </c>
      <c r="Q23" s="552" t="s">
        <v>192</v>
      </c>
    </row>
    <row r="24" spans="1:17" ht="13.9" customHeight="1" thickBot="1">
      <c r="A24" s="597">
        <v>15</v>
      </c>
      <c r="B24" s="611" t="s">
        <v>498</v>
      </c>
      <c r="C24" s="633">
        <v>151</v>
      </c>
      <c r="D24" s="631">
        <v>0.3</v>
      </c>
      <c r="E24" s="622" t="s">
        <v>136</v>
      </c>
      <c r="F24" s="624">
        <v>2700</v>
      </c>
      <c r="G24" s="604">
        <f t="shared" si="6"/>
        <v>76900</v>
      </c>
      <c r="H24" s="575">
        <f t="shared" si="0"/>
        <v>153.0497737556561</v>
      </c>
      <c r="I24" s="616">
        <v>95</v>
      </c>
      <c r="J24" s="616">
        <v>6400</v>
      </c>
      <c r="L24" s="554">
        <f t="shared" si="7"/>
        <v>0</v>
      </c>
      <c r="M24" s="561">
        <f t="shared" si="1"/>
        <v>2700</v>
      </c>
      <c r="N24" s="561">
        <f t="shared" si="2"/>
        <v>0</v>
      </c>
      <c r="O24" s="561">
        <f t="shared" si="3"/>
        <v>0</v>
      </c>
      <c r="P24" s="561">
        <f t="shared" si="4"/>
        <v>0</v>
      </c>
      <c r="Q24" s="552" t="s">
        <v>233</v>
      </c>
    </row>
    <row r="25" spans="1:17" ht="13.9" customHeight="1" thickBot="1">
      <c r="A25" s="597">
        <v>16</v>
      </c>
      <c r="B25" s="611" t="s">
        <v>498</v>
      </c>
      <c r="C25" s="633">
        <v>151</v>
      </c>
      <c r="D25" s="631">
        <v>1.2</v>
      </c>
      <c r="E25" s="622" t="s">
        <v>136</v>
      </c>
      <c r="F25" s="624">
        <v>7900</v>
      </c>
      <c r="G25" s="604">
        <f t="shared" si="6"/>
        <v>84800</v>
      </c>
      <c r="H25" s="575">
        <f t="shared" si="0"/>
        <v>159.19909502262445</v>
      </c>
      <c r="I25" s="616">
        <v>95</v>
      </c>
      <c r="J25" s="616">
        <v>6640</v>
      </c>
      <c r="L25" s="554">
        <f t="shared" si="7"/>
        <v>0</v>
      </c>
      <c r="M25" s="561">
        <f t="shared" si="1"/>
        <v>7900</v>
      </c>
      <c r="N25" s="561">
        <f t="shared" si="2"/>
        <v>0</v>
      </c>
      <c r="O25" s="561">
        <f t="shared" si="3"/>
        <v>0</v>
      </c>
      <c r="P25" s="561">
        <f t="shared" si="4"/>
        <v>0</v>
      </c>
      <c r="Q25" s="553" t="s">
        <v>156</v>
      </c>
    </row>
    <row r="26" spans="1:17" ht="13.9" customHeight="1" thickBot="1">
      <c r="A26" s="597">
        <v>17</v>
      </c>
      <c r="B26" s="611" t="s">
        <v>498</v>
      </c>
      <c r="C26" s="633">
        <v>200</v>
      </c>
      <c r="D26" s="631">
        <v>0.3</v>
      </c>
      <c r="E26" s="622" t="s">
        <v>150</v>
      </c>
      <c r="F26" s="624">
        <v>3500</v>
      </c>
      <c r="G26" s="604">
        <f t="shared" si="6"/>
        <v>88300</v>
      </c>
      <c r="H26" s="575">
        <f t="shared" si="0"/>
        <v>202.71493212669682</v>
      </c>
      <c r="I26" s="616">
        <v>95</v>
      </c>
      <c r="J26" s="616">
        <v>6450</v>
      </c>
      <c r="L26" s="554">
        <f t="shared" si="7"/>
        <v>0</v>
      </c>
      <c r="M26" s="561">
        <f t="shared" si="1"/>
        <v>0</v>
      </c>
      <c r="N26" s="561">
        <f t="shared" si="2"/>
        <v>3500</v>
      </c>
      <c r="O26" s="561">
        <f t="shared" si="3"/>
        <v>0</v>
      </c>
      <c r="P26" s="561">
        <f t="shared" si="4"/>
        <v>0</v>
      </c>
    </row>
    <row r="27" spans="1:17" ht="13.9" customHeight="1" thickBot="1">
      <c r="A27" s="597">
        <v>18</v>
      </c>
      <c r="B27" s="611" t="s">
        <v>498</v>
      </c>
      <c r="C27" s="633">
        <v>401</v>
      </c>
      <c r="D27" s="631">
        <v>0.6</v>
      </c>
      <c r="E27" s="622" t="s">
        <v>150</v>
      </c>
      <c r="F27" s="624">
        <v>10400</v>
      </c>
      <c r="G27" s="604">
        <f t="shared" si="6"/>
        <v>98700</v>
      </c>
      <c r="H27" s="575">
        <f t="shared" si="0"/>
        <v>411.88687782805425</v>
      </c>
      <c r="I27" s="616">
        <v>95</v>
      </c>
      <c r="J27" s="616">
        <v>6430</v>
      </c>
      <c r="L27" s="554">
        <f t="shared" si="7"/>
        <v>0</v>
      </c>
      <c r="M27" s="561">
        <f t="shared" si="1"/>
        <v>0</v>
      </c>
      <c r="N27" s="561">
        <f t="shared" si="2"/>
        <v>10400</v>
      </c>
      <c r="O27" s="561">
        <f t="shared" si="3"/>
        <v>0</v>
      </c>
      <c r="P27" s="561">
        <f t="shared" si="4"/>
        <v>0</v>
      </c>
    </row>
    <row r="28" spans="1:17" ht="13.9" customHeight="1" thickBot="1">
      <c r="A28" s="597">
        <v>19</v>
      </c>
      <c r="B28" s="611" t="s">
        <v>498</v>
      </c>
      <c r="C28" s="633">
        <v>401</v>
      </c>
      <c r="D28" s="631">
        <v>0.9</v>
      </c>
      <c r="E28" s="622" t="s">
        <v>150</v>
      </c>
      <c r="F28" s="624">
        <v>14900</v>
      </c>
      <c r="G28" s="604">
        <f t="shared" si="6"/>
        <v>113600</v>
      </c>
      <c r="H28" s="575">
        <f t="shared" si="0"/>
        <v>417.33031674208149</v>
      </c>
      <c r="I28" s="616">
        <v>95</v>
      </c>
      <c r="J28" s="616">
        <v>6380</v>
      </c>
      <c r="L28" s="554">
        <f t="shared" si="7"/>
        <v>0</v>
      </c>
      <c r="M28" s="561">
        <f t="shared" si="1"/>
        <v>0</v>
      </c>
      <c r="N28" s="561">
        <f t="shared" si="2"/>
        <v>14900</v>
      </c>
      <c r="O28" s="561">
        <f t="shared" si="3"/>
        <v>0</v>
      </c>
      <c r="P28" s="561">
        <f t="shared" si="4"/>
        <v>0</v>
      </c>
    </row>
    <row r="29" spans="1:17" ht="13.9" customHeight="1" thickBot="1">
      <c r="A29" s="597">
        <v>20</v>
      </c>
      <c r="B29" s="611" t="s">
        <v>498</v>
      </c>
      <c r="C29" s="633">
        <v>200</v>
      </c>
      <c r="D29" s="631">
        <v>0.3</v>
      </c>
      <c r="E29" s="622" t="s">
        <v>150</v>
      </c>
      <c r="F29" s="624">
        <v>3100</v>
      </c>
      <c r="G29" s="604">
        <f t="shared" si="6"/>
        <v>116700</v>
      </c>
      <c r="H29" s="575">
        <f t="shared" si="0"/>
        <v>202.71493212669682</v>
      </c>
      <c r="I29" s="616">
        <v>95</v>
      </c>
      <c r="J29" s="616">
        <v>6330</v>
      </c>
      <c r="L29" s="554">
        <f t="shared" si="7"/>
        <v>0</v>
      </c>
      <c r="M29" s="561">
        <f t="shared" si="1"/>
        <v>0</v>
      </c>
      <c r="N29" s="561">
        <f t="shared" si="2"/>
        <v>3100</v>
      </c>
      <c r="O29" s="561">
        <f t="shared" si="3"/>
        <v>0</v>
      </c>
      <c r="P29" s="561">
        <f t="shared" si="4"/>
        <v>0</v>
      </c>
    </row>
    <row r="30" spans="1:17" ht="13.9" customHeight="1" thickBot="1">
      <c r="A30" s="597">
        <v>21</v>
      </c>
      <c r="B30" s="611" t="s">
        <v>498</v>
      </c>
      <c r="C30" s="633">
        <v>402</v>
      </c>
      <c r="D30" s="631">
        <v>0.9</v>
      </c>
      <c r="E30" s="622" t="s">
        <v>150</v>
      </c>
      <c r="F30" s="624">
        <v>15000</v>
      </c>
      <c r="G30" s="604">
        <f t="shared" si="6"/>
        <v>131700</v>
      </c>
      <c r="H30" s="575">
        <f t="shared" si="0"/>
        <v>418.37104072398193</v>
      </c>
      <c r="I30" s="616">
        <v>95</v>
      </c>
      <c r="J30" s="616">
        <v>6380</v>
      </c>
      <c r="L30" s="554">
        <f t="shared" si="7"/>
        <v>0</v>
      </c>
      <c r="M30" s="561">
        <f t="shared" si="1"/>
        <v>0</v>
      </c>
      <c r="N30" s="561">
        <f t="shared" si="2"/>
        <v>15000</v>
      </c>
      <c r="O30" s="561">
        <f t="shared" si="3"/>
        <v>0</v>
      </c>
      <c r="P30" s="561">
        <f t="shared" si="4"/>
        <v>0</v>
      </c>
    </row>
    <row r="31" spans="1:17" ht="13.9" customHeight="1" thickBot="1">
      <c r="A31" s="597">
        <v>22</v>
      </c>
      <c r="B31" s="611" t="s">
        <v>498</v>
      </c>
      <c r="C31" s="633">
        <v>400</v>
      </c>
      <c r="D31" s="631">
        <v>1.5</v>
      </c>
      <c r="E31" s="622" t="s">
        <v>150</v>
      </c>
      <c r="F31" s="624">
        <v>24400</v>
      </c>
      <c r="G31" s="604">
        <f t="shared" si="6"/>
        <v>156100</v>
      </c>
      <c r="H31" s="575">
        <f t="shared" si="0"/>
        <v>427.14932126696834</v>
      </c>
      <c r="I31" s="616">
        <v>95</v>
      </c>
      <c r="J31" s="616">
        <v>6460</v>
      </c>
      <c r="L31" s="554">
        <f t="shared" si="7"/>
        <v>0</v>
      </c>
      <c r="M31" s="561">
        <f t="shared" si="1"/>
        <v>0</v>
      </c>
      <c r="N31" s="561">
        <f t="shared" si="2"/>
        <v>24400</v>
      </c>
      <c r="O31" s="561">
        <f t="shared" si="3"/>
        <v>0</v>
      </c>
      <c r="P31" s="561">
        <f t="shared" si="4"/>
        <v>0</v>
      </c>
    </row>
    <row r="32" spans="1:17" ht="13.9" customHeight="1" thickBot="1">
      <c r="A32" s="597">
        <v>23</v>
      </c>
      <c r="B32" s="611" t="s">
        <v>498</v>
      </c>
      <c r="C32" s="633">
        <v>202</v>
      </c>
      <c r="D32" s="631">
        <v>0.6</v>
      </c>
      <c r="E32" s="622" t="s">
        <v>150</v>
      </c>
      <c r="F32" s="624">
        <v>5800</v>
      </c>
      <c r="G32" s="604">
        <f t="shared" si="6"/>
        <v>161900</v>
      </c>
      <c r="H32" s="575">
        <f t="shared" si="0"/>
        <v>207.48416289592757</v>
      </c>
      <c r="I32" s="616">
        <v>95</v>
      </c>
      <c r="J32" s="616">
        <v>6500</v>
      </c>
      <c r="L32" s="554">
        <f t="shared" si="7"/>
        <v>0</v>
      </c>
      <c r="M32" s="561">
        <f t="shared" si="1"/>
        <v>0</v>
      </c>
      <c r="N32" s="561">
        <f t="shared" si="2"/>
        <v>5800</v>
      </c>
      <c r="O32" s="561">
        <f t="shared" si="3"/>
        <v>0</v>
      </c>
      <c r="P32" s="561">
        <f t="shared" si="4"/>
        <v>0</v>
      </c>
    </row>
    <row r="33" spans="1:16" ht="13.9" customHeight="1" thickBot="1">
      <c r="A33" s="597">
        <v>24</v>
      </c>
      <c r="B33" s="611" t="s">
        <v>498</v>
      </c>
      <c r="C33" s="633">
        <v>401</v>
      </c>
      <c r="D33" s="631">
        <v>1.2</v>
      </c>
      <c r="E33" s="622" t="s">
        <v>150</v>
      </c>
      <c r="F33" s="624">
        <v>20000</v>
      </c>
      <c r="G33" s="604">
        <f t="shared" si="6"/>
        <v>181900</v>
      </c>
      <c r="H33" s="575">
        <f t="shared" si="0"/>
        <v>422.77375565610862</v>
      </c>
      <c r="I33" s="616">
        <v>95</v>
      </c>
      <c r="J33" s="616">
        <v>6450</v>
      </c>
      <c r="L33" s="554">
        <f t="shared" si="7"/>
        <v>0</v>
      </c>
      <c r="M33" s="561">
        <f t="shared" si="1"/>
        <v>0</v>
      </c>
      <c r="N33" s="561">
        <f t="shared" si="2"/>
        <v>20000</v>
      </c>
      <c r="O33" s="561">
        <f t="shared" si="3"/>
        <v>0</v>
      </c>
      <c r="P33" s="561">
        <f t="shared" si="4"/>
        <v>0</v>
      </c>
    </row>
    <row r="34" spans="1:16" ht="13.9" customHeight="1" thickBot="1">
      <c r="A34" s="597">
        <v>25</v>
      </c>
      <c r="B34" s="611" t="s">
        <v>498</v>
      </c>
      <c r="C34" s="633">
        <v>402</v>
      </c>
      <c r="D34" s="631">
        <v>1.8</v>
      </c>
      <c r="E34" s="622" t="s">
        <v>150</v>
      </c>
      <c r="F34" s="624">
        <v>29600</v>
      </c>
      <c r="G34" s="604">
        <f t="shared" si="6"/>
        <v>211500</v>
      </c>
      <c r="H34" s="575">
        <f t="shared" si="0"/>
        <v>434.74208144796376</v>
      </c>
      <c r="I34" s="616">
        <v>95</v>
      </c>
      <c r="J34" s="616">
        <v>6430</v>
      </c>
      <c r="L34" s="554">
        <f t="shared" si="7"/>
        <v>0</v>
      </c>
      <c r="M34" s="561">
        <f t="shared" si="1"/>
        <v>0</v>
      </c>
      <c r="N34" s="561">
        <f t="shared" si="2"/>
        <v>29600</v>
      </c>
      <c r="O34" s="561">
        <f t="shared" si="3"/>
        <v>0</v>
      </c>
      <c r="P34" s="561">
        <f t="shared" si="4"/>
        <v>0</v>
      </c>
    </row>
    <row r="35" spans="1:16" ht="13.9" customHeight="1" thickBot="1">
      <c r="A35" s="597">
        <v>26</v>
      </c>
      <c r="B35" s="611" t="s">
        <v>498</v>
      </c>
      <c r="C35" s="633">
        <v>200</v>
      </c>
      <c r="D35" s="631">
        <v>0.6</v>
      </c>
      <c r="E35" s="622" t="s">
        <v>150</v>
      </c>
      <c r="F35" s="624">
        <v>5900</v>
      </c>
      <c r="G35" s="604">
        <f t="shared" si="6"/>
        <v>217400</v>
      </c>
      <c r="H35" s="575">
        <f t="shared" si="0"/>
        <v>205.42986425339365</v>
      </c>
      <c r="I35" s="616">
        <v>95</v>
      </c>
      <c r="J35" s="616">
        <v>6400</v>
      </c>
      <c r="L35" s="554">
        <f t="shared" si="7"/>
        <v>0</v>
      </c>
      <c r="M35" s="561">
        <f t="shared" si="1"/>
        <v>0</v>
      </c>
      <c r="N35" s="561">
        <f t="shared" si="2"/>
        <v>5900</v>
      </c>
      <c r="O35" s="561">
        <f t="shared" si="3"/>
        <v>0</v>
      </c>
      <c r="P35" s="561">
        <f t="shared" si="4"/>
        <v>0</v>
      </c>
    </row>
    <row r="36" spans="1:16" ht="13.9" customHeight="1" thickBot="1">
      <c r="A36" s="597">
        <v>27</v>
      </c>
      <c r="B36" s="611" t="s">
        <v>498</v>
      </c>
      <c r="C36" s="633">
        <v>400</v>
      </c>
      <c r="D36" s="631">
        <v>1.2</v>
      </c>
      <c r="E36" s="622" t="s">
        <v>150</v>
      </c>
      <c r="F36" s="624">
        <v>19800</v>
      </c>
      <c r="G36" s="604">
        <f t="shared" si="6"/>
        <v>237200</v>
      </c>
      <c r="H36" s="575">
        <f t="shared" si="0"/>
        <v>421.7194570135747</v>
      </c>
      <c r="I36" s="616">
        <v>95</v>
      </c>
      <c r="J36" s="616">
        <v>6450</v>
      </c>
      <c r="L36" s="554">
        <f t="shared" si="7"/>
        <v>0</v>
      </c>
      <c r="M36" s="561">
        <f t="shared" si="1"/>
        <v>0</v>
      </c>
      <c r="N36" s="561">
        <f t="shared" si="2"/>
        <v>19800</v>
      </c>
      <c r="O36" s="561">
        <f t="shared" si="3"/>
        <v>0</v>
      </c>
      <c r="P36" s="561">
        <f t="shared" si="4"/>
        <v>0</v>
      </c>
    </row>
    <row r="37" spans="1:16" ht="13.9" customHeight="1" thickBot="1">
      <c r="A37" s="597">
        <v>28</v>
      </c>
      <c r="B37" s="611" t="s">
        <v>498</v>
      </c>
      <c r="C37" s="633">
        <v>302</v>
      </c>
      <c r="D37" s="631">
        <v>1.8</v>
      </c>
      <c r="E37" s="622" t="s">
        <v>150</v>
      </c>
      <c r="F37" s="624">
        <v>20800</v>
      </c>
      <c r="G37" s="604">
        <f t="shared" si="6"/>
        <v>258000</v>
      </c>
      <c r="H37" s="575">
        <f t="shared" si="0"/>
        <v>326.59728506787326</v>
      </c>
      <c r="I37" s="616">
        <v>95</v>
      </c>
      <c r="J37" s="616">
        <v>6400</v>
      </c>
      <c r="L37" s="554">
        <f t="shared" si="7"/>
        <v>0</v>
      </c>
      <c r="M37" s="561">
        <f t="shared" si="1"/>
        <v>0</v>
      </c>
      <c r="N37" s="561">
        <f t="shared" si="2"/>
        <v>20800</v>
      </c>
      <c r="O37" s="561">
        <f t="shared" si="3"/>
        <v>0</v>
      </c>
      <c r="P37" s="561">
        <f t="shared" si="4"/>
        <v>0</v>
      </c>
    </row>
    <row r="38" spans="1:16" ht="13.9" customHeight="1" thickBot="1">
      <c r="A38" s="597">
        <v>29</v>
      </c>
      <c r="B38" s="611" t="s">
        <v>498</v>
      </c>
      <c r="C38" s="633">
        <v>200</v>
      </c>
      <c r="D38" s="631">
        <v>0.9</v>
      </c>
      <c r="E38" s="622" t="s">
        <v>150</v>
      </c>
      <c r="F38" s="624">
        <v>8600</v>
      </c>
      <c r="G38" s="604">
        <f t="shared" si="6"/>
        <v>266600</v>
      </c>
      <c r="H38" s="575">
        <f t="shared" si="0"/>
        <v>208.14479638009053</v>
      </c>
      <c r="I38" s="616">
        <v>95</v>
      </c>
      <c r="J38" s="616">
        <v>6290</v>
      </c>
      <c r="L38" s="554">
        <f t="shared" si="7"/>
        <v>0</v>
      </c>
      <c r="M38" s="561">
        <f t="shared" si="1"/>
        <v>0</v>
      </c>
      <c r="N38" s="561">
        <f t="shared" si="2"/>
        <v>8600</v>
      </c>
      <c r="O38" s="561">
        <f t="shared" si="3"/>
        <v>0</v>
      </c>
      <c r="P38" s="561">
        <f t="shared" si="4"/>
        <v>0</v>
      </c>
    </row>
    <row r="39" spans="1:16" ht="13.9" customHeight="1" thickBot="1">
      <c r="A39" s="597">
        <v>30</v>
      </c>
      <c r="B39" s="611" t="s">
        <v>498</v>
      </c>
      <c r="C39" s="633">
        <v>302</v>
      </c>
      <c r="D39" s="631">
        <v>1.5</v>
      </c>
      <c r="E39" s="622" t="s">
        <v>150</v>
      </c>
      <c r="F39" s="624">
        <v>19100</v>
      </c>
      <c r="G39" s="604">
        <f t="shared" si="6"/>
        <v>285700</v>
      </c>
      <c r="H39" s="575">
        <f t="shared" si="0"/>
        <v>322.49773755656111</v>
      </c>
      <c r="I39" s="616">
        <v>95</v>
      </c>
      <c r="J39" s="616">
        <v>6320</v>
      </c>
      <c r="L39" s="554">
        <f t="shared" si="7"/>
        <v>0</v>
      </c>
      <c r="M39" s="561">
        <f t="shared" si="1"/>
        <v>0</v>
      </c>
      <c r="N39" s="561">
        <f t="shared" si="2"/>
        <v>19100</v>
      </c>
      <c r="O39" s="561">
        <f t="shared" si="3"/>
        <v>0</v>
      </c>
      <c r="P39" s="561">
        <f t="shared" si="4"/>
        <v>0</v>
      </c>
    </row>
    <row r="40" spans="1:16" ht="13.9" customHeight="1" thickBot="1">
      <c r="A40" s="597">
        <v>31</v>
      </c>
      <c r="B40" s="611" t="s">
        <v>498</v>
      </c>
      <c r="C40" s="633">
        <v>210</v>
      </c>
      <c r="D40" s="631">
        <v>2</v>
      </c>
      <c r="E40" s="622" t="s">
        <v>150</v>
      </c>
      <c r="F40" s="624">
        <v>16700</v>
      </c>
      <c r="G40" s="604">
        <f t="shared" si="6"/>
        <v>302400</v>
      </c>
      <c r="H40" s="575">
        <f t="shared" si="0"/>
        <v>229.00452488687782</v>
      </c>
      <c r="I40" s="616">
        <v>95</v>
      </c>
      <c r="J40" s="616">
        <v>6270</v>
      </c>
      <c r="L40" s="554">
        <f t="shared" si="7"/>
        <v>0</v>
      </c>
      <c r="M40" s="561">
        <f t="shared" si="1"/>
        <v>0</v>
      </c>
      <c r="N40" s="561">
        <f t="shared" si="2"/>
        <v>16700</v>
      </c>
      <c r="O40" s="561">
        <f t="shared" si="3"/>
        <v>0</v>
      </c>
      <c r="P40" s="561">
        <f t="shared" si="4"/>
        <v>0</v>
      </c>
    </row>
    <row r="41" spans="1:16" ht="13.9" customHeight="1" thickBot="1">
      <c r="A41" s="597">
        <v>32</v>
      </c>
      <c r="B41" s="611" t="s">
        <v>498</v>
      </c>
      <c r="C41" s="633">
        <v>200</v>
      </c>
      <c r="D41" s="631">
        <v>0.9</v>
      </c>
      <c r="E41" s="622" t="s">
        <v>150</v>
      </c>
      <c r="F41" s="624">
        <v>9000</v>
      </c>
      <c r="G41" s="604">
        <f t="shared" si="6"/>
        <v>311400</v>
      </c>
      <c r="H41" s="575">
        <f t="shared" si="0"/>
        <v>208.14479638009053</v>
      </c>
      <c r="I41" s="616">
        <v>95</v>
      </c>
      <c r="J41" s="616">
        <v>6240</v>
      </c>
      <c r="L41" s="554">
        <f t="shared" si="7"/>
        <v>0</v>
      </c>
      <c r="M41" s="561">
        <f t="shared" si="1"/>
        <v>0</v>
      </c>
      <c r="N41" s="561">
        <f t="shared" si="2"/>
        <v>9000</v>
      </c>
      <c r="O41" s="561">
        <f t="shared" si="3"/>
        <v>0</v>
      </c>
      <c r="P41" s="561">
        <f t="shared" si="4"/>
        <v>0</v>
      </c>
    </row>
    <row r="42" spans="1:16" ht="13.9" customHeight="1" thickBot="1">
      <c r="A42" s="597">
        <v>33</v>
      </c>
      <c r="B42" s="611" t="s">
        <v>498</v>
      </c>
      <c r="C42" s="633">
        <v>200</v>
      </c>
      <c r="D42" s="631">
        <v>1.5</v>
      </c>
      <c r="E42" s="622" t="s">
        <v>150</v>
      </c>
      <c r="F42" s="624">
        <v>12700</v>
      </c>
      <c r="G42" s="604">
        <f t="shared" si="6"/>
        <v>324100</v>
      </c>
      <c r="H42" s="575">
        <f t="shared" si="0"/>
        <v>213.57466063348417</v>
      </c>
      <c r="I42" s="616">
        <v>95</v>
      </c>
      <c r="J42" s="616">
        <v>6160</v>
      </c>
      <c r="L42" s="554">
        <f t="shared" si="7"/>
        <v>0</v>
      </c>
      <c r="M42" s="561">
        <f t="shared" si="1"/>
        <v>0</v>
      </c>
      <c r="N42" s="561">
        <f t="shared" si="2"/>
        <v>12700</v>
      </c>
      <c r="O42" s="561">
        <f t="shared" si="3"/>
        <v>0</v>
      </c>
      <c r="P42" s="561">
        <f t="shared" si="4"/>
        <v>0</v>
      </c>
    </row>
    <row r="43" spans="1:16" ht="13.9" customHeight="1" thickBot="1">
      <c r="A43" s="597">
        <v>34</v>
      </c>
      <c r="B43" s="611" t="s">
        <v>498</v>
      </c>
      <c r="C43" s="633">
        <v>317</v>
      </c>
      <c r="D43" s="631">
        <v>2</v>
      </c>
      <c r="E43" s="622" t="s">
        <v>150</v>
      </c>
      <c r="F43" s="624">
        <v>20800</v>
      </c>
      <c r="G43" s="604">
        <f t="shared" si="6"/>
        <v>344900</v>
      </c>
      <c r="H43" s="575">
        <f t="shared" si="0"/>
        <v>345.68778280542983</v>
      </c>
      <c r="I43" s="616">
        <v>95</v>
      </c>
      <c r="J43" s="616">
        <v>6560</v>
      </c>
      <c r="L43" s="554">
        <f t="shared" si="7"/>
        <v>0</v>
      </c>
      <c r="M43" s="561">
        <f t="shared" si="1"/>
        <v>0</v>
      </c>
      <c r="N43" s="561">
        <f t="shared" si="2"/>
        <v>20800</v>
      </c>
      <c r="O43" s="561">
        <f t="shared" si="3"/>
        <v>0</v>
      </c>
      <c r="P43" s="561">
        <f t="shared" si="4"/>
        <v>0</v>
      </c>
    </row>
    <row r="44" spans="1:16" ht="13.9" customHeight="1" thickBot="1">
      <c r="A44" s="597">
        <v>35</v>
      </c>
      <c r="B44" s="611"/>
      <c r="C44" s="612"/>
      <c r="D44" s="613"/>
      <c r="E44" s="622"/>
      <c r="F44" s="624">
        <f>(D44*42)*C44</f>
        <v>0</v>
      </c>
      <c r="G44" s="604">
        <f t="shared" si="6"/>
        <v>344900</v>
      </c>
      <c r="H44" s="575">
        <f t="shared" si="0"/>
        <v>0</v>
      </c>
      <c r="I44" s="616"/>
      <c r="J44" s="616"/>
      <c r="L44" s="554">
        <f t="shared" si="7"/>
        <v>0</v>
      </c>
      <c r="M44" s="561">
        <f t="shared" si="1"/>
        <v>0</v>
      </c>
      <c r="N44" s="561">
        <f t="shared" si="2"/>
        <v>0</v>
      </c>
      <c r="O44" s="561">
        <f t="shared" si="3"/>
        <v>0</v>
      </c>
      <c r="P44" s="561">
        <f t="shared" si="4"/>
        <v>0</v>
      </c>
    </row>
    <row r="45" spans="1:16" ht="13.9" customHeight="1" thickBot="1">
      <c r="A45" s="597">
        <v>36</v>
      </c>
      <c r="B45" s="611"/>
      <c r="C45" s="612"/>
      <c r="D45" s="613"/>
      <c r="E45" s="622"/>
      <c r="F45" s="624">
        <f t="shared" ref="F45" si="8">(D45*42)*C45</f>
        <v>0</v>
      </c>
      <c r="G45" s="604">
        <f t="shared" si="6"/>
        <v>344900</v>
      </c>
      <c r="H45" s="575">
        <f t="shared" si="0"/>
        <v>0</v>
      </c>
      <c r="I45" s="616"/>
      <c r="J45" s="616"/>
      <c r="L45" s="554">
        <f t="shared" si="7"/>
        <v>0</v>
      </c>
      <c r="M45" s="561">
        <f t="shared" si="1"/>
        <v>0</v>
      </c>
      <c r="N45" s="561">
        <f t="shared" si="2"/>
        <v>0</v>
      </c>
      <c r="O45" s="561">
        <f t="shared" si="3"/>
        <v>0</v>
      </c>
      <c r="P45" s="561">
        <f t="shared" si="4"/>
        <v>0</v>
      </c>
    </row>
    <row r="46" spans="1:16" ht="13.9" customHeight="1" thickBot="1">
      <c r="A46" s="597">
        <v>37</v>
      </c>
      <c r="B46" s="611"/>
      <c r="C46" s="612"/>
      <c r="D46" s="613"/>
      <c r="E46" s="622"/>
      <c r="F46" s="624">
        <f>(D46*42)*C46</f>
        <v>0</v>
      </c>
      <c r="G46" s="604">
        <f t="shared" si="6"/>
        <v>344900</v>
      </c>
      <c r="H46" s="575">
        <f t="shared" si="0"/>
        <v>0</v>
      </c>
      <c r="I46" s="616"/>
      <c r="J46" s="616"/>
      <c r="L46" s="554">
        <f t="shared" si="7"/>
        <v>0</v>
      </c>
      <c r="M46" s="561">
        <f t="shared" si="1"/>
        <v>0</v>
      </c>
      <c r="N46" s="561">
        <f t="shared" si="2"/>
        <v>0</v>
      </c>
      <c r="O46" s="561">
        <f t="shared" si="3"/>
        <v>0</v>
      </c>
      <c r="P46" s="561">
        <f t="shared" si="4"/>
        <v>0</v>
      </c>
    </row>
    <row r="47" spans="1:16" ht="13.9" customHeight="1" thickBot="1">
      <c r="A47" s="597">
        <v>38</v>
      </c>
      <c r="B47" s="611"/>
      <c r="C47" s="612"/>
      <c r="D47" s="613"/>
      <c r="E47" s="622"/>
      <c r="F47" s="624">
        <f t="shared" ref="F47:F48" si="9">(D47*42)*C47</f>
        <v>0</v>
      </c>
      <c r="G47" s="604">
        <f t="shared" si="6"/>
        <v>344900</v>
      </c>
      <c r="H47" s="575">
        <f t="shared" si="0"/>
        <v>0</v>
      </c>
      <c r="I47" s="616"/>
      <c r="J47" s="616"/>
      <c r="L47" s="554">
        <f t="shared" si="7"/>
        <v>0</v>
      </c>
      <c r="M47" s="561">
        <f>IF(E47=$M$54,F47,0)</f>
        <v>0</v>
      </c>
      <c r="N47" s="561">
        <f>IF(E47=$N$54,F47,0)</f>
        <v>0</v>
      </c>
      <c r="O47" s="561">
        <f>IF(E47=$O$54,F47,0)</f>
        <v>0</v>
      </c>
      <c r="P47" s="561">
        <f>IF(E47=$P$54,F47,0)</f>
        <v>0</v>
      </c>
    </row>
    <row r="48" spans="1:16" ht="13.9" customHeight="1" thickBot="1">
      <c r="A48" s="597">
        <v>39</v>
      </c>
      <c r="B48" s="611"/>
      <c r="C48" s="612"/>
      <c r="D48" s="613"/>
      <c r="E48" s="622"/>
      <c r="F48" s="624">
        <f t="shared" si="9"/>
        <v>0</v>
      </c>
      <c r="G48" s="604">
        <f t="shared" si="6"/>
        <v>344900</v>
      </c>
      <c r="H48" s="575">
        <f t="shared" si="0"/>
        <v>0</v>
      </c>
      <c r="I48" s="616"/>
      <c r="J48" s="616"/>
      <c r="L48" s="554">
        <f t="shared" si="7"/>
        <v>0</v>
      </c>
      <c r="M48" s="561">
        <f>IF(E48=$M$54,F48,0)</f>
        <v>0</v>
      </c>
      <c r="N48" s="561">
        <f>IF(E48=$N$54,F48,0)</f>
        <v>0</v>
      </c>
      <c r="O48" s="561">
        <f>IF(E48=$O$54,F48,0)</f>
        <v>0</v>
      </c>
      <c r="P48" s="561">
        <f>IF(E48=$P$54,F48,0)</f>
        <v>0</v>
      </c>
    </row>
    <row r="49" spans="1:17" ht="13.9" customHeight="1" thickBot="1">
      <c r="A49" s="597">
        <v>40</v>
      </c>
      <c r="B49" s="611" t="s">
        <v>472</v>
      </c>
      <c r="C49" s="591">
        <f>(C5*E4)</f>
        <v>279.12029999999999</v>
      </c>
      <c r="D49" s="621"/>
      <c r="E49" s="614" t="s">
        <v>156</v>
      </c>
      <c r="F49" s="623"/>
      <c r="G49" s="605"/>
      <c r="H49" s="575">
        <f t="shared" si="0"/>
        <v>279.12029999999999</v>
      </c>
      <c r="I49" s="612">
        <v>95</v>
      </c>
      <c r="J49" s="616">
        <v>6450</v>
      </c>
      <c r="L49" s="554">
        <f t="shared" si="7"/>
        <v>0</v>
      </c>
      <c r="M49" s="561">
        <f>IF(E49=$M$54,F49,0)</f>
        <v>0</v>
      </c>
      <c r="N49" s="561">
        <f>IF(E49=$N$54,F49,0)</f>
        <v>0</v>
      </c>
      <c r="O49" s="561">
        <f>IF(E49=$O$54,F49,0)</f>
        <v>0</v>
      </c>
      <c r="P49" s="561">
        <f>IF(E49=$P$54,F49,0)</f>
        <v>0</v>
      </c>
    </row>
    <row r="50" spans="1:17" ht="13.9" customHeight="1" thickBot="1">
      <c r="A50" s="578" t="s">
        <v>71</v>
      </c>
      <c r="B50" s="576" t="s">
        <v>235</v>
      </c>
      <c r="C50" s="591">
        <f>(SUM(C10:C49))*42</f>
        <v>375611.0526</v>
      </c>
      <c r="D50" s="598" t="s">
        <v>236</v>
      </c>
      <c r="E50" s="576" t="s">
        <v>237</v>
      </c>
      <c r="F50" s="591">
        <f>SUM(F10:F46)</f>
        <v>344900</v>
      </c>
      <c r="G50" s="607" t="s">
        <v>154</v>
      </c>
      <c r="H50" s="606"/>
      <c r="I50" s="600"/>
      <c r="J50" s="603" t="s">
        <v>202</v>
      </c>
      <c r="K50" s="535"/>
      <c r="L50" s="554"/>
      <c r="M50" s="555"/>
      <c r="N50" s="555"/>
      <c r="O50" s="556"/>
      <c r="P50" s="556"/>
    </row>
    <row r="51" spans="1:17" ht="13.9" customHeight="1" thickBot="1">
      <c r="A51" s="578" t="s">
        <v>204</v>
      </c>
      <c r="B51" s="617">
        <v>0.6381944444444444</v>
      </c>
      <c r="C51" s="590" t="s">
        <v>203</v>
      </c>
      <c r="D51" s="580" t="s">
        <v>205</v>
      </c>
      <c r="E51" s="617">
        <v>0.21527777777777779</v>
      </c>
      <c r="F51" s="590" t="s">
        <v>203</v>
      </c>
      <c r="G51" s="580" t="s">
        <v>207</v>
      </c>
      <c r="H51" s="620">
        <v>43019</v>
      </c>
      <c r="I51" s="600" t="s">
        <v>514</v>
      </c>
      <c r="J51" s="601">
        <f>H49+H55</f>
        <v>329.12029999999999</v>
      </c>
      <c r="K51" s="574"/>
      <c r="L51" s="554"/>
      <c r="M51" s="555"/>
      <c r="N51" s="555"/>
      <c r="O51" s="556"/>
      <c r="P51" s="556"/>
    </row>
    <row r="52" spans="1:17" ht="13.9" customHeight="1" thickBot="1">
      <c r="A52" s="578" t="s">
        <v>178</v>
      </c>
      <c r="B52" s="612">
        <v>470</v>
      </c>
      <c r="C52" s="579" t="s">
        <v>73</v>
      </c>
      <c r="D52" s="580" t="s">
        <v>160</v>
      </c>
      <c r="E52" s="618">
        <f>MAX(D10:D48)</f>
        <v>2</v>
      </c>
      <c r="F52" s="579" t="s">
        <v>165</v>
      </c>
      <c r="G52" s="580" t="s">
        <v>166</v>
      </c>
      <c r="H52" s="618">
        <f>F50/(SUM(C15:C48)*42)</f>
        <v>1.0196057563825134</v>
      </c>
      <c r="I52" s="600" t="s">
        <v>165</v>
      </c>
      <c r="J52" s="602" t="s">
        <v>234</v>
      </c>
      <c r="L52" s="554"/>
      <c r="M52" s="555"/>
      <c r="N52" s="555"/>
      <c r="O52" s="556"/>
      <c r="P52" s="556"/>
    </row>
    <row r="53" spans="1:17" ht="13.9" customHeight="1" thickBot="1">
      <c r="A53" s="578" t="s">
        <v>179</v>
      </c>
      <c r="B53" s="612">
        <v>6345</v>
      </c>
      <c r="C53" s="579" t="s">
        <v>73</v>
      </c>
      <c r="D53" s="580" t="s">
        <v>161</v>
      </c>
      <c r="E53" s="612">
        <f>MAX(I10:I49)</f>
        <v>95</v>
      </c>
      <c r="F53" s="579" t="s">
        <v>74</v>
      </c>
      <c r="G53" s="580" t="s">
        <v>163</v>
      </c>
      <c r="H53" s="612">
        <f>AVERAGE(I14:I48)</f>
        <v>95</v>
      </c>
      <c r="I53" s="600" t="s">
        <v>74</v>
      </c>
      <c r="J53" s="547">
        <f>SUM(H10:H49)+E55+H55</f>
        <v>9522.9166800904986</v>
      </c>
      <c r="L53" s="574"/>
      <c r="M53" s="574"/>
      <c r="N53" s="574"/>
      <c r="O53" s="574"/>
      <c r="P53" s="574"/>
    </row>
    <row r="54" spans="1:17" ht="13.9" customHeight="1" thickBot="1">
      <c r="A54" s="578" t="s">
        <v>75</v>
      </c>
      <c r="B54" s="615">
        <v>1640</v>
      </c>
      <c r="C54" s="579" t="s">
        <v>73</v>
      </c>
      <c r="D54" s="580" t="s">
        <v>162</v>
      </c>
      <c r="E54" s="612">
        <f>MAX(J10:J49)</f>
        <v>7000</v>
      </c>
      <c r="F54" s="579" t="s">
        <v>73</v>
      </c>
      <c r="G54" s="580" t="s">
        <v>164</v>
      </c>
      <c r="H54" s="612">
        <f>AVERAGE(J14:J48)</f>
        <v>6494</v>
      </c>
      <c r="I54" s="600" t="s">
        <v>73</v>
      </c>
      <c r="J54" s="602" t="s">
        <v>146</v>
      </c>
      <c r="L54" s="550" t="s">
        <v>89</v>
      </c>
      <c r="M54" s="549" t="str">
        <f>'Job Info'!D17</f>
        <v>100 Mesh</v>
      </c>
      <c r="N54" s="549" t="str">
        <f>'Job Info'!D18</f>
        <v>40/70 White</v>
      </c>
      <c r="O54" s="549">
        <f>'Job Info'!D19</f>
        <v>0</v>
      </c>
      <c r="P54" s="549">
        <f>'Job Info'!D20</f>
        <v>0</v>
      </c>
    </row>
    <row r="55" spans="1:17" ht="13.9" customHeight="1" thickBot="1">
      <c r="A55" s="576" t="s">
        <v>90</v>
      </c>
      <c r="B55" s="599">
        <f>((C7*0.433)+B54)/C7</f>
        <v>0.61355708466365744</v>
      </c>
      <c r="C55" s="579" t="s">
        <v>231</v>
      </c>
      <c r="D55" s="589" t="s">
        <v>229</v>
      </c>
      <c r="E55" s="619">
        <v>153</v>
      </c>
      <c r="F55" s="579" t="s">
        <v>230</v>
      </c>
      <c r="G55" s="578" t="s">
        <v>232</v>
      </c>
      <c r="H55" s="619">
        <v>50</v>
      </c>
      <c r="I55" s="600" t="s">
        <v>230</v>
      </c>
      <c r="J55" s="547">
        <f>(C50/42)+E55+H55</f>
        <v>9146.1203000000005</v>
      </c>
      <c r="L55" s="551">
        <f t="shared" ref="L55:P55" si="10">SUM(L10:L49)</f>
        <v>60</v>
      </c>
      <c r="M55" s="551">
        <f t="shared" si="10"/>
        <v>84800</v>
      </c>
      <c r="N55" s="551">
        <f t="shared" si="10"/>
        <v>260100</v>
      </c>
      <c r="O55" s="551">
        <f t="shared" si="10"/>
        <v>0</v>
      </c>
      <c r="P55" s="551">
        <f t="shared" si="10"/>
        <v>0</v>
      </c>
    </row>
    <row r="56" spans="1:17" ht="43.15" customHeight="1">
      <c r="A56" s="663" t="s">
        <v>499</v>
      </c>
      <c r="B56" s="664"/>
      <c r="C56" s="664"/>
      <c r="D56" s="664"/>
      <c r="E56" s="664"/>
      <c r="F56" s="664"/>
      <c r="G56" s="664"/>
      <c r="H56" s="664"/>
      <c r="I56" s="664"/>
      <c r="J56" s="665"/>
      <c r="K56" s="535"/>
      <c r="L56" s="538"/>
      <c r="M56" s="539"/>
      <c r="N56" s="535"/>
      <c r="O56" s="535"/>
    </row>
    <row r="58" spans="1:17">
      <c r="A58" s="541"/>
      <c r="B58" s="540" t="s">
        <v>191</v>
      </c>
      <c r="C58" s="542"/>
      <c r="D58" s="542"/>
      <c r="E58" s="542"/>
      <c r="F58" s="542"/>
      <c r="G58" s="542"/>
      <c r="H58" s="542"/>
      <c r="I58" s="542"/>
    </row>
    <row r="59" spans="1:17">
      <c r="A59" s="543"/>
      <c r="B59" s="540" t="s">
        <v>100</v>
      </c>
      <c r="C59" s="545"/>
      <c r="D59" s="544"/>
      <c r="E59" s="545"/>
      <c r="F59" s="546"/>
      <c r="G59" s="546"/>
      <c r="H59" s="546"/>
      <c r="I59" s="546"/>
    </row>
    <row r="60" spans="1:17">
      <c r="A60" s="558" t="s">
        <v>130</v>
      </c>
      <c r="B60" s="558" t="s">
        <v>131</v>
      </c>
      <c r="C60" s="558" t="s">
        <v>97</v>
      </c>
      <c r="D60" s="558" t="s">
        <v>91</v>
      </c>
      <c r="E60" s="558" t="s">
        <v>72</v>
      </c>
      <c r="F60" s="558" t="s">
        <v>173</v>
      </c>
      <c r="G60" s="558" t="s">
        <v>174</v>
      </c>
      <c r="H60" s="558" t="s">
        <v>171</v>
      </c>
      <c r="I60" s="558" t="s">
        <v>172</v>
      </c>
      <c r="J60" s="558" t="s">
        <v>159</v>
      </c>
      <c r="K60" s="558" t="s">
        <v>99</v>
      </c>
      <c r="L60" s="558" t="s">
        <v>92</v>
      </c>
      <c r="M60" s="558" t="s">
        <v>132</v>
      </c>
      <c r="N60" s="558" t="s">
        <v>93</v>
      </c>
      <c r="O60" s="558" t="s">
        <v>94</v>
      </c>
      <c r="P60" s="558" t="s">
        <v>96</v>
      </c>
      <c r="Q60" s="558" t="s">
        <v>95</v>
      </c>
    </row>
    <row r="61" spans="1:17">
      <c r="A61" s="559">
        <f>C5</f>
        <v>12590</v>
      </c>
      <c r="B61" s="559">
        <f>C6</f>
        <v>12741</v>
      </c>
      <c r="C61" s="559">
        <f>C50</f>
        <v>375611.0526</v>
      </c>
      <c r="D61" s="559">
        <f>J55</f>
        <v>9146.1203000000005</v>
      </c>
      <c r="E61" s="559">
        <f>F50</f>
        <v>344900</v>
      </c>
      <c r="F61" s="559">
        <f>M55</f>
        <v>84800</v>
      </c>
      <c r="G61" s="559">
        <f>N55</f>
        <v>260100</v>
      </c>
      <c r="H61" s="559">
        <f>O55</f>
        <v>0</v>
      </c>
      <c r="I61" s="559">
        <f>P55</f>
        <v>0</v>
      </c>
      <c r="J61" s="559">
        <f>B52</f>
        <v>470</v>
      </c>
      <c r="K61" s="559">
        <f>B53</f>
        <v>6345</v>
      </c>
      <c r="L61" s="559">
        <f>B54</f>
        <v>1640</v>
      </c>
      <c r="M61" s="560">
        <f>B55</f>
        <v>0.61355708466365744</v>
      </c>
      <c r="N61" s="559">
        <f>E53</f>
        <v>95</v>
      </c>
      <c r="O61" s="559">
        <f>H53</f>
        <v>95</v>
      </c>
      <c r="P61" s="559">
        <f>E54</f>
        <v>7000</v>
      </c>
      <c r="Q61" s="559">
        <f>H54</f>
        <v>6494</v>
      </c>
    </row>
  </sheetData>
  <sheetProtection selectLockedCells="1"/>
  <mergeCells count="22">
    <mergeCell ref="I8:I9"/>
    <mergeCell ref="J8:J9"/>
    <mergeCell ref="A56:J56"/>
    <mergeCell ref="M5:P5"/>
    <mergeCell ref="M6:P6"/>
    <mergeCell ref="A8:A9"/>
    <mergeCell ref="B8:B9"/>
    <mergeCell ref="C8:C9"/>
    <mergeCell ref="D8:D9"/>
    <mergeCell ref="E8:E9"/>
    <mergeCell ref="F8:F9"/>
    <mergeCell ref="G8:G9"/>
    <mergeCell ref="H8:H9"/>
    <mergeCell ref="A2:A3"/>
    <mergeCell ref="B2:E2"/>
    <mergeCell ref="F2:J3"/>
    <mergeCell ref="B3:E3"/>
    <mergeCell ref="A4:A5"/>
    <mergeCell ref="F4:G4"/>
    <mergeCell ref="H4:J4"/>
    <mergeCell ref="F5:G5"/>
    <mergeCell ref="H5:J5"/>
  </mergeCells>
  <dataValidations count="1">
    <dataValidation type="list" allowBlank="1" showInputMessage="1" showErrorMessage="1" sqref="E10:E49">
      <formula1>$Q$10:$Q$25</formula1>
    </dataValidation>
  </dataValidations>
  <pageMargins left="0.7" right="0.7" top="0.75" bottom="0.75" header="0.3" footer="0.3"/>
  <pageSetup scale="77" orientation="portrait"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Q61"/>
  <sheetViews>
    <sheetView topLeftCell="A4" zoomScaleNormal="100" zoomScaleSheetLayoutView="80" workbookViewId="0">
      <selection activeCell="L5" sqref="L5"/>
    </sheetView>
  </sheetViews>
  <sheetFormatPr defaultColWidth="8.85546875" defaultRowHeight="15"/>
  <cols>
    <col min="1" max="16" width="11.7109375" style="534" customWidth="1"/>
    <col min="17" max="17" width="11.28515625" style="534" bestFit="1" customWidth="1"/>
    <col min="18" max="16384" width="8.85546875" style="534"/>
  </cols>
  <sheetData>
    <row r="1" spans="1:17" ht="13.9" customHeight="1" thickBot="1"/>
    <row r="2" spans="1:17" ht="13.9" customHeight="1" thickBot="1">
      <c r="A2" s="673" t="s">
        <v>433</v>
      </c>
      <c r="B2" s="674" t="s">
        <v>291</v>
      </c>
      <c r="C2" s="675"/>
      <c r="D2" s="675"/>
      <c r="E2" s="676"/>
      <c r="F2" s="677" t="s">
        <v>434</v>
      </c>
      <c r="G2" s="678"/>
      <c r="H2" s="678"/>
      <c r="I2" s="678"/>
      <c r="J2" s="678"/>
      <c r="M2" s="566" t="s">
        <v>185</v>
      </c>
      <c r="N2" s="566" t="s">
        <v>186</v>
      </c>
      <c r="O2" s="566" t="s">
        <v>187</v>
      </c>
      <c r="P2" s="566" t="s">
        <v>188</v>
      </c>
    </row>
    <row r="3" spans="1:17" ht="13.9" customHeight="1" thickBot="1">
      <c r="A3" s="673"/>
      <c r="B3" s="679" t="s">
        <v>241</v>
      </c>
      <c r="C3" s="680"/>
      <c r="D3" s="680"/>
      <c r="E3" s="681"/>
      <c r="F3" s="677"/>
      <c r="G3" s="678"/>
      <c r="H3" s="678"/>
      <c r="I3" s="678"/>
      <c r="J3" s="678"/>
      <c r="M3" s="567">
        <f>M55/F50</f>
        <v>0.28064516129032258</v>
      </c>
      <c r="N3" s="567">
        <f>N55/F50</f>
        <v>0.71935483870967742</v>
      </c>
      <c r="O3" s="567">
        <f>O55/F50</f>
        <v>0</v>
      </c>
      <c r="P3" s="567">
        <f>P55/F50</f>
        <v>0</v>
      </c>
    </row>
    <row r="4" spans="1:17" ht="13.9" customHeight="1" thickBot="1">
      <c r="A4" s="682">
        <v>36</v>
      </c>
      <c r="B4" s="581" t="s">
        <v>218</v>
      </c>
      <c r="C4" s="608">
        <v>12572</v>
      </c>
      <c r="D4" s="582" t="s">
        <v>76</v>
      </c>
      <c r="E4" s="586">
        <v>2.2169999999999999E-2</v>
      </c>
      <c r="F4" s="683" t="s">
        <v>226</v>
      </c>
      <c r="G4" s="684"/>
      <c r="H4" s="685" t="s">
        <v>453</v>
      </c>
      <c r="I4" s="685"/>
      <c r="J4" s="685"/>
      <c r="N4" s="535"/>
    </row>
    <row r="5" spans="1:17" ht="13.9" customHeight="1" thickBot="1">
      <c r="A5" s="682"/>
      <c r="B5" s="657" t="s">
        <v>78</v>
      </c>
      <c r="C5" s="609">
        <v>12403</v>
      </c>
      <c r="D5" s="583" t="s">
        <v>219</v>
      </c>
      <c r="E5" s="587">
        <f>(C6+C5)/2</f>
        <v>12478.5</v>
      </c>
      <c r="F5" s="683" t="s">
        <v>227</v>
      </c>
      <c r="G5" s="686"/>
      <c r="H5" s="685" t="s">
        <v>452</v>
      </c>
      <c r="I5" s="687"/>
      <c r="J5" s="685"/>
      <c r="M5" s="666" t="s">
        <v>140</v>
      </c>
      <c r="N5" s="667"/>
      <c r="O5" s="667"/>
      <c r="P5" s="668"/>
    </row>
    <row r="6" spans="1:17" ht="13.9" customHeight="1" thickBot="1">
      <c r="A6" s="595" t="s">
        <v>144</v>
      </c>
      <c r="B6" s="657" t="s">
        <v>79</v>
      </c>
      <c r="C6" s="609">
        <v>12554</v>
      </c>
      <c r="D6" s="584" t="s">
        <v>145</v>
      </c>
      <c r="E6" s="588">
        <v>0.63</v>
      </c>
      <c r="F6" s="592" t="s">
        <v>170</v>
      </c>
      <c r="G6" s="594">
        <f>SUM(C12:C15)/SUM(C12:C46)</f>
        <v>9.0674530040545528E-2</v>
      </c>
      <c r="H6" s="592" t="s">
        <v>168</v>
      </c>
      <c r="I6" s="575">
        <v>48.698924731182792</v>
      </c>
      <c r="J6" s="596"/>
      <c r="M6" s="669" t="s">
        <v>141</v>
      </c>
      <c r="N6" s="670"/>
      <c r="O6" s="670"/>
      <c r="P6" s="671"/>
    </row>
    <row r="7" spans="1:17" ht="13.9" customHeight="1" thickBot="1">
      <c r="A7" s="610">
        <v>22.1</v>
      </c>
      <c r="B7" s="657" t="s">
        <v>80</v>
      </c>
      <c r="C7" s="609">
        <v>9077</v>
      </c>
      <c r="D7" s="585" t="s">
        <v>77</v>
      </c>
      <c r="E7" s="587">
        <v>6</v>
      </c>
      <c r="F7" s="593" t="s">
        <v>167</v>
      </c>
      <c r="G7" s="587">
        <v>95</v>
      </c>
      <c r="H7" s="592" t="s">
        <v>169</v>
      </c>
      <c r="I7" s="575">
        <v>1853.2258064516129</v>
      </c>
      <c r="J7" s="596"/>
      <c r="K7" s="535"/>
      <c r="L7" s="557"/>
    </row>
    <row r="8" spans="1:17" ht="13.9" customHeight="1">
      <c r="A8" s="661" t="s">
        <v>81</v>
      </c>
      <c r="B8" s="661" t="s">
        <v>82</v>
      </c>
      <c r="C8" s="661" t="s">
        <v>201</v>
      </c>
      <c r="D8" s="661" t="s">
        <v>224</v>
      </c>
      <c r="E8" s="662" t="s">
        <v>225</v>
      </c>
      <c r="F8" s="661" t="s">
        <v>83</v>
      </c>
      <c r="G8" s="662" t="s">
        <v>72</v>
      </c>
      <c r="H8" s="661" t="s">
        <v>217</v>
      </c>
      <c r="I8" s="661" t="s">
        <v>239</v>
      </c>
      <c r="J8" s="662" t="s">
        <v>451</v>
      </c>
      <c r="L8" s="557"/>
    </row>
    <row r="9" spans="1:17" ht="13.9" customHeight="1" thickBot="1">
      <c r="A9" s="661"/>
      <c r="B9" s="661"/>
      <c r="C9" s="661"/>
      <c r="D9" s="661"/>
      <c r="E9" s="661"/>
      <c r="F9" s="672"/>
      <c r="G9" s="672"/>
      <c r="H9" s="672"/>
      <c r="I9" s="661"/>
      <c r="J9" s="661"/>
      <c r="L9" s="535"/>
      <c r="M9" s="535"/>
      <c r="N9" s="535"/>
      <c r="Q9" s="568" t="s">
        <v>149</v>
      </c>
    </row>
    <row r="10" spans="1:17" ht="13.9" customHeight="1" thickBot="1">
      <c r="A10" s="597">
        <v>1</v>
      </c>
      <c r="B10" s="611" t="s">
        <v>84</v>
      </c>
      <c r="C10" s="630">
        <v>24</v>
      </c>
      <c r="D10" s="631"/>
      <c r="E10" s="622" t="s">
        <v>139</v>
      </c>
      <c r="F10" s="624">
        <f>(D10*42)*C10</f>
        <v>0</v>
      </c>
      <c r="G10" s="604">
        <f>F10</f>
        <v>0</v>
      </c>
      <c r="H10" s="575">
        <f t="shared" ref="H10:H49" si="0">(1*((D10/$A$7)+1))*C10</f>
        <v>24</v>
      </c>
      <c r="I10" s="616">
        <v>15</v>
      </c>
      <c r="J10" s="616">
        <v>5660</v>
      </c>
      <c r="L10" s="554">
        <f>IF(E10="acid",(C10),0)</f>
        <v>0</v>
      </c>
      <c r="M10" s="561">
        <f t="shared" ref="M10:M46" si="1">IF(E10=$M$54,F10,0)</f>
        <v>0</v>
      </c>
      <c r="N10" s="561">
        <f t="shared" ref="N10:N46" si="2">IF(E10=$N$54,F10,0)</f>
        <v>0</v>
      </c>
      <c r="O10" s="561">
        <f t="shared" ref="O10:O46" si="3">IF(E10=$O$54,F10,0)</f>
        <v>0</v>
      </c>
      <c r="P10" s="561">
        <f t="shared" ref="P10:P46" si="4">IF(E10=$P$54,F10,0)</f>
        <v>0</v>
      </c>
      <c r="Q10" s="569"/>
    </row>
    <row r="11" spans="1:17" ht="13.9" customHeight="1" thickBot="1">
      <c r="A11" s="597">
        <v>2</v>
      </c>
      <c r="B11" s="611" t="s">
        <v>85</v>
      </c>
      <c r="C11" s="630">
        <v>24</v>
      </c>
      <c r="D11" s="631"/>
      <c r="E11" s="622" t="s">
        <v>61</v>
      </c>
      <c r="F11" s="624">
        <f t="shared" ref="F11:F14" si="5">(D11*42)*C11</f>
        <v>0</v>
      </c>
      <c r="G11" s="604">
        <f t="shared" ref="G11:G48" si="6">G10+F11</f>
        <v>0</v>
      </c>
      <c r="H11" s="575">
        <f t="shared" si="0"/>
        <v>24</v>
      </c>
      <c r="I11" s="616">
        <v>29</v>
      </c>
      <c r="J11" s="616">
        <v>6570</v>
      </c>
      <c r="L11" s="554">
        <f t="shared" ref="L11:L49" si="7">IF(E11="acid",(C11),0)</f>
        <v>24</v>
      </c>
      <c r="M11" s="561">
        <f t="shared" si="1"/>
        <v>0</v>
      </c>
      <c r="N11" s="561">
        <f t="shared" si="2"/>
        <v>0</v>
      </c>
      <c r="O11" s="561">
        <f t="shared" si="3"/>
        <v>0</v>
      </c>
      <c r="P11" s="561">
        <f t="shared" si="4"/>
        <v>0</v>
      </c>
      <c r="Q11" s="552" t="s">
        <v>136</v>
      </c>
    </row>
    <row r="12" spans="1:17" ht="13.9" customHeight="1" thickBot="1">
      <c r="A12" s="597">
        <v>3</v>
      </c>
      <c r="B12" s="611" t="s">
        <v>490</v>
      </c>
      <c r="C12" s="630">
        <v>150</v>
      </c>
      <c r="D12" s="631"/>
      <c r="E12" s="622" t="s">
        <v>86</v>
      </c>
      <c r="F12" s="624">
        <f t="shared" si="5"/>
        <v>0</v>
      </c>
      <c r="G12" s="604">
        <f t="shared" si="6"/>
        <v>0</v>
      </c>
      <c r="H12" s="575">
        <f t="shared" si="0"/>
        <v>150</v>
      </c>
      <c r="I12" s="616">
        <v>70</v>
      </c>
      <c r="J12" s="616">
        <v>6430</v>
      </c>
      <c r="L12" s="554">
        <f t="shared" si="7"/>
        <v>0</v>
      </c>
      <c r="M12" s="561">
        <f t="shared" si="1"/>
        <v>0</v>
      </c>
      <c r="N12" s="561">
        <f t="shared" si="2"/>
        <v>0</v>
      </c>
      <c r="O12" s="561">
        <f t="shared" si="3"/>
        <v>0</v>
      </c>
      <c r="P12" s="561">
        <f t="shared" si="4"/>
        <v>0</v>
      </c>
      <c r="Q12" s="552" t="s">
        <v>150</v>
      </c>
    </row>
    <row r="13" spans="1:17" ht="13.9" customHeight="1" thickBot="1">
      <c r="A13" s="597">
        <v>4</v>
      </c>
      <c r="B13" s="611" t="s">
        <v>85</v>
      </c>
      <c r="C13" s="630">
        <v>36</v>
      </c>
      <c r="D13" s="631"/>
      <c r="E13" s="622" t="s">
        <v>61</v>
      </c>
      <c r="F13" s="624">
        <f t="shared" si="5"/>
        <v>0</v>
      </c>
      <c r="G13" s="604">
        <f t="shared" si="6"/>
        <v>0</v>
      </c>
      <c r="H13" s="575">
        <f t="shared" si="0"/>
        <v>36</v>
      </c>
      <c r="I13" s="616">
        <v>93</v>
      </c>
      <c r="J13" s="616">
        <v>6770</v>
      </c>
      <c r="L13" s="554">
        <f t="shared" si="7"/>
        <v>36</v>
      </c>
      <c r="M13" s="561">
        <f t="shared" si="1"/>
        <v>0</v>
      </c>
      <c r="N13" s="561">
        <f t="shared" si="2"/>
        <v>0</v>
      </c>
      <c r="O13" s="561">
        <f t="shared" si="3"/>
        <v>0</v>
      </c>
      <c r="P13" s="561">
        <f t="shared" si="4"/>
        <v>0</v>
      </c>
      <c r="Q13" s="552" t="s">
        <v>113</v>
      </c>
    </row>
    <row r="14" spans="1:17" ht="13.9" customHeight="1" thickBot="1">
      <c r="A14" s="597">
        <v>5</v>
      </c>
      <c r="B14" s="611" t="s">
        <v>490</v>
      </c>
      <c r="C14" s="630">
        <v>351</v>
      </c>
      <c r="D14" s="632"/>
      <c r="E14" s="622" t="s">
        <v>87</v>
      </c>
      <c r="F14" s="624">
        <f t="shared" si="5"/>
        <v>0</v>
      </c>
      <c r="G14" s="604">
        <f t="shared" si="6"/>
        <v>0</v>
      </c>
      <c r="H14" s="575">
        <f t="shared" si="0"/>
        <v>351</v>
      </c>
      <c r="I14" s="616">
        <v>95</v>
      </c>
      <c r="J14" s="616">
        <v>6610</v>
      </c>
      <c r="L14" s="554">
        <f t="shared" si="7"/>
        <v>0</v>
      </c>
      <c r="M14" s="561">
        <f t="shared" si="1"/>
        <v>0</v>
      </c>
      <c r="N14" s="561">
        <f t="shared" si="2"/>
        <v>0</v>
      </c>
      <c r="O14" s="561">
        <f t="shared" si="3"/>
        <v>0</v>
      </c>
      <c r="P14" s="561">
        <f t="shared" si="4"/>
        <v>0</v>
      </c>
      <c r="Q14" s="552" t="s">
        <v>151</v>
      </c>
    </row>
    <row r="15" spans="1:17" ht="13.9" customHeight="1" thickBot="1">
      <c r="A15" s="597">
        <v>6</v>
      </c>
      <c r="B15" s="611" t="s">
        <v>490</v>
      </c>
      <c r="C15" s="630">
        <v>201</v>
      </c>
      <c r="D15" s="631">
        <v>0.3</v>
      </c>
      <c r="E15" s="622" t="s">
        <v>136</v>
      </c>
      <c r="F15" s="624">
        <v>2630</v>
      </c>
      <c r="G15" s="604">
        <f t="shared" si="6"/>
        <v>2630</v>
      </c>
      <c r="H15" s="575">
        <f t="shared" si="0"/>
        <v>203.7285067873303</v>
      </c>
      <c r="I15" s="616">
        <v>95</v>
      </c>
      <c r="J15" s="616">
        <v>6790</v>
      </c>
      <c r="L15" s="554">
        <f t="shared" si="7"/>
        <v>0</v>
      </c>
      <c r="M15" s="561">
        <f t="shared" si="1"/>
        <v>2630</v>
      </c>
      <c r="N15" s="561">
        <f t="shared" si="2"/>
        <v>0</v>
      </c>
      <c r="O15" s="561">
        <f t="shared" si="3"/>
        <v>0</v>
      </c>
      <c r="P15" s="561">
        <f t="shared" si="4"/>
        <v>0</v>
      </c>
      <c r="Q15" s="552" t="s">
        <v>114</v>
      </c>
    </row>
    <row r="16" spans="1:17" ht="13.9" customHeight="1" thickBot="1">
      <c r="A16" s="597">
        <v>7</v>
      </c>
      <c r="B16" s="611" t="s">
        <v>490</v>
      </c>
      <c r="C16" s="630">
        <v>351</v>
      </c>
      <c r="D16" s="631">
        <v>0.6</v>
      </c>
      <c r="E16" s="622" t="s">
        <v>136</v>
      </c>
      <c r="F16" s="624">
        <v>9080</v>
      </c>
      <c r="G16" s="604">
        <f t="shared" si="6"/>
        <v>11710</v>
      </c>
      <c r="H16" s="575">
        <f t="shared" si="0"/>
        <v>360.52941176470586</v>
      </c>
      <c r="I16" s="616">
        <v>95</v>
      </c>
      <c r="J16" s="616">
        <v>6850</v>
      </c>
      <c r="L16" s="554">
        <f t="shared" si="7"/>
        <v>0</v>
      </c>
      <c r="M16" s="561">
        <f t="shared" si="1"/>
        <v>9080</v>
      </c>
      <c r="N16" s="561">
        <f t="shared" si="2"/>
        <v>0</v>
      </c>
      <c r="O16" s="561">
        <f t="shared" si="3"/>
        <v>0</v>
      </c>
      <c r="P16" s="561">
        <f t="shared" si="4"/>
        <v>0</v>
      </c>
      <c r="Q16" s="552" t="s">
        <v>152</v>
      </c>
    </row>
    <row r="17" spans="1:17" ht="13.9" customHeight="1" thickBot="1">
      <c r="A17" s="597">
        <v>8</v>
      </c>
      <c r="B17" s="611" t="s">
        <v>490</v>
      </c>
      <c r="C17" s="630">
        <v>351</v>
      </c>
      <c r="D17" s="631">
        <v>0.9</v>
      </c>
      <c r="E17" s="622" t="s">
        <v>136</v>
      </c>
      <c r="F17" s="624">
        <v>12770</v>
      </c>
      <c r="G17" s="604">
        <f t="shared" si="6"/>
        <v>24480</v>
      </c>
      <c r="H17" s="575">
        <f t="shared" si="0"/>
        <v>365.29411764705884</v>
      </c>
      <c r="I17" s="616">
        <v>95</v>
      </c>
      <c r="J17" s="616">
        <v>6740</v>
      </c>
      <c r="L17" s="554">
        <f t="shared" si="7"/>
        <v>0</v>
      </c>
      <c r="M17" s="561">
        <f t="shared" si="1"/>
        <v>12770</v>
      </c>
      <c r="N17" s="561">
        <f t="shared" si="2"/>
        <v>0</v>
      </c>
      <c r="O17" s="561">
        <f t="shared" si="3"/>
        <v>0</v>
      </c>
      <c r="P17" s="561">
        <f t="shared" si="4"/>
        <v>0</v>
      </c>
      <c r="Q17" s="552" t="s">
        <v>87</v>
      </c>
    </row>
    <row r="18" spans="1:17" ht="13.9" customHeight="1" thickBot="1">
      <c r="A18" s="597">
        <v>9</v>
      </c>
      <c r="B18" s="611" t="s">
        <v>490</v>
      </c>
      <c r="C18" s="633">
        <v>150</v>
      </c>
      <c r="D18" s="631">
        <v>0.3</v>
      </c>
      <c r="E18" s="622" t="s">
        <v>136</v>
      </c>
      <c r="F18" s="624">
        <v>2060</v>
      </c>
      <c r="G18" s="604">
        <f t="shared" si="6"/>
        <v>26540</v>
      </c>
      <c r="H18" s="575">
        <f t="shared" si="0"/>
        <v>152.03619909502262</v>
      </c>
      <c r="I18" s="616">
        <v>95</v>
      </c>
      <c r="J18" s="616">
        <v>6690</v>
      </c>
      <c r="L18" s="554">
        <f t="shared" si="7"/>
        <v>0</v>
      </c>
      <c r="M18" s="561">
        <f t="shared" si="1"/>
        <v>2060</v>
      </c>
      <c r="N18" s="561">
        <f t="shared" si="2"/>
        <v>0</v>
      </c>
      <c r="O18" s="561">
        <f t="shared" si="3"/>
        <v>0</v>
      </c>
      <c r="P18" s="561">
        <f t="shared" si="4"/>
        <v>0</v>
      </c>
      <c r="Q18" s="552" t="s">
        <v>61</v>
      </c>
    </row>
    <row r="19" spans="1:17" ht="13.9" customHeight="1" thickBot="1">
      <c r="A19" s="597">
        <v>10</v>
      </c>
      <c r="B19" s="611" t="s">
        <v>490</v>
      </c>
      <c r="C19" s="633">
        <v>351</v>
      </c>
      <c r="D19" s="631">
        <v>0.6</v>
      </c>
      <c r="E19" s="622" t="s">
        <v>136</v>
      </c>
      <c r="F19" s="624">
        <v>8760</v>
      </c>
      <c r="G19" s="604">
        <f t="shared" si="6"/>
        <v>35300</v>
      </c>
      <c r="H19" s="575">
        <f t="shared" si="0"/>
        <v>360.52941176470586</v>
      </c>
      <c r="I19" s="616">
        <v>95</v>
      </c>
      <c r="J19" s="616">
        <v>6640</v>
      </c>
      <c r="L19" s="554">
        <f t="shared" si="7"/>
        <v>0</v>
      </c>
      <c r="M19" s="561">
        <f t="shared" si="1"/>
        <v>8760</v>
      </c>
      <c r="N19" s="561">
        <f t="shared" si="2"/>
        <v>0</v>
      </c>
      <c r="O19" s="561">
        <f t="shared" si="3"/>
        <v>0</v>
      </c>
      <c r="P19" s="561">
        <f t="shared" si="4"/>
        <v>0</v>
      </c>
      <c r="Q19" s="552" t="s">
        <v>86</v>
      </c>
    </row>
    <row r="20" spans="1:17" ht="13.9" customHeight="1" thickBot="1">
      <c r="A20" s="597">
        <v>11</v>
      </c>
      <c r="B20" s="611" t="s">
        <v>490</v>
      </c>
      <c r="C20" s="633">
        <v>299</v>
      </c>
      <c r="D20" s="631">
        <v>0.9</v>
      </c>
      <c r="E20" s="622" t="s">
        <v>136</v>
      </c>
      <c r="F20" s="624">
        <v>10970</v>
      </c>
      <c r="G20" s="604">
        <f t="shared" si="6"/>
        <v>46270</v>
      </c>
      <c r="H20" s="575">
        <f t="shared" si="0"/>
        <v>311.1764705882353</v>
      </c>
      <c r="I20" s="616">
        <v>95</v>
      </c>
      <c r="J20" s="616">
        <v>6630</v>
      </c>
      <c r="L20" s="554">
        <f t="shared" si="7"/>
        <v>0</v>
      </c>
      <c r="M20" s="561">
        <f t="shared" si="1"/>
        <v>10970</v>
      </c>
      <c r="N20" s="561">
        <f t="shared" si="2"/>
        <v>0</v>
      </c>
      <c r="O20" s="561">
        <f t="shared" si="3"/>
        <v>0</v>
      </c>
      <c r="P20" s="561">
        <f t="shared" si="4"/>
        <v>0</v>
      </c>
      <c r="Q20" s="552" t="s">
        <v>128</v>
      </c>
    </row>
    <row r="21" spans="1:17" ht="13.9" customHeight="1" thickBot="1">
      <c r="A21" s="597">
        <v>12</v>
      </c>
      <c r="B21" s="611" t="s">
        <v>490</v>
      </c>
      <c r="C21" s="633">
        <v>149</v>
      </c>
      <c r="D21" s="631">
        <v>0.3</v>
      </c>
      <c r="E21" s="622" t="s">
        <v>136</v>
      </c>
      <c r="F21" s="624">
        <v>2390</v>
      </c>
      <c r="G21" s="604">
        <f t="shared" si="6"/>
        <v>48660</v>
      </c>
      <c r="H21" s="575">
        <f t="shared" si="0"/>
        <v>151.02262443438914</v>
      </c>
      <c r="I21" s="616">
        <v>95</v>
      </c>
      <c r="J21" s="616">
        <v>6500</v>
      </c>
      <c r="L21" s="554">
        <f t="shared" si="7"/>
        <v>0</v>
      </c>
      <c r="M21" s="561">
        <f t="shared" si="1"/>
        <v>2390</v>
      </c>
      <c r="N21" s="561">
        <f t="shared" si="2"/>
        <v>0</v>
      </c>
      <c r="O21" s="561">
        <f t="shared" si="3"/>
        <v>0</v>
      </c>
      <c r="P21" s="561">
        <f t="shared" si="4"/>
        <v>0</v>
      </c>
      <c r="Q21" s="552" t="s">
        <v>129</v>
      </c>
    </row>
    <row r="22" spans="1:17" ht="13.9" customHeight="1" thickBot="1">
      <c r="A22" s="597">
        <v>13</v>
      </c>
      <c r="B22" s="611" t="s">
        <v>490</v>
      </c>
      <c r="C22" s="633">
        <v>300</v>
      </c>
      <c r="D22" s="631">
        <v>0.9</v>
      </c>
      <c r="E22" s="622" t="s">
        <v>136</v>
      </c>
      <c r="F22" s="624">
        <v>11080</v>
      </c>
      <c r="G22" s="604">
        <f t="shared" si="6"/>
        <v>59740</v>
      </c>
      <c r="H22" s="575">
        <f t="shared" si="0"/>
        <v>312.21719457013575</v>
      </c>
      <c r="I22" s="616">
        <v>95</v>
      </c>
      <c r="J22" s="616">
        <v>6540</v>
      </c>
      <c r="L22" s="554">
        <f t="shared" si="7"/>
        <v>0</v>
      </c>
      <c r="M22" s="561">
        <f t="shared" si="1"/>
        <v>11080</v>
      </c>
      <c r="N22" s="561">
        <f t="shared" si="2"/>
        <v>0</v>
      </c>
      <c r="O22" s="561">
        <f t="shared" si="3"/>
        <v>0</v>
      </c>
      <c r="P22" s="561">
        <f t="shared" si="4"/>
        <v>0</v>
      </c>
      <c r="Q22" s="552" t="s">
        <v>139</v>
      </c>
    </row>
    <row r="23" spans="1:17" ht="13.9" customHeight="1" thickBot="1">
      <c r="A23" s="597">
        <v>14</v>
      </c>
      <c r="B23" s="611" t="s">
        <v>490</v>
      </c>
      <c r="C23" s="633">
        <v>300</v>
      </c>
      <c r="D23" s="631">
        <v>1.2</v>
      </c>
      <c r="E23" s="622" t="s">
        <v>136</v>
      </c>
      <c r="F23" s="624">
        <v>14780</v>
      </c>
      <c r="G23" s="604">
        <f t="shared" si="6"/>
        <v>74520</v>
      </c>
      <c r="H23" s="575">
        <f t="shared" si="0"/>
        <v>316.28959276018099</v>
      </c>
      <c r="I23" s="616">
        <v>95</v>
      </c>
      <c r="J23" s="616">
        <v>6480</v>
      </c>
      <c r="L23" s="554">
        <f t="shared" si="7"/>
        <v>0</v>
      </c>
      <c r="M23" s="561">
        <f t="shared" si="1"/>
        <v>14780</v>
      </c>
      <c r="N23" s="561">
        <f t="shared" si="2"/>
        <v>0</v>
      </c>
      <c r="O23" s="561">
        <f t="shared" si="3"/>
        <v>0</v>
      </c>
      <c r="P23" s="561">
        <f t="shared" si="4"/>
        <v>0</v>
      </c>
      <c r="Q23" s="552" t="s">
        <v>192</v>
      </c>
    </row>
    <row r="24" spans="1:17" ht="13.9" customHeight="1" thickBot="1">
      <c r="A24" s="597">
        <v>15</v>
      </c>
      <c r="B24" s="611" t="s">
        <v>490</v>
      </c>
      <c r="C24" s="633">
        <v>150</v>
      </c>
      <c r="D24" s="631">
        <v>0.3</v>
      </c>
      <c r="E24" s="622" t="s">
        <v>136</v>
      </c>
      <c r="F24" s="624">
        <v>2560</v>
      </c>
      <c r="G24" s="604">
        <f t="shared" si="6"/>
        <v>77080</v>
      </c>
      <c r="H24" s="575">
        <f t="shared" si="0"/>
        <v>152.03619909502262</v>
      </c>
      <c r="I24" s="616">
        <v>95</v>
      </c>
      <c r="J24" s="616">
        <v>6460</v>
      </c>
      <c r="L24" s="554">
        <f t="shared" si="7"/>
        <v>0</v>
      </c>
      <c r="M24" s="561">
        <f t="shared" si="1"/>
        <v>2560</v>
      </c>
      <c r="N24" s="561">
        <f t="shared" si="2"/>
        <v>0</v>
      </c>
      <c r="O24" s="561">
        <f t="shared" si="3"/>
        <v>0</v>
      </c>
      <c r="P24" s="561">
        <f t="shared" si="4"/>
        <v>0</v>
      </c>
      <c r="Q24" s="552" t="s">
        <v>233</v>
      </c>
    </row>
    <row r="25" spans="1:17" ht="13.9" customHeight="1" thickBot="1">
      <c r="A25" s="597">
        <v>16</v>
      </c>
      <c r="B25" s="611" t="s">
        <v>490</v>
      </c>
      <c r="C25" s="633">
        <v>209</v>
      </c>
      <c r="D25" s="631">
        <v>1.2</v>
      </c>
      <c r="E25" s="622" t="s">
        <v>136</v>
      </c>
      <c r="F25" s="624">
        <v>9920</v>
      </c>
      <c r="G25" s="604">
        <f t="shared" si="6"/>
        <v>87000</v>
      </c>
      <c r="H25" s="575">
        <f t="shared" si="0"/>
        <v>220.34841628959276</v>
      </c>
      <c r="I25" s="616">
        <v>95</v>
      </c>
      <c r="J25" s="616">
        <v>6470</v>
      </c>
      <c r="L25" s="554">
        <f t="shared" si="7"/>
        <v>0</v>
      </c>
      <c r="M25" s="561">
        <f t="shared" si="1"/>
        <v>9920</v>
      </c>
      <c r="N25" s="561">
        <f t="shared" si="2"/>
        <v>0</v>
      </c>
      <c r="O25" s="561">
        <f t="shared" si="3"/>
        <v>0</v>
      </c>
      <c r="P25" s="561">
        <f t="shared" si="4"/>
        <v>0</v>
      </c>
      <c r="Q25" s="553" t="s">
        <v>156</v>
      </c>
    </row>
    <row r="26" spans="1:17" ht="13.9" customHeight="1" thickBot="1">
      <c r="A26" s="597">
        <v>17</v>
      </c>
      <c r="B26" s="611" t="s">
        <v>490</v>
      </c>
      <c r="C26" s="633">
        <v>200</v>
      </c>
      <c r="D26" s="631">
        <v>0.3</v>
      </c>
      <c r="E26" s="622" t="s">
        <v>150</v>
      </c>
      <c r="F26" s="624">
        <v>3100</v>
      </c>
      <c r="G26" s="604">
        <f t="shared" si="6"/>
        <v>90100</v>
      </c>
      <c r="H26" s="575">
        <f t="shared" si="0"/>
        <v>202.71493212669682</v>
      </c>
      <c r="I26" s="616">
        <v>95</v>
      </c>
      <c r="J26" s="616">
        <v>6320</v>
      </c>
      <c r="L26" s="554">
        <f t="shared" si="7"/>
        <v>0</v>
      </c>
      <c r="M26" s="561">
        <f t="shared" si="1"/>
        <v>0</v>
      </c>
      <c r="N26" s="561">
        <f t="shared" si="2"/>
        <v>3100</v>
      </c>
      <c r="O26" s="561">
        <f t="shared" si="3"/>
        <v>0</v>
      </c>
      <c r="P26" s="561">
        <f t="shared" si="4"/>
        <v>0</v>
      </c>
    </row>
    <row r="27" spans="1:17" ht="13.9" customHeight="1" thickBot="1">
      <c r="A27" s="597">
        <v>18</v>
      </c>
      <c r="B27" s="611" t="s">
        <v>490</v>
      </c>
      <c r="C27" s="633">
        <v>400</v>
      </c>
      <c r="D27" s="631">
        <v>0.6</v>
      </c>
      <c r="E27" s="622" t="s">
        <v>150</v>
      </c>
      <c r="F27" s="624">
        <v>10020</v>
      </c>
      <c r="G27" s="604">
        <f t="shared" si="6"/>
        <v>100120</v>
      </c>
      <c r="H27" s="575">
        <f t="shared" si="0"/>
        <v>410.85972850678729</v>
      </c>
      <c r="I27" s="616">
        <v>95</v>
      </c>
      <c r="J27" s="616">
        <v>6220</v>
      </c>
      <c r="L27" s="554">
        <f t="shared" si="7"/>
        <v>0</v>
      </c>
      <c r="M27" s="561">
        <f t="shared" si="1"/>
        <v>0</v>
      </c>
      <c r="N27" s="561">
        <f t="shared" si="2"/>
        <v>10020</v>
      </c>
      <c r="O27" s="561">
        <f t="shared" si="3"/>
        <v>0</v>
      </c>
      <c r="P27" s="561">
        <f t="shared" si="4"/>
        <v>0</v>
      </c>
    </row>
    <row r="28" spans="1:17" ht="13.9" customHeight="1" thickBot="1">
      <c r="A28" s="597">
        <v>19</v>
      </c>
      <c r="B28" s="611" t="s">
        <v>490</v>
      </c>
      <c r="C28" s="633">
        <v>401</v>
      </c>
      <c r="D28" s="631">
        <v>0.9</v>
      </c>
      <c r="E28" s="622" t="s">
        <v>150</v>
      </c>
      <c r="F28" s="624">
        <v>14930</v>
      </c>
      <c r="G28" s="604">
        <f t="shared" si="6"/>
        <v>115050</v>
      </c>
      <c r="H28" s="575">
        <f t="shared" si="0"/>
        <v>417.33031674208149</v>
      </c>
      <c r="I28" s="616">
        <v>95</v>
      </c>
      <c r="J28" s="616">
        <v>6140</v>
      </c>
      <c r="L28" s="554">
        <f t="shared" si="7"/>
        <v>0</v>
      </c>
      <c r="M28" s="561">
        <f t="shared" si="1"/>
        <v>0</v>
      </c>
      <c r="N28" s="561">
        <f t="shared" si="2"/>
        <v>14930</v>
      </c>
      <c r="O28" s="561">
        <f t="shared" si="3"/>
        <v>0</v>
      </c>
      <c r="P28" s="561">
        <f t="shared" si="4"/>
        <v>0</v>
      </c>
    </row>
    <row r="29" spans="1:17" ht="13.9" customHeight="1" thickBot="1">
      <c r="A29" s="597">
        <v>20</v>
      </c>
      <c r="B29" s="611" t="s">
        <v>490</v>
      </c>
      <c r="C29" s="633">
        <v>201</v>
      </c>
      <c r="D29" s="631">
        <v>0.3</v>
      </c>
      <c r="E29" s="622" t="s">
        <v>150</v>
      </c>
      <c r="F29" s="624">
        <v>3100</v>
      </c>
      <c r="G29" s="604">
        <f t="shared" si="6"/>
        <v>118150</v>
      </c>
      <c r="H29" s="575">
        <f t="shared" si="0"/>
        <v>203.7285067873303</v>
      </c>
      <c r="I29" s="616">
        <v>95</v>
      </c>
      <c r="J29" s="616">
        <v>6180</v>
      </c>
      <c r="L29" s="554">
        <f t="shared" si="7"/>
        <v>0</v>
      </c>
      <c r="M29" s="561">
        <f t="shared" si="1"/>
        <v>0</v>
      </c>
      <c r="N29" s="561">
        <f t="shared" si="2"/>
        <v>3100</v>
      </c>
      <c r="O29" s="561">
        <f t="shared" si="3"/>
        <v>0</v>
      </c>
      <c r="P29" s="561">
        <f t="shared" si="4"/>
        <v>0</v>
      </c>
    </row>
    <row r="30" spans="1:17" ht="13.9" customHeight="1" thickBot="1">
      <c r="A30" s="597">
        <v>21</v>
      </c>
      <c r="B30" s="611" t="s">
        <v>490</v>
      </c>
      <c r="C30" s="633">
        <v>400</v>
      </c>
      <c r="D30" s="631">
        <v>0.9</v>
      </c>
      <c r="E30" s="622" t="s">
        <v>150</v>
      </c>
      <c r="F30" s="624">
        <v>15330</v>
      </c>
      <c r="G30" s="604">
        <f t="shared" si="6"/>
        <v>133480</v>
      </c>
      <c r="H30" s="575">
        <f t="shared" si="0"/>
        <v>416.28959276018105</v>
      </c>
      <c r="I30" s="616">
        <v>95</v>
      </c>
      <c r="J30" s="616">
        <v>6090</v>
      </c>
      <c r="L30" s="554">
        <f t="shared" si="7"/>
        <v>0</v>
      </c>
      <c r="M30" s="561">
        <f t="shared" si="1"/>
        <v>0</v>
      </c>
      <c r="N30" s="561">
        <f t="shared" si="2"/>
        <v>15330</v>
      </c>
      <c r="O30" s="561">
        <f t="shared" si="3"/>
        <v>0</v>
      </c>
      <c r="P30" s="561">
        <f t="shared" si="4"/>
        <v>0</v>
      </c>
    </row>
    <row r="31" spans="1:17" ht="13.9" customHeight="1" thickBot="1">
      <c r="A31" s="597">
        <v>22</v>
      </c>
      <c r="B31" s="611" t="s">
        <v>500</v>
      </c>
      <c r="C31" s="633">
        <v>400</v>
      </c>
      <c r="D31" s="631">
        <v>1.5</v>
      </c>
      <c r="E31" s="622" t="s">
        <v>150</v>
      </c>
      <c r="F31" s="624">
        <v>25130</v>
      </c>
      <c r="G31" s="604">
        <f t="shared" si="6"/>
        <v>158610</v>
      </c>
      <c r="H31" s="575">
        <f t="shared" si="0"/>
        <v>427.14932126696834</v>
      </c>
      <c r="I31" s="616">
        <v>95</v>
      </c>
      <c r="J31" s="616">
        <v>6250</v>
      </c>
      <c r="L31" s="554">
        <f t="shared" si="7"/>
        <v>0</v>
      </c>
      <c r="M31" s="561">
        <f t="shared" si="1"/>
        <v>0</v>
      </c>
      <c r="N31" s="561">
        <f t="shared" si="2"/>
        <v>25130</v>
      </c>
      <c r="O31" s="561">
        <f t="shared" si="3"/>
        <v>0</v>
      </c>
      <c r="P31" s="561">
        <f t="shared" si="4"/>
        <v>0</v>
      </c>
    </row>
    <row r="32" spans="1:17" ht="13.9" customHeight="1" thickBot="1">
      <c r="A32" s="597">
        <v>23</v>
      </c>
      <c r="B32" s="611" t="s">
        <v>500</v>
      </c>
      <c r="C32" s="633">
        <v>200</v>
      </c>
      <c r="D32" s="631">
        <v>0.6</v>
      </c>
      <c r="E32" s="622" t="s">
        <v>150</v>
      </c>
      <c r="F32" s="624">
        <v>5750</v>
      </c>
      <c r="G32" s="604">
        <f t="shared" si="6"/>
        <v>164360</v>
      </c>
      <c r="H32" s="575">
        <f t="shared" si="0"/>
        <v>205.42986425339365</v>
      </c>
      <c r="I32" s="616">
        <v>95</v>
      </c>
      <c r="J32" s="616">
        <v>6190</v>
      </c>
      <c r="L32" s="554">
        <f t="shared" si="7"/>
        <v>0</v>
      </c>
      <c r="M32" s="561">
        <f t="shared" si="1"/>
        <v>0</v>
      </c>
      <c r="N32" s="561">
        <f t="shared" si="2"/>
        <v>5750</v>
      </c>
      <c r="O32" s="561">
        <f t="shared" si="3"/>
        <v>0</v>
      </c>
      <c r="P32" s="561">
        <f t="shared" si="4"/>
        <v>0</v>
      </c>
    </row>
    <row r="33" spans="1:16" ht="13.9" customHeight="1" thickBot="1">
      <c r="A33" s="597">
        <v>24</v>
      </c>
      <c r="B33" s="611" t="s">
        <v>500</v>
      </c>
      <c r="C33" s="633">
        <v>401</v>
      </c>
      <c r="D33" s="631">
        <v>1.2</v>
      </c>
      <c r="E33" s="622" t="s">
        <v>150</v>
      </c>
      <c r="F33" s="624">
        <v>20400</v>
      </c>
      <c r="G33" s="604">
        <f t="shared" si="6"/>
        <v>184760</v>
      </c>
      <c r="H33" s="575">
        <f t="shared" si="0"/>
        <v>422.77375565610862</v>
      </c>
      <c r="I33" s="616">
        <v>95</v>
      </c>
      <c r="J33" s="616">
        <v>6180</v>
      </c>
      <c r="L33" s="554">
        <f t="shared" si="7"/>
        <v>0</v>
      </c>
      <c r="M33" s="561">
        <f t="shared" si="1"/>
        <v>0</v>
      </c>
      <c r="N33" s="561">
        <f t="shared" si="2"/>
        <v>20400</v>
      </c>
      <c r="O33" s="561">
        <f t="shared" si="3"/>
        <v>0</v>
      </c>
      <c r="P33" s="561">
        <f t="shared" si="4"/>
        <v>0</v>
      </c>
    </row>
    <row r="34" spans="1:16" ht="13.9" customHeight="1" thickBot="1">
      <c r="A34" s="597">
        <v>25</v>
      </c>
      <c r="B34" s="611" t="s">
        <v>500</v>
      </c>
      <c r="C34" s="633">
        <v>400</v>
      </c>
      <c r="D34" s="631">
        <v>1.8</v>
      </c>
      <c r="E34" s="622" t="s">
        <v>150</v>
      </c>
      <c r="F34" s="624">
        <v>29420</v>
      </c>
      <c r="G34" s="604">
        <f t="shared" si="6"/>
        <v>214180</v>
      </c>
      <c r="H34" s="575">
        <f t="shared" si="0"/>
        <v>432.57918552036199</v>
      </c>
      <c r="I34" s="616">
        <v>95</v>
      </c>
      <c r="J34" s="616">
        <v>6250</v>
      </c>
      <c r="L34" s="554">
        <f t="shared" si="7"/>
        <v>0</v>
      </c>
      <c r="M34" s="561">
        <f t="shared" si="1"/>
        <v>0</v>
      </c>
      <c r="N34" s="561">
        <f t="shared" si="2"/>
        <v>29420</v>
      </c>
      <c r="O34" s="561">
        <f t="shared" si="3"/>
        <v>0</v>
      </c>
      <c r="P34" s="561">
        <f t="shared" si="4"/>
        <v>0</v>
      </c>
    </row>
    <row r="35" spans="1:16" ht="13.9" customHeight="1" thickBot="1">
      <c r="A35" s="597">
        <v>26</v>
      </c>
      <c r="B35" s="611" t="s">
        <v>500</v>
      </c>
      <c r="C35" s="633">
        <v>200</v>
      </c>
      <c r="D35" s="631">
        <v>0.6</v>
      </c>
      <c r="E35" s="622" t="s">
        <v>150</v>
      </c>
      <c r="F35" s="624">
        <v>5930</v>
      </c>
      <c r="G35" s="604">
        <f t="shared" si="6"/>
        <v>220110</v>
      </c>
      <c r="H35" s="575">
        <f t="shared" si="0"/>
        <v>205.42986425339365</v>
      </c>
      <c r="I35" s="616">
        <v>95</v>
      </c>
      <c r="J35" s="616">
        <v>6270</v>
      </c>
      <c r="L35" s="554">
        <f t="shared" si="7"/>
        <v>0</v>
      </c>
      <c r="M35" s="561">
        <f t="shared" si="1"/>
        <v>0</v>
      </c>
      <c r="N35" s="561">
        <f t="shared" si="2"/>
        <v>5930</v>
      </c>
      <c r="O35" s="561">
        <f t="shared" si="3"/>
        <v>0</v>
      </c>
      <c r="P35" s="561">
        <f t="shared" si="4"/>
        <v>0</v>
      </c>
    </row>
    <row r="36" spans="1:16" ht="13.9" customHeight="1" thickBot="1">
      <c r="A36" s="597">
        <v>27</v>
      </c>
      <c r="B36" s="611" t="s">
        <v>500</v>
      </c>
      <c r="C36" s="633">
        <v>401</v>
      </c>
      <c r="D36" s="631">
        <v>1.2</v>
      </c>
      <c r="E36" s="622" t="s">
        <v>150</v>
      </c>
      <c r="F36" s="624">
        <v>20350</v>
      </c>
      <c r="G36" s="604">
        <f t="shared" si="6"/>
        <v>240460</v>
      </c>
      <c r="H36" s="575">
        <f t="shared" si="0"/>
        <v>422.77375565610862</v>
      </c>
      <c r="I36" s="616">
        <v>95</v>
      </c>
      <c r="J36" s="616">
        <v>6250</v>
      </c>
      <c r="L36" s="554">
        <f t="shared" si="7"/>
        <v>0</v>
      </c>
      <c r="M36" s="561">
        <f t="shared" si="1"/>
        <v>0</v>
      </c>
      <c r="N36" s="561">
        <f t="shared" si="2"/>
        <v>20350</v>
      </c>
      <c r="O36" s="561">
        <f t="shared" si="3"/>
        <v>0</v>
      </c>
      <c r="P36" s="561">
        <f t="shared" si="4"/>
        <v>0</v>
      </c>
    </row>
    <row r="37" spans="1:16" ht="13.9" customHeight="1" thickBot="1">
      <c r="A37" s="597">
        <v>28</v>
      </c>
      <c r="B37" s="611" t="s">
        <v>500</v>
      </c>
      <c r="C37" s="633">
        <v>301</v>
      </c>
      <c r="D37" s="631">
        <v>1.8</v>
      </c>
      <c r="E37" s="622" t="s">
        <v>150</v>
      </c>
      <c r="F37" s="624">
        <v>21660</v>
      </c>
      <c r="G37" s="604">
        <f t="shared" si="6"/>
        <v>262120</v>
      </c>
      <c r="H37" s="575">
        <f t="shared" si="0"/>
        <v>325.51583710407238</v>
      </c>
      <c r="I37" s="616">
        <v>95</v>
      </c>
      <c r="J37" s="616">
        <v>6140</v>
      </c>
      <c r="L37" s="554">
        <f t="shared" si="7"/>
        <v>0</v>
      </c>
      <c r="M37" s="561">
        <f t="shared" si="1"/>
        <v>0</v>
      </c>
      <c r="N37" s="561">
        <f t="shared" si="2"/>
        <v>21660</v>
      </c>
      <c r="O37" s="561">
        <f t="shared" si="3"/>
        <v>0</v>
      </c>
      <c r="P37" s="561">
        <f t="shared" si="4"/>
        <v>0</v>
      </c>
    </row>
    <row r="38" spans="1:16" ht="13.9" customHeight="1" thickBot="1">
      <c r="A38" s="597">
        <v>29</v>
      </c>
      <c r="B38" s="611" t="s">
        <v>500</v>
      </c>
      <c r="C38" s="633">
        <v>200</v>
      </c>
      <c r="D38" s="631">
        <v>0.9</v>
      </c>
      <c r="E38" s="622" t="s">
        <v>150</v>
      </c>
      <c r="F38" s="624">
        <v>7840</v>
      </c>
      <c r="G38" s="604">
        <f t="shared" si="6"/>
        <v>269960</v>
      </c>
      <c r="H38" s="575">
        <f t="shared" si="0"/>
        <v>208.14479638009053</v>
      </c>
      <c r="I38" s="616">
        <v>95</v>
      </c>
      <c r="J38" s="616">
        <v>6290</v>
      </c>
      <c r="L38" s="554">
        <f t="shared" si="7"/>
        <v>0</v>
      </c>
      <c r="M38" s="561">
        <f t="shared" si="1"/>
        <v>0</v>
      </c>
      <c r="N38" s="561">
        <f t="shared" si="2"/>
        <v>7840</v>
      </c>
      <c r="O38" s="561">
        <f t="shared" si="3"/>
        <v>0</v>
      </c>
      <c r="P38" s="561">
        <f t="shared" si="4"/>
        <v>0</v>
      </c>
    </row>
    <row r="39" spans="1:16" ht="13.9" customHeight="1" thickBot="1">
      <c r="A39" s="597">
        <v>30</v>
      </c>
      <c r="B39" s="611" t="s">
        <v>500</v>
      </c>
      <c r="C39" s="633">
        <v>300</v>
      </c>
      <c r="D39" s="631">
        <v>1.5</v>
      </c>
      <c r="E39" s="622" t="s">
        <v>150</v>
      </c>
      <c r="F39" s="624">
        <v>18900</v>
      </c>
      <c r="G39" s="604">
        <f t="shared" si="6"/>
        <v>288860</v>
      </c>
      <c r="H39" s="575">
        <f t="shared" si="0"/>
        <v>320.36199095022624</v>
      </c>
      <c r="I39" s="616">
        <v>95</v>
      </c>
      <c r="J39" s="616">
        <v>6180</v>
      </c>
      <c r="L39" s="554">
        <f t="shared" si="7"/>
        <v>0</v>
      </c>
      <c r="M39" s="561">
        <f t="shared" si="1"/>
        <v>0</v>
      </c>
      <c r="N39" s="561">
        <f t="shared" si="2"/>
        <v>18900</v>
      </c>
      <c r="O39" s="561">
        <f t="shared" si="3"/>
        <v>0</v>
      </c>
      <c r="P39" s="561">
        <f t="shared" si="4"/>
        <v>0</v>
      </c>
    </row>
    <row r="40" spans="1:16" ht="13.9" customHeight="1" thickBot="1">
      <c r="A40" s="597">
        <v>31</v>
      </c>
      <c r="B40" s="611" t="s">
        <v>500</v>
      </c>
      <c r="C40" s="633">
        <v>211</v>
      </c>
      <c r="D40" s="631">
        <v>2</v>
      </c>
      <c r="E40" s="622" t="s">
        <v>150</v>
      </c>
      <c r="F40" s="624">
        <v>16390</v>
      </c>
      <c r="G40" s="604">
        <f t="shared" si="6"/>
        <v>305250</v>
      </c>
      <c r="H40" s="575">
        <f t="shared" si="0"/>
        <v>230.09502262443436</v>
      </c>
      <c r="I40" s="616">
        <v>95</v>
      </c>
      <c r="J40" s="616">
        <v>6305</v>
      </c>
      <c r="L40" s="554">
        <f t="shared" si="7"/>
        <v>0</v>
      </c>
      <c r="M40" s="561">
        <f t="shared" si="1"/>
        <v>0</v>
      </c>
      <c r="N40" s="561">
        <f t="shared" si="2"/>
        <v>16390</v>
      </c>
      <c r="O40" s="561">
        <f t="shared" si="3"/>
        <v>0</v>
      </c>
      <c r="P40" s="561">
        <f t="shared" si="4"/>
        <v>0</v>
      </c>
    </row>
    <row r="41" spans="1:16" ht="13.9" customHeight="1" thickBot="1">
      <c r="A41" s="597">
        <v>32</v>
      </c>
      <c r="B41" s="611" t="s">
        <v>500</v>
      </c>
      <c r="C41" s="633">
        <v>175</v>
      </c>
      <c r="D41" s="631">
        <v>0.9</v>
      </c>
      <c r="E41" s="622" t="s">
        <v>150</v>
      </c>
      <c r="F41" s="624">
        <v>4750</v>
      </c>
      <c r="G41" s="604">
        <f t="shared" si="6"/>
        <v>310000</v>
      </c>
      <c r="H41" s="575">
        <f t="shared" si="0"/>
        <v>182.1266968325792</v>
      </c>
      <c r="I41" s="616">
        <v>95</v>
      </c>
      <c r="J41" s="616">
        <v>6370</v>
      </c>
      <c r="L41" s="554">
        <f t="shared" si="7"/>
        <v>0</v>
      </c>
      <c r="M41" s="561">
        <f t="shared" si="1"/>
        <v>0</v>
      </c>
      <c r="N41" s="561">
        <f t="shared" si="2"/>
        <v>4750</v>
      </c>
      <c r="O41" s="561">
        <f t="shared" si="3"/>
        <v>0</v>
      </c>
      <c r="P41" s="561">
        <f t="shared" si="4"/>
        <v>0</v>
      </c>
    </row>
    <row r="42" spans="1:16" ht="13.9" customHeight="1" thickBot="1">
      <c r="A42" s="597">
        <v>33</v>
      </c>
      <c r="B42" s="611"/>
      <c r="C42" s="633"/>
      <c r="D42" s="631"/>
      <c r="E42" s="622"/>
      <c r="F42" s="624">
        <v>0</v>
      </c>
      <c r="G42" s="604">
        <f t="shared" si="6"/>
        <v>310000</v>
      </c>
      <c r="H42" s="575">
        <f t="shared" si="0"/>
        <v>0</v>
      </c>
      <c r="I42" s="616"/>
      <c r="J42" s="616"/>
      <c r="L42" s="554">
        <f t="shared" si="7"/>
        <v>0</v>
      </c>
      <c r="M42" s="561">
        <f t="shared" si="1"/>
        <v>0</v>
      </c>
      <c r="N42" s="561">
        <f t="shared" si="2"/>
        <v>0</v>
      </c>
      <c r="O42" s="561">
        <f t="shared" si="3"/>
        <v>0</v>
      </c>
      <c r="P42" s="561">
        <f t="shared" si="4"/>
        <v>0</v>
      </c>
    </row>
    <row r="43" spans="1:16" ht="13.9" customHeight="1" thickBot="1">
      <c r="A43" s="597">
        <v>34</v>
      </c>
      <c r="B43" s="611"/>
      <c r="C43" s="633"/>
      <c r="D43" s="631"/>
      <c r="E43" s="622"/>
      <c r="F43" s="624">
        <v>0</v>
      </c>
      <c r="G43" s="604">
        <f t="shared" si="6"/>
        <v>310000</v>
      </c>
      <c r="H43" s="575">
        <f t="shared" si="0"/>
        <v>0</v>
      </c>
      <c r="I43" s="616"/>
      <c r="J43" s="616"/>
      <c r="L43" s="554">
        <f t="shared" si="7"/>
        <v>0</v>
      </c>
      <c r="M43" s="561">
        <f t="shared" si="1"/>
        <v>0</v>
      </c>
      <c r="N43" s="561">
        <f t="shared" si="2"/>
        <v>0</v>
      </c>
      <c r="O43" s="561">
        <f t="shared" si="3"/>
        <v>0</v>
      </c>
      <c r="P43" s="561">
        <f t="shared" si="4"/>
        <v>0</v>
      </c>
    </row>
    <row r="44" spans="1:16" ht="13.9" customHeight="1" thickBot="1">
      <c r="A44" s="597">
        <v>35</v>
      </c>
      <c r="B44" s="611"/>
      <c r="C44" s="612"/>
      <c r="D44" s="613"/>
      <c r="E44" s="622"/>
      <c r="F44" s="624">
        <f>(D44*42)*C44</f>
        <v>0</v>
      </c>
      <c r="G44" s="604">
        <f t="shared" si="6"/>
        <v>310000</v>
      </c>
      <c r="H44" s="575">
        <f t="shared" si="0"/>
        <v>0</v>
      </c>
      <c r="I44" s="616"/>
      <c r="J44" s="616"/>
      <c r="L44" s="554">
        <f t="shared" si="7"/>
        <v>0</v>
      </c>
      <c r="M44" s="561">
        <f t="shared" si="1"/>
        <v>0</v>
      </c>
      <c r="N44" s="561">
        <f t="shared" si="2"/>
        <v>0</v>
      </c>
      <c r="O44" s="561">
        <f t="shared" si="3"/>
        <v>0</v>
      </c>
      <c r="P44" s="561">
        <f t="shared" si="4"/>
        <v>0</v>
      </c>
    </row>
    <row r="45" spans="1:16" ht="13.9" customHeight="1" thickBot="1">
      <c r="A45" s="597">
        <v>36</v>
      </c>
      <c r="B45" s="611"/>
      <c r="C45" s="612"/>
      <c r="D45" s="613"/>
      <c r="E45" s="622"/>
      <c r="F45" s="624">
        <f t="shared" ref="F45" si="8">(D45*42)*C45</f>
        <v>0</v>
      </c>
      <c r="G45" s="604">
        <f t="shared" si="6"/>
        <v>310000</v>
      </c>
      <c r="H45" s="575">
        <f t="shared" si="0"/>
        <v>0</v>
      </c>
      <c r="I45" s="616"/>
      <c r="J45" s="616"/>
      <c r="L45" s="554">
        <f t="shared" si="7"/>
        <v>0</v>
      </c>
      <c r="M45" s="561">
        <f t="shared" si="1"/>
        <v>0</v>
      </c>
      <c r="N45" s="561">
        <f t="shared" si="2"/>
        <v>0</v>
      </c>
      <c r="O45" s="561">
        <f t="shared" si="3"/>
        <v>0</v>
      </c>
      <c r="P45" s="561">
        <f t="shared" si="4"/>
        <v>0</v>
      </c>
    </row>
    <row r="46" spans="1:16" ht="13.9" customHeight="1" thickBot="1">
      <c r="A46" s="597">
        <v>37</v>
      </c>
      <c r="B46" s="611"/>
      <c r="C46" s="612"/>
      <c r="D46" s="613"/>
      <c r="E46" s="622"/>
      <c r="F46" s="624">
        <f>(D46*42)*C46</f>
        <v>0</v>
      </c>
      <c r="G46" s="604">
        <f t="shared" si="6"/>
        <v>310000</v>
      </c>
      <c r="H46" s="575">
        <f t="shared" si="0"/>
        <v>0</v>
      </c>
      <c r="I46" s="616"/>
      <c r="J46" s="616"/>
      <c r="L46" s="554">
        <f t="shared" si="7"/>
        <v>0</v>
      </c>
      <c r="M46" s="561">
        <f t="shared" si="1"/>
        <v>0</v>
      </c>
      <c r="N46" s="561">
        <f t="shared" si="2"/>
        <v>0</v>
      </c>
      <c r="O46" s="561">
        <f t="shared" si="3"/>
        <v>0</v>
      </c>
      <c r="P46" s="561">
        <f t="shared" si="4"/>
        <v>0</v>
      </c>
    </row>
    <row r="47" spans="1:16" ht="13.9" customHeight="1" thickBot="1">
      <c r="A47" s="597">
        <v>38</v>
      </c>
      <c r="B47" s="611"/>
      <c r="C47" s="612"/>
      <c r="D47" s="613"/>
      <c r="E47" s="622"/>
      <c r="F47" s="624">
        <f t="shared" ref="F47:F48" si="9">(D47*42)*C47</f>
        <v>0</v>
      </c>
      <c r="G47" s="604">
        <f t="shared" si="6"/>
        <v>310000</v>
      </c>
      <c r="H47" s="575">
        <f t="shared" si="0"/>
        <v>0</v>
      </c>
      <c r="I47" s="616"/>
      <c r="J47" s="616"/>
      <c r="L47" s="554">
        <f t="shared" si="7"/>
        <v>0</v>
      </c>
      <c r="M47" s="561">
        <f>IF(E47=$M$54,F47,0)</f>
        <v>0</v>
      </c>
      <c r="N47" s="561">
        <f>IF(E47=$N$54,F47,0)</f>
        <v>0</v>
      </c>
      <c r="O47" s="561">
        <f>IF(E47=$O$54,F47,0)</f>
        <v>0</v>
      </c>
      <c r="P47" s="561">
        <f>IF(E47=$P$54,F47,0)</f>
        <v>0</v>
      </c>
    </row>
    <row r="48" spans="1:16" ht="13.9" customHeight="1" thickBot="1">
      <c r="A48" s="597">
        <v>39</v>
      </c>
      <c r="B48" s="611"/>
      <c r="C48" s="612"/>
      <c r="D48" s="613"/>
      <c r="E48" s="622"/>
      <c r="F48" s="624">
        <f t="shared" si="9"/>
        <v>0</v>
      </c>
      <c r="G48" s="604">
        <f t="shared" si="6"/>
        <v>310000</v>
      </c>
      <c r="H48" s="575">
        <f t="shared" si="0"/>
        <v>0</v>
      </c>
      <c r="I48" s="616"/>
      <c r="J48" s="616"/>
      <c r="L48" s="554">
        <f t="shared" si="7"/>
        <v>0</v>
      </c>
      <c r="M48" s="561">
        <f>IF(E48=$M$54,F48,0)</f>
        <v>0</v>
      </c>
      <c r="N48" s="561">
        <f>IF(E48=$N$54,F48,0)</f>
        <v>0</v>
      </c>
      <c r="O48" s="561">
        <f>IF(E48=$O$54,F48,0)</f>
        <v>0</v>
      </c>
      <c r="P48" s="561">
        <f>IF(E48=$P$54,F48,0)</f>
        <v>0</v>
      </c>
    </row>
    <row r="49" spans="1:17" ht="13.9" customHeight="1" thickBot="1">
      <c r="A49" s="597">
        <v>40</v>
      </c>
      <c r="B49" s="611" t="s">
        <v>500</v>
      </c>
      <c r="C49" s="591">
        <f>(C5*E4)</f>
        <v>274.97451000000001</v>
      </c>
      <c r="D49" s="621"/>
      <c r="E49" s="614" t="s">
        <v>156</v>
      </c>
      <c r="F49" s="623"/>
      <c r="G49" s="605"/>
      <c r="H49" s="575">
        <f t="shared" si="0"/>
        <v>274.97451000000001</v>
      </c>
      <c r="I49" s="612">
        <v>95</v>
      </c>
      <c r="J49" s="616">
        <v>6410</v>
      </c>
      <c r="L49" s="554">
        <f t="shared" si="7"/>
        <v>0</v>
      </c>
      <c r="M49" s="561">
        <f>IF(E49=$M$54,F49,0)</f>
        <v>0</v>
      </c>
      <c r="N49" s="561">
        <f>IF(E49=$N$54,F49,0)</f>
        <v>0</v>
      </c>
      <c r="O49" s="561">
        <f>IF(E49=$O$54,F49,0)</f>
        <v>0</v>
      </c>
      <c r="P49" s="561">
        <f>IF(E49=$P$54,F49,0)</f>
        <v>0</v>
      </c>
    </row>
    <row r="50" spans="1:17" ht="13.9" customHeight="1" thickBot="1">
      <c r="A50" s="578" t="s">
        <v>71</v>
      </c>
      <c r="B50" s="576" t="s">
        <v>235</v>
      </c>
      <c r="C50" s="591">
        <f>(SUM(C10:C49))*42</f>
        <v>355402.92942</v>
      </c>
      <c r="D50" s="598" t="s">
        <v>236</v>
      </c>
      <c r="E50" s="576" t="s">
        <v>237</v>
      </c>
      <c r="F50" s="591">
        <f>SUM(F10:F46)</f>
        <v>310000</v>
      </c>
      <c r="G50" s="607" t="s">
        <v>154</v>
      </c>
      <c r="H50" s="606"/>
      <c r="I50" s="600"/>
      <c r="J50" s="603" t="s">
        <v>202</v>
      </c>
      <c r="K50" s="535"/>
      <c r="L50" s="554"/>
      <c r="M50" s="555"/>
      <c r="N50" s="555"/>
      <c r="O50" s="556"/>
      <c r="P50" s="556"/>
    </row>
    <row r="51" spans="1:17" ht="13.9" customHeight="1" thickBot="1">
      <c r="A51" s="578" t="s">
        <v>204</v>
      </c>
      <c r="B51" s="617">
        <v>0.9</v>
      </c>
      <c r="C51" s="590" t="s">
        <v>203</v>
      </c>
      <c r="D51" s="580" t="s">
        <v>205</v>
      </c>
      <c r="E51" s="617">
        <v>0.97291666666666676</v>
      </c>
      <c r="F51" s="590" t="s">
        <v>203</v>
      </c>
      <c r="G51" s="580" t="s">
        <v>207</v>
      </c>
      <c r="H51" s="620">
        <v>43019</v>
      </c>
      <c r="I51" s="600" t="s">
        <v>514</v>
      </c>
      <c r="J51" s="601">
        <f>H49+H55</f>
        <v>324.97451000000001</v>
      </c>
      <c r="K51" s="574"/>
      <c r="L51" s="554"/>
      <c r="M51" s="555"/>
      <c r="N51" s="555"/>
      <c r="O51" s="556"/>
      <c r="P51" s="556"/>
    </row>
    <row r="52" spans="1:17" ht="13.9" customHeight="1" thickBot="1">
      <c r="A52" s="578" t="s">
        <v>178</v>
      </c>
      <c r="B52" s="612">
        <v>445</v>
      </c>
      <c r="C52" s="579" t="s">
        <v>73</v>
      </c>
      <c r="D52" s="580" t="s">
        <v>160</v>
      </c>
      <c r="E52" s="618">
        <f>MAX(D10:D48)</f>
        <v>2</v>
      </c>
      <c r="F52" s="579" t="s">
        <v>165</v>
      </c>
      <c r="G52" s="580" t="s">
        <v>166</v>
      </c>
      <c r="H52" s="618">
        <f>F50/(SUM(C15:C48)*42)</f>
        <v>0.97092243895716668</v>
      </c>
      <c r="I52" s="600" t="s">
        <v>165</v>
      </c>
      <c r="J52" s="602" t="s">
        <v>234</v>
      </c>
      <c r="L52" s="554"/>
      <c r="M52" s="555"/>
      <c r="N52" s="555"/>
      <c r="O52" s="556"/>
      <c r="P52" s="556"/>
    </row>
    <row r="53" spans="1:17" ht="13.9" customHeight="1" thickBot="1">
      <c r="A53" s="578" t="s">
        <v>179</v>
      </c>
      <c r="B53" s="612">
        <v>5660</v>
      </c>
      <c r="C53" s="579" t="s">
        <v>73</v>
      </c>
      <c r="D53" s="580" t="s">
        <v>161</v>
      </c>
      <c r="E53" s="612">
        <f>MAX(I10:I49)</f>
        <v>95</v>
      </c>
      <c r="F53" s="579" t="s">
        <v>74</v>
      </c>
      <c r="G53" s="580" t="s">
        <v>163</v>
      </c>
      <c r="H53" s="612">
        <f>AVERAGE(I14:I48)</f>
        <v>95</v>
      </c>
      <c r="I53" s="600" t="s">
        <v>74</v>
      </c>
      <c r="J53" s="547">
        <f>SUM(H10:H49)+E55+H55</f>
        <v>8991.4858222171952</v>
      </c>
      <c r="L53" s="574"/>
      <c r="M53" s="574"/>
      <c r="N53" s="574"/>
      <c r="O53" s="574"/>
      <c r="P53" s="574"/>
    </row>
    <row r="54" spans="1:17" ht="13.9" customHeight="1" thickBot="1">
      <c r="A54" s="578" t="s">
        <v>75</v>
      </c>
      <c r="B54" s="615">
        <v>1830</v>
      </c>
      <c r="C54" s="579" t="s">
        <v>73</v>
      </c>
      <c r="D54" s="580" t="s">
        <v>162</v>
      </c>
      <c r="E54" s="612">
        <f>MAX(J10:J49)</f>
        <v>6850</v>
      </c>
      <c r="F54" s="579" t="s">
        <v>73</v>
      </c>
      <c r="G54" s="580" t="s">
        <v>164</v>
      </c>
      <c r="H54" s="612">
        <f>AVERAGE(J14:J48)</f>
        <v>6393.75</v>
      </c>
      <c r="I54" s="600" t="s">
        <v>73</v>
      </c>
      <c r="J54" s="602" t="s">
        <v>146</v>
      </c>
      <c r="L54" s="550" t="s">
        <v>89</v>
      </c>
      <c r="M54" s="549" t="str">
        <f>'Job Info'!D17</f>
        <v>100 Mesh</v>
      </c>
      <c r="N54" s="549" t="str">
        <f>'Job Info'!D18</f>
        <v>40/70 White</v>
      </c>
      <c r="O54" s="549">
        <f>'Job Info'!D19</f>
        <v>0</v>
      </c>
      <c r="P54" s="549">
        <f>'Job Info'!D20</f>
        <v>0</v>
      </c>
    </row>
    <row r="55" spans="1:17" ht="13.9" customHeight="1" thickBot="1">
      <c r="A55" s="576" t="s">
        <v>90</v>
      </c>
      <c r="B55" s="599">
        <f>((C7*0.433)+B54)/C7</f>
        <v>0.63460846094524626</v>
      </c>
      <c r="C55" s="579" t="s">
        <v>231</v>
      </c>
      <c r="D55" s="589" t="s">
        <v>229</v>
      </c>
      <c r="E55" s="619">
        <v>143</v>
      </c>
      <c r="F55" s="579" t="s">
        <v>230</v>
      </c>
      <c r="G55" s="578" t="s">
        <v>232</v>
      </c>
      <c r="H55" s="619">
        <v>50</v>
      </c>
      <c r="I55" s="600" t="s">
        <v>230</v>
      </c>
      <c r="J55" s="547">
        <f>(C50/42)+E55+H55</f>
        <v>8654.97451</v>
      </c>
      <c r="L55" s="551">
        <f t="shared" ref="L55:P55" si="10">SUM(L10:L49)</f>
        <v>60</v>
      </c>
      <c r="M55" s="551">
        <f t="shared" si="10"/>
        <v>87000</v>
      </c>
      <c r="N55" s="551">
        <f t="shared" si="10"/>
        <v>223000</v>
      </c>
      <c r="O55" s="551">
        <f t="shared" si="10"/>
        <v>0</v>
      </c>
      <c r="P55" s="551">
        <f t="shared" si="10"/>
        <v>0</v>
      </c>
    </row>
    <row r="56" spans="1:17" ht="43.15" customHeight="1">
      <c r="A56" s="663" t="s">
        <v>501</v>
      </c>
      <c r="B56" s="664"/>
      <c r="C56" s="664"/>
      <c r="D56" s="664"/>
      <c r="E56" s="664"/>
      <c r="F56" s="664"/>
      <c r="G56" s="664"/>
      <c r="H56" s="664"/>
      <c r="I56" s="664"/>
      <c r="J56" s="665"/>
      <c r="K56" s="535"/>
      <c r="L56" s="538"/>
      <c r="M56" s="539"/>
      <c r="N56" s="535"/>
      <c r="O56" s="535"/>
    </row>
    <row r="58" spans="1:17">
      <c r="A58" s="541"/>
      <c r="B58" s="540" t="s">
        <v>191</v>
      </c>
      <c r="C58" s="542"/>
      <c r="D58" s="542"/>
      <c r="E58" s="542"/>
      <c r="F58" s="542"/>
      <c r="G58" s="542"/>
      <c r="H58" s="542"/>
      <c r="I58" s="542"/>
    </row>
    <row r="59" spans="1:17">
      <c r="A59" s="543"/>
      <c r="B59" s="540" t="s">
        <v>100</v>
      </c>
      <c r="C59" s="545"/>
      <c r="D59" s="544"/>
      <c r="E59" s="545"/>
      <c r="F59" s="546"/>
      <c r="G59" s="546"/>
      <c r="H59" s="546"/>
      <c r="I59" s="546"/>
    </row>
    <row r="60" spans="1:17">
      <c r="A60" s="558" t="s">
        <v>130</v>
      </c>
      <c r="B60" s="558" t="s">
        <v>131</v>
      </c>
      <c r="C60" s="558" t="s">
        <v>97</v>
      </c>
      <c r="D60" s="558" t="s">
        <v>91</v>
      </c>
      <c r="E60" s="558" t="s">
        <v>72</v>
      </c>
      <c r="F60" s="558" t="s">
        <v>173</v>
      </c>
      <c r="G60" s="558" t="s">
        <v>174</v>
      </c>
      <c r="H60" s="558" t="s">
        <v>171</v>
      </c>
      <c r="I60" s="558" t="s">
        <v>172</v>
      </c>
      <c r="J60" s="558" t="s">
        <v>159</v>
      </c>
      <c r="K60" s="558" t="s">
        <v>99</v>
      </c>
      <c r="L60" s="558" t="s">
        <v>92</v>
      </c>
      <c r="M60" s="558" t="s">
        <v>132</v>
      </c>
      <c r="N60" s="558" t="s">
        <v>93</v>
      </c>
      <c r="O60" s="558" t="s">
        <v>94</v>
      </c>
      <c r="P60" s="558" t="s">
        <v>96</v>
      </c>
      <c r="Q60" s="558" t="s">
        <v>95</v>
      </c>
    </row>
    <row r="61" spans="1:17">
      <c r="A61" s="559">
        <f>C5</f>
        <v>12403</v>
      </c>
      <c r="B61" s="559">
        <f>C6</f>
        <v>12554</v>
      </c>
      <c r="C61" s="559">
        <f>C50</f>
        <v>355402.92942</v>
      </c>
      <c r="D61" s="559">
        <f>J55</f>
        <v>8654.97451</v>
      </c>
      <c r="E61" s="559">
        <f>F50</f>
        <v>310000</v>
      </c>
      <c r="F61" s="559">
        <f>M55</f>
        <v>87000</v>
      </c>
      <c r="G61" s="559">
        <f>N55</f>
        <v>223000</v>
      </c>
      <c r="H61" s="559">
        <f>O55</f>
        <v>0</v>
      </c>
      <c r="I61" s="559">
        <f>P55</f>
        <v>0</v>
      </c>
      <c r="J61" s="559">
        <f>B52</f>
        <v>445</v>
      </c>
      <c r="K61" s="559">
        <f>B53</f>
        <v>5660</v>
      </c>
      <c r="L61" s="559">
        <f>B54</f>
        <v>1830</v>
      </c>
      <c r="M61" s="560">
        <f>B55</f>
        <v>0.63460846094524626</v>
      </c>
      <c r="N61" s="559">
        <f>E53</f>
        <v>95</v>
      </c>
      <c r="O61" s="559">
        <f>H53</f>
        <v>95</v>
      </c>
      <c r="P61" s="559">
        <f>E54</f>
        <v>6850</v>
      </c>
      <c r="Q61" s="559">
        <f>H54</f>
        <v>6393.75</v>
      </c>
    </row>
  </sheetData>
  <sheetProtection selectLockedCells="1"/>
  <mergeCells count="22">
    <mergeCell ref="A2:A3"/>
    <mergeCell ref="B2:E2"/>
    <mergeCell ref="F2:J3"/>
    <mergeCell ref="B3:E3"/>
    <mergeCell ref="A4:A5"/>
    <mergeCell ref="F4:G4"/>
    <mergeCell ref="H4:J4"/>
    <mergeCell ref="F5:G5"/>
    <mergeCell ref="H5:J5"/>
    <mergeCell ref="I8:I9"/>
    <mergeCell ref="J8:J9"/>
    <mergeCell ref="A56:J56"/>
    <mergeCell ref="M5:P5"/>
    <mergeCell ref="M6:P6"/>
    <mergeCell ref="A8:A9"/>
    <mergeCell ref="B8:B9"/>
    <mergeCell ref="C8:C9"/>
    <mergeCell ref="D8:D9"/>
    <mergeCell ref="E8:E9"/>
    <mergeCell ref="F8:F9"/>
    <mergeCell ref="G8:G9"/>
    <mergeCell ref="H8:H9"/>
  </mergeCells>
  <dataValidations count="1">
    <dataValidation type="list" allowBlank="1" showInputMessage="1" showErrorMessage="1" sqref="E10:E49">
      <formula1>$Q$10:$Q$25</formula1>
    </dataValidation>
  </dataValidations>
  <pageMargins left="0.7" right="0.7" top="0.75" bottom="0.75" header="0.3" footer="0.3"/>
  <pageSetup scale="77" orientation="portrait"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Q61"/>
  <sheetViews>
    <sheetView zoomScaleNormal="100" zoomScaleSheetLayoutView="80" workbookViewId="0">
      <selection activeCell="L2" sqref="L2"/>
    </sheetView>
  </sheetViews>
  <sheetFormatPr defaultColWidth="8.85546875" defaultRowHeight="15"/>
  <cols>
    <col min="1" max="16" width="11.7109375" style="534" customWidth="1"/>
    <col min="17" max="17" width="11.28515625" style="534" bestFit="1" customWidth="1"/>
    <col min="18" max="16384" width="8.85546875" style="534"/>
  </cols>
  <sheetData>
    <row r="1" spans="1:17" ht="13.9" customHeight="1" thickBot="1"/>
    <row r="2" spans="1:17" ht="13.9" customHeight="1" thickBot="1">
      <c r="A2" s="673" t="s">
        <v>433</v>
      </c>
      <c r="B2" s="674" t="s">
        <v>291</v>
      </c>
      <c r="C2" s="675"/>
      <c r="D2" s="675"/>
      <c r="E2" s="676"/>
      <c r="F2" s="677" t="s">
        <v>434</v>
      </c>
      <c r="G2" s="678"/>
      <c r="H2" s="678"/>
      <c r="I2" s="678"/>
      <c r="J2" s="678"/>
      <c r="M2" s="566" t="s">
        <v>185</v>
      </c>
      <c r="N2" s="566" t="s">
        <v>186</v>
      </c>
      <c r="O2" s="566" t="s">
        <v>187</v>
      </c>
      <c r="P2" s="566" t="s">
        <v>188</v>
      </c>
    </row>
    <row r="3" spans="1:17" ht="13.9" customHeight="1" thickBot="1">
      <c r="A3" s="673"/>
      <c r="B3" s="679" t="s">
        <v>241</v>
      </c>
      <c r="C3" s="680"/>
      <c r="D3" s="680"/>
      <c r="E3" s="681"/>
      <c r="F3" s="677"/>
      <c r="G3" s="678"/>
      <c r="H3" s="678"/>
      <c r="I3" s="678"/>
      <c r="J3" s="678"/>
      <c r="M3" s="567">
        <f>M55/F50</f>
        <v>0.26720526630760022</v>
      </c>
      <c r="N3" s="567">
        <f>N55/F50</f>
        <v>0.73279473369239978</v>
      </c>
      <c r="O3" s="567">
        <f>O55/F50</f>
        <v>0</v>
      </c>
      <c r="P3" s="567">
        <f>P55/F50</f>
        <v>0</v>
      </c>
    </row>
    <row r="4" spans="1:17" ht="13.9" customHeight="1" thickBot="1">
      <c r="A4" s="682">
        <v>37</v>
      </c>
      <c r="B4" s="581" t="s">
        <v>218</v>
      </c>
      <c r="C4" s="608">
        <v>12385</v>
      </c>
      <c r="D4" s="582" t="s">
        <v>76</v>
      </c>
      <c r="E4" s="586">
        <v>2.2169999999999999E-2</v>
      </c>
      <c r="F4" s="683" t="s">
        <v>226</v>
      </c>
      <c r="G4" s="684"/>
      <c r="H4" s="685" t="s">
        <v>489</v>
      </c>
      <c r="I4" s="685"/>
      <c r="J4" s="685"/>
      <c r="N4" s="535"/>
    </row>
    <row r="5" spans="1:17" ht="13.9" customHeight="1" thickBot="1">
      <c r="A5" s="682"/>
      <c r="B5" s="657" t="s">
        <v>78</v>
      </c>
      <c r="C5" s="609">
        <v>12216</v>
      </c>
      <c r="D5" s="583" t="s">
        <v>219</v>
      </c>
      <c r="E5" s="587">
        <f>(C6+C5)/2</f>
        <v>12291.5</v>
      </c>
      <c r="F5" s="683" t="s">
        <v>227</v>
      </c>
      <c r="G5" s="686"/>
      <c r="H5" s="685" t="s">
        <v>452</v>
      </c>
      <c r="I5" s="687"/>
      <c r="J5" s="685"/>
      <c r="M5" s="666" t="s">
        <v>140</v>
      </c>
      <c r="N5" s="667"/>
      <c r="O5" s="667"/>
      <c r="P5" s="668"/>
    </row>
    <row r="6" spans="1:17" ht="13.9" customHeight="1" thickBot="1">
      <c r="A6" s="595" t="s">
        <v>144</v>
      </c>
      <c r="B6" s="657" t="s">
        <v>79</v>
      </c>
      <c r="C6" s="609">
        <v>12367</v>
      </c>
      <c r="D6" s="584" t="s">
        <v>145</v>
      </c>
      <c r="E6" s="588">
        <v>0.63</v>
      </c>
      <c r="F6" s="592" t="s">
        <v>170</v>
      </c>
      <c r="G6" s="594">
        <f>SUM(C12:C15)/SUM(C12:C46)</f>
        <v>8.490349264705882E-2</v>
      </c>
      <c r="H6" s="592" t="s">
        <v>168</v>
      </c>
      <c r="I6" s="575">
        <v>48.698924731182792</v>
      </c>
      <c r="J6" s="596"/>
      <c r="M6" s="669" t="s">
        <v>141</v>
      </c>
      <c r="N6" s="670"/>
      <c r="O6" s="670"/>
      <c r="P6" s="671"/>
    </row>
    <row r="7" spans="1:17" ht="13.9" customHeight="1" thickBot="1">
      <c r="A7" s="610">
        <v>22.1</v>
      </c>
      <c r="B7" s="657" t="s">
        <v>80</v>
      </c>
      <c r="C7" s="609">
        <v>9074</v>
      </c>
      <c r="D7" s="585" t="s">
        <v>77</v>
      </c>
      <c r="E7" s="587">
        <v>6</v>
      </c>
      <c r="F7" s="593" t="s">
        <v>167</v>
      </c>
      <c r="G7" s="587">
        <v>95</v>
      </c>
      <c r="H7" s="592" t="s">
        <v>169</v>
      </c>
      <c r="I7" s="575">
        <v>1853.2258064516129</v>
      </c>
      <c r="J7" s="596"/>
      <c r="K7" s="535"/>
      <c r="L7" s="557"/>
    </row>
    <row r="8" spans="1:17" ht="13.9" customHeight="1">
      <c r="A8" s="661" t="s">
        <v>81</v>
      </c>
      <c r="B8" s="661" t="s">
        <v>82</v>
      </c>
      <c r="C8" s="661" t="s">
        <v>201</v>
      </c>
      <c r="D8" s="661" t="s">
        <v>224</v>
      </c>
      <c r="E8" s="662" t="s">
        <v>225</v>
      </c>
      <c r="F8" s="661" t="s">
        <v>83</v>
      </c>
      <c r="G8" s="662" t="s">
        <v>72</v>
      </c>
      <c r="H8" s="661" t="s">
        <v>217</v>
      </c>
      <c r="I8" s="661" t="s">
        <v>239</v>
      </c>
      <c r="J8" s="662" t="s">
        <v>451</v>
      </c>
      <c r="L8" s="557"/>
    </row>
    <row r="9" spans="1:17" ht="13.9" customHeight="1" thickBot="1">
      <c r="A9" s="661"/>
      <c r="B9" s="661"/>
      <c r="C9" s="661"/>
      <c r="D9" s="661"/>
      <c r="E9" s="661"/>
      <c r="F9" s="672"/>
      <c r="G9" s="672"/>
      <c r="H9" s="672"/>
      <c r="I9" s="661"/>
      <c r="J9" s="661"/>
      <c r="L9" s="535"/>
      <c r="M9" s="535"/>
      <c r="N9" s="535"/>
      <c r="Q9" s="568" t="s">
        <v>149</v>
      </c>
    </row>
    <row r="10" spans="1:17" ht="13.9" customHeight="1" thickBot="1">
      <c r="A10" s="597">
        <v>1</v>
      </c>
      <c r="B10" s="611" t="s">
        <v>84</v>
      </c>
      <c r="C10" s="630">
        <v>34</v>
      </c>
      <c r="D10" s="631"/>
      <c r="E10" s="622" t="s">
        <v>139</v>
      </c>
      <c r="F10" s="624">
        <f>(D10*42)*C10</f>
        <v>0</v>
      </c>
      <c r="G10" s="604">
        <f>F10</f>
        <v>0</v>
      </c>
      <c r="H10" s="575">
        <f t="shared" ref="H10:H49" si="0">(1*((D10/$A$7)+1))*C10</f>
        <v>34</v>
      </c>
      <c r="I10" s="616">
        <v>15</v>
      </c>
      <c r="J10" s="616">
        <v>5507</v>
      </c>
      <c r="L10" s="554">
        <f>IF(E10="acid",(C10),0)</f>
        <v>0</v>
      </c>
      <c r="M10" s="561">
        <f t="shared" ref="M10:M46" si="1">IF(E10=$M$54,F10,0)</f>
        <v>0</v>
      </c>
      <c r="N10" s="561">
        <f t="shared" ref="N10:N46" si="2">IF(E10=$N$54,F10,0)</f>
        <v>0</v>
      </c>
      <c r="O10" s="561">
        <f t="shared" ref="O10:O46" si="3">IF(E10=$O$54,F10,0)</f>
        <v>0</v>
      </c>
      <c r="P10" s="561">
        <f t="shared" ref="P10:P46" si="4">IF(E10=$P$54,F10,0)</f>
        <v>0</v>
      </c>
      <c r="Q10" s="569"/>
    </row>
    <row r="11" spans="1:17" ht="13.9" customHeight="1" thickBot="1">
      <c r="A11" s="597">
        <v>2</v>
      </c>
      <c r="B11" s="611" t="s">
        <v>85</v>
      </c>
      <c r="C11" s="630">
        <v>24</v>
      </c>
      <c r="D11" s="631"/>
      <c r="E11" s="622" t="s">
        <v>61</v>
      </c>
      <c r="F11" s="624">
        <f t="shared" ref="F11:F14" si="5">(D11*42)*C11</f>
        <v>0</v>
      </c>
      <c r="G11" s="604">
        <f t="shared" ref="G11:G48" si="6">G10+F11</f>
        <v>0</v>
      </c>
      <c r="H11" s="575">
        <f t="shared" si="0"/>
        <v>24</v>
      </c>
      <c r="I11" s="616">
        <v>36</v>
      </c>
      <c r="J11" s="616">
        <v>7420</v>
      </c>
      <c r="L11" s="554">
        <f t="shared" ref="L11:L49" si="7">IF(E11="acid",(C11),0)</f>
        <v>24</v>
      </c>
      <c r="M11" s="561">
        <f t="shared" si="1"/>
        <v>0</v>
      </c>
      <c r="N11" s="561">
        <f t="shared" si="2"/>
        <v>0</v>
      </c>
      <c r="O11" s="561">
        <f t="shared" si="3"/>
        <v>0</v>
      </c>
      <c r="P11" s="561">
        <f t="shared" si="4"/>
        <v>0</v>
      </c>
      <c r="Q11" s="552" t="s">
        <v>136</v>
      </c>
    </row>
    <row r="12" spans="1:17" ht="13.9" customHeight="1" thickBot="1">
      <c r="A12" s="597">
        <v>3</v>
      </c>
      <c r="B12" s="611" t="s">
        <v>500</v>
      </c>
      <c r="C12" s="630">
        <v>150</v>
      </c>
      <c r="D12" s="631"/>
      <c r="E12" s="622" t="s">
        <v>86</v>
      </c>
      <c r="F12" s="624">
        <f t="shared" si="5"/>
        <v>0</v>
      </c>
      <c r="G12" s="604">
        <f t="shared" si="6"/>
        <v>0</v>
      </c>
      <c r="H12" s="575">
        <f t="shared" si="0"/>
        <v>150</v>
      </c>
      <c r="I12" s="616">
        <v>36</v>
      </c>
      <c r="J12" s="616">
        <v>7610</v>
      </c>
      <c r="L12" s="554">
        <f t="shared" si="7"/>
        <v>0</v>
      </c>
      <c r="M12" s="561">
        <f t="shared" si="1"/>
        <v>0</v>
      </c>
      <c r="N12" s="561">
        <f t="shared" si="2"/>
        <v>0</v>
      </c>
      <c r="O12" s="561">
        <f t="shared" si="3"/>
        <v>0</v>
      </c>
      <c r="P12" s="561">
        <f t="shared" si="4"/>
        <v>0</v>
      </c>
      <c r="Q12" s="552" t="s">
        <v>150</v>
      </c>
    </row>
    <row r="13" spans="1:17" ht="13.9" customHeight="1" thickBot="1">
      <c r="A13" s="597">
        <v>4</v>
      </c>
      <c r="B13" s="611" t="s">
        <v>85</v>
      </c>
      <c r="C13" s="630">
        <v>36</v>
      </c>
      <c r="D13" s="631"/>
      <c r="E13" s="622" t="s">
        <v>61</v>
      </c>
      <c r="F13" s="624">
        <f t="shared" si="5"/>
        <v>0</v>
      </c>
      <c r="G13" s="604">
        <f t="shared" si="6"/>
        <v>0</v>
      </c>
      <c r="H13" s="575">
        <f t="shared" si="0"/>
        <v>36</v>
      </c>
      <c r="I13" s="616">
        <v>91</v>
      </c>
      <c r="J13" s="616">
        <v>6460</v>
      </c>
      <c r="L13" s="554">
        <f t="shared" si="7"/>
        <v>36</v>
      </c>
      <c r="M13" s="561">
        <f t="shared" si="1"/>
        <v>0</v>
      </c>
      <c r="N13" s="561">
        <f t="shared" si="2"/>
        <v>0</v>
      </c>
      <c r="O13" s="561">
        <f t="shared" si="3"/>
        <v>0</v>
      </c>
      <c r="P13" s="561">
        <f t="shared" si="4"/>
        <v>0</v>
      </c>
      <c r="Q13" s="552" t="s">
        <v>113</v>
      </c>
    </row>
    <row r="14" spans="1:17" ht="13.9" customHeight="1" thickBot="1">
      <c r="A14" s="597">
        <v>5</v>
      </c>
      <c r="B14" s="611" t="s">
        <v>500</v>
      </c>
      <c r="C14" s="630">
        <v>352</v>
      </c>
      <c r="D14" s="632"/>
      <c r="E14" s="622" t="s">
        <v>87</v>
      </c>
      <c r="F14" s="624">
        <f t="shared" si="5"/>
        <v>0</v>
      </c>
      <c r="G14" s="604">
        <f t="shared" si="6"/>
        <v>0</v>
      </c>
      <c r="H14" s="575">
        <f t="shared" si="0"/>
        <v>352</v>
      </c>
      <c r="I14" s="616">
        <v>94</v>
      </c>
      <c r="J14" s="616">
        <v>6490</v>
      </c>
      <c r="L14" s="554">
        <f t="shared" si="7"/>
        <v>0</v>
      </c>
      <c r="M14" s="561">
        <f t="shared" si="1"/>
        <v>0</v>
      </c>
      <c r="N14" s="561">
        <f t="shared" si="2"/>
        <v>0</v>
      </c>
      <c r="O14" s="561">
        <f t="shared" si="3"/>
        <v>0</v>
      </c>
      <c r="P14" s="561">
        <f t="shared" si="4"/>
        <v>0</v>
      </c>
      <c r="Q14" s="552" t="s">
        <v>151</v>
      </c>
    </row>
    <row r="15" spans="1:17" ht="13.9" customHeight="1" thickBot="1">
      <c r="A15" s="597">
        <v>6</v>
      </c>
      <c r="B15" s="611" t="s">
        <v>500</v>
      </c>
      <c r="C15" s="630">
        <v>201</v>
      </c>
      <c r="D15" s="631">
        <v>0.3</v>
      </c>
      <c r="E15" s="622" t="s">
        <v>136</v>
      </c>
      <c r="F15" s="624">
        <v>2560</v>
      </c>
      <c r="G15" s="604">
        <f t="shared" si="6"/>
        <v>2560</v>
      </c>
      <c r="H15" s="575">
        <f t="shared" si="0"/>
        <v>203.7285067873303</v>
      </c>
      <c r="I15" s="616">
        <v>95</v>
      </c>
      <c r="J15" s="616">
        <v>6700</v>
      </c>
      <c r="L15" s="554">
        <f t="shared" si="7"/>
        <v>0</v>
      </c>
      <c r="M15" s="561">
        <f t="shared" si="1"/>
        <v>2560</v>
      </c>
      <c r="N15" s="561">
        <f t="shared" si="2"/>
        <v>0</v>
      </c>
      <c r="O15" s="561">
        <f t="shared" si="3"/>
        <v>0</v>
      </c>
      <c r="P15" s="561">
        <f t="shared" si="4"/>
        <v>0</v>
      </c>
      <c r="Q15" s="552" t="s">
        <v>114</v>
      </c>
    </row>
    <row r="16" spans="1:17" ht="13.9" customHeight="1" thickBot="1">
      <c r="A16" s="597">
        <v>7</v>
      </c>
      <c r="B16" s="611" t="s">
        <v>500</v>
      </c>
      <c r="C16" s="630">
        <v>350</v>
      </c>
      <c r="D16" s="631">
        <v>0.6</v>
      </c>
      <c r="E16" s="622" t="s">
        <v>136</v>
      </c>
      <c r="F16" s="624">
        <v>9200</v>
      </c>
      <c r="G16" s="604">
        <f t="shared" si="6"/>
        <v>11760</v>
      </c>
      <c r="H16" s="575">
        <f t="shared" si="0"/>
        <v>359.50226244343889</v>
      </c>
      <c r="I16" s="616">
        <v>95</v>
      </c>
      <c r="J16" s="616">
        <v>6890</v>
      </c>
      <c r="L16" s="554">
        <f t="shared" si="7"/>
        <v>0</v>
      </c>
      <c r="M16" s="561">
        <f t="shared" si="1"/>
        <v>9200</v>
      </c>
      <c r="N16" s="561">
        <f t="shared" si="2"/>
        <v>0</v>
      </c>
      <c r="O16" s="561">
        <f t="shared" si="3"/>
        <v>0</v>
      </c>
      <c r="P16" s="561">
        <f t="shared" si="4"/>
        <v>0</v>
      </c>
      <c r="Q16" s="552" t="s">
        <v>152</v>
      </c>
    </row>
    <row r="17" spans="1:17" ht="13.9" customHeight="1" thickBot="1">
      <c r="A17" s="597">
        <v>8</v>
      </c>
      <c r="B17" s="611" t="s">
        <v>500</v>
      </c>
      <c r="C17" s="630">
        <v>350</v>
      </c>
      <c r="D17" s="631">
        <v>0.9</v>
      </c>
      <c r="E17" s="622" t="s">
        <v>136</v>
      </c>
      <c r="F17" s="624">
        <v>13150</v>
      </c>
      <c r="G17" s="604">
        <f t="shared" si="6"/>
        <v>24910</v>
      </c>
      <c r="H17" s="575">
        <f t="shared" si="0"/>
        <v>364.2533936651584</v>
      </c>
      <c r="I17" s="616">
        <v>95</v>
      </c>
      <c r="J17" s="616">
        <v>6640</v>
      </c>
      <c r="L17" s="554">
        <f t="shared" si="7"/>
        <v>0</v>
      </c>
      <c r="M17" s="561">
        <f t="shared" si="1"/>
        <v>13150</v>
      </c>
      <c r="N17" s="561">
        <f t="shared" si="2"/>
        <v>0</v>
      </c>
      <c r="O17" s="561">
        <f t="shared" si="3"/>
        <v>0</v>
      </c>
      <c r="P17" s="561">
        <f t="shared" si="4"/>
        <v>0</v>
      </c>
      <c r="Q17" s="552" t="s">
        <v>87</v>
      </c>
    </row>
    <row r="18" spans="1:17" ht="13.9" customHeight="1" thickBot="1">
      <c r="A18" s="597">
        <v>9</v>
      </c>
      <c r="B18" s="611" t="s">
        <v>500</v>
      </c>
      <c r="C18" s="633">
        <v>150</v>
      </c>
      <c r="D18" s="631">
        <v>0.3</v>
      </c>
      <c r="E18" s="622" t="s">
        <v>136</v>
      </c>
      <c r="F18" s="624">
        <v>1980</v>
      </c>
      <c r="G18" s="604">
        <f t="shared" si="6"/>
        <v>26890</v>
      </c>
      <c r="H18" s="575">
        <f t="shared" si="0"/>
        <v>152.03619909502262</v>
      </c>
      <c r="I18" s="616">
        <v>95</v>
      </c>
      <c r="J18" s="616">
        <v>6360</v>
      </c>
      <c r="L18" s="554">
        <f t="shared" si="7"/>
        <v>0</v>
      </c>
      <c r="M18" s="561">
        <f t="shared" si="1"/>
        <v>1980</v>
      </c>
      <c r="N18" s="561">
        <f t="shared" si="2"/>
        <v>0</v>
      </c>
      <c r="O18" s="561">
        <f t="shared" si="3"/>
        <v>0</v>
      </c>
      <c r="P18" s="561">
        <f t="shared" si="4"/>
        <v>0</v>
      </c>
      <c r="Q18" s="552" t="s">
        <v>61</v>
      </c>
    </row>
    <row r="19" spans="1:17" ht="13.9" customHeight="1" thickBot="1">
      <c r="A19" s="597">
        <v>10</v>
      </c>
      <c r="B19" s="611" t="s">
        <v>500</v>
      </c>
      <c r="C19" s="633">
        <v>351</v>
      </c>
      <c r="D19" s="631">
        <v>0.6</v>
      </c>
      <c r="E19" s="622" t="s">
        <v>136</v>
      </c>
      <c r="F19" s="624">
        <v>8870</v>
      </c>
      <c r="G19" s="604">
        <f t="shared" si="6"/>
        <v>35760</v>
      </c>
      <c r="H19" s="575">
        <f t="shared" si="0"/>
        <v>360.52941176470586</v>
      </c>
      <c r="I19" s="616">
        <v>95</v>
      </c>
      <c r="J19" s="616">
        <v>6320</v>
      </c>
      <c r="L19" s="554">
        <f t="shared" si="7"/>
        <v>0</v>
      </c>
      <c r="M19" s="561">
        <f t="shared" si="1"/>
        <v>8870</v>
      </c>
      <c r="N19" s="561">
        <f t="shared" si="2"/>
        <v>0</v>
      </c>
      <c r="O19" s="561">
        <f t="shared" si="3"/>
        <v>0</v>
      </c>
      <c r="P19" s="561">
        <f t="shared" si="4"/>
        <v>0</v>
      </c>
      <c r="Q19" s="552" t="s">
        <v>86</v>
      </c>
    </row>
    <row r="20" spans="1:17" ht="13.9" customHeight="1" thickBot="1">
      <c r="A20" s="597">
        <v>11</v>
      </c>
      <c r="B20" s="611" t="s">
        <v>500</v>
      </c>
      <c r="C20" s="633">
        <v>301</v>
      </c>
      <c r="D20" s="631">
        <v>0.9</v>
      </c>
      <c r="E20" s="622" t="s">
        <v>136</v>
      </c>
      <c r="F20" s="624">
        <v>11000</v>
      </c>
      <c r="G20" s="604">
        <f t="shared" si="6"/>
        <v>46760</v>
      </c>
      <c r="H20" s="575">
        <f t="shared" si="0"/>
        <v>313.25791855203624</v>
      </c>
      <c r="I20" s="616">
        <v>95</v>
      </c>
      <c r="J20" s="616">
        <v>6300</v>
      </c>
      <c r="L20" s="554">
        <f t="shared" si="7"/>
        <v>0</v>
      </c>
      <c r="M20" s="561">
        <f t="shared" si="1"/>
        <v>11000</v>
      </c>
      <c r="N20" s="561">
        <f t="shared" si="2"/>
        <v>0</v>
      </c>
      <c r="O20" s="561">
        <f t="shared" si="3"/>
        <v>0</v>
      </c>
      <c r="P20" s="561">
        <f t="shared" si="4"/>
        <v>0</v>
      </c>
      <c r="Q20" s="552" t="s">
        <v>128</v>
      </c>
    </row>
    <row r="21" spans="1:17" ht="13.9" customHeight="1" thickBot="1">
      <c r="A21" s="597">
        <v>12</v>
      </c>
      <c r="B21" s="611" t="s">
        <v>500</v>
      </c>
      <c r="C21" s="633">
        <v>150</v>
      </c>
      <c r="D21" s="631">
        <v>0.3</v>
      </c>
      <c r="E21" s="622" t="s">
        <v>136</v>
      </c>
      <c r="F21" s="624">
        <v>2120</v>
      </c>
      <c r="G21" s="604">
        <f t="shared" si="6"/>
        <v>48880</v>
      </c>
      <c r="H21" s="575">
        <f t="shared" si="0"/>
        <v>152.03619909502262</v>
      </c>
      <c r="I21" s="616">
        <v>95</v>
      </c>
      <c r="J21" s="616">
        <v>6180</v>
      </c>
      <c r="L21" s="554">
        <f t="shared" si="7"/>
        <v>0</v>
      </c>
      <c r="M21" s="561">
        <f t="shared" si="1"/>
        <v>2120</v>
      </c>
      <c r="N21" s="561">
        <f t="shared" si="2"/>
        <v>0</v>
      </c>
      <c r="O21" s="561">
        <f t="shared" si="3"/>
        <v>0</v>
      </c>
      <c r="P21" s="561">
        <f t="shared" si="4"/>
        <v>0</v>
      </c>
      <c r="Q21" s="552" t="s">
        <v>129</v>
      </c>
    </row>
    <row r="22" spans="1:17" ht="13.9" customHeight="1" thickBot="1">
      <c r="A22" s="597">
        <v>13</v>
      </c>
      <c r="B22" s="611" t="s">
        <v>500</v>
      </c>
      <c r="C22" s="633">
        <v>301</v>
      </c>
      <c r="D22" s="631">
        <v>0.9</v>
      </c>
      <c r="E22" s="622" t="s">
        <v>136</v>
      </c>
      <c r="F22" s="624">
        <v>11600</v>
      </c>
      <c r="G22" s="604">
        <f t="shared" si="6"/>
        <v>60480</v>
      </c>
      <c r="H22" s="575">
        <f t="shared" si="0"/>
        <v>313.25791855203624</v>
      </c>
      <c r="I22" s="616">
        <v>95</v>
      </c>
      <c r="J22" s="616">
        <v>6150</v>
      </c>
      <c r="L22" s="554">
        <f t="shared" si="7"/>
        <v>0</v>
      </c>
      <c r="M22" s="561">
        <f t="shared" si="1"/>
        <v>11600</v>
      </c>
      <c r="N22" s="561">
        <f t="shared" si="2"/>
        <v>0</v>
      </c>
      <c r="O22" s="561">
        <f t="shared" si="3"/>
        <v>0</v>
      </c>
      <c r="P22" s="561">
        <f t="shared" si="4"/>
        <v>0</v>
      </c>
      <c r="Q22" s="552" t="s">
        <v>139</v>
      </c>
    </row>
    <row r="23" spans="1:17" ht="13.9" customHeight="1" thickBot="1">
      <c r="A23" s="597">
        <v>14</v>
      </c>
      <c r="B23" s="611" t="s">
        <v>500</v>
      </c>
      <c r="C23" s="633">
        <v>300</v>
      </c>
      <c r="D23" s="631">
        <v>1.2</v>
      </c>
      <c r="E23" s="622" t="s">
        <v>136</v>
      </c>
      <c r="F23" s="624">
        <v>14660</v>
      </c>
      <c r="G23" s="604">
        <f t="shared" si="6"/>
        <v>75140</v>
      </c>
      <c r="H23" s="575">
        <f t="shared" si="0"/>
        <v>316.28959276018099</v>
      </c>
      <c r="I23" s="616">
        <v>95</v>
      </c>
      <c r="J23" s="616">
        <v>6110</v>
      </c>
      <c r="L23" s="554">
        <f t="shared" si="7"/>
        <v>0</v>
      </c>
      <c r="M23" s="561">
        <f t="shared" si="1"/>
        <v>14660</v>
      </c>
      <c r="N23" s="561">
        <f t="shared" si="2"/>
        <v>0</v>
      </c>
      <c r="O23" s="561">
        <f t="shared" si="3"/>
        <v>0</v>
      </c>
      <c r="P23" s="561">
        <f t="shared" si="4"/>
        <v>0</v>
      </c>
      <c r="Q23" s="552" t="s">
        <v>192</v>
      </c>
    </row>
    <row r="24" spans="1:17" ht="13.9" customHeight="1" thickBot="1">
      <c r="A24" s="597">
        <v>15</v>
      </c>
      <c r="B24" s="611" t="s">
        <v>500</v>
      </c>
      <c r="C24" s="633">
        <v>150</v>
      </c>
      <c r="D24" s="631">
        <v>0.3</v>
      </c>
      <c r="E24" s="622" t="s">
        <v>136</v>
      </c>
      <c r="F24" s="624">
        <v>2160</v>
      </c>
      <c r="G24" s="604">
        <f t="shared" si="6"/>
        <v>77300</v>
      </c>
      <c r="H24" s="575">
        <f t="shared" si="0"/>
        <v>152.03619909502262</v>
      </c>
      <c r="I24" s="616">
        <v>95</v>
      </c>
      <c r="J24" s="616">
        <v>6100</v>
      </c>
      <c r="L24" s="554">
        <f t="shared" si="7"/>
        <v>0</v>
      </c>
      <c r="M24" s="561">
        <f t="shared" si="1"/>
        <v>2160</v>
      </c>
      <c r="N24" s="561">
        <f t="shared" si="2"/>
        <v>0</v>
      </c>
      <c r="O24" s="561">
        <f t="shared" si="3"/>
        <v>0</v>
      </c>
      <c r="P24" s="561">
        <f t="shared" si="4"/>
        <v>0</v>
      </c>
      <c r="Q24" s="552" t="s">
        <v>233</v>
      </c>
    </row>
    <row r="25" spans="1:17" ht="13.9" customHeight="1" thickBot="1">
      <c r="A25" s="597">
        <v>16</v>
      </c>
      <c r="B25" s="611" t="s">
        <v>500</v>
      </c>
      <c r="C25" s="633">
        <v>209</v>
      </c>
      <c r="D25" s="631">
        <v>1.2</v>
      </c>
      <c r="E25" s="622" t="s">
        <v>136</v>
      </c>
      <c r="F25" s="624">
        <v>12000</v>
      </c>
      <c r="G25" s="604">
        <f t="shared" si="6"/>
        <v>89300</v>
      </c>
      <c r="H25" s="575">
        <f t="shared" si="0"/>
        <v>220.34841628959276</v>
      </c>
      <c r="I25" s="616">
        <v>95</v>
      </c>
      <c r="J25" s="616">
        <v>5970</v>
      </c>
      <c r="L25" s="554">
        <f t="shared" si="7"/>
        <v>0</v>
      </c>
      <c r="M25" s="561">
        <f t="shared" si="1"/>
        <v>12000</v>
      </c>
      <c r="N25" s="561">
        <f t="shared" si="2"/>
        <v>0</v>
      </c>
      <c r="O25" s="561">
        <f t="shared" si="3"/>
        <v>0</v>
      </c>
      <c r="P25" s="561">
        <f t="shared" si="4"/>
        <v>0</v>
      </c>
      <c r="Q25" s="553" t="s">
        <v>156</v>
      </c>
    </row>
    <row r="26" spans="1:17" ht="13.9" customHeight="1" thickBot="1">
      <c r="A26" s="597">
        <v>17</v>
      </c>
      <c r="B26" s="611" t="s">
        <v>500</v>
      </c>
      <c r="C26" s="633">
        <v>200</v>
      </c>
      <c r="D26" s="631">
        <v>0.3</v>
      </c>
      <c r="E26" s="622" t="s">
        <v>150</v>
      </c>
      <c r="F26" s="624">
        <v>2870</v>
      </c>
      <c r="G26" s="604">
        <f t="shared" si="6"/>
        <v>92170</v>
      </c>
      <c r="H26" s="575">
        <f t="shared" si="0"/>
        <v>202.71493212669682</v>
      </c>
      <c r="I26" s="616">
        <v>95</v>
      </c>
      <c r="J26" s="616">
        <v>6080</v>
      </c>
      <c r="L26" s="554">
        <f t="shared" si="7"/>
        <v>0</v>
      </c>
      <c r="M26" s="561">
        <f t="shared" si="1"/>
        <v>0</v>
      </c>
      <c r="N26" s="561">
        <f t="shared" si="2"/>
        <v>2870</v>
      </c>
      <c r="O26" s="561">
        <f t="shared" si="3"/>
        <v>0</v>
      </c>
      <c r="P26" s="561">
        <f t="shared" si="4"/>
        <v>0</v>
      </c>
    </row>
    <row r="27" spans="1:17" ht="13.9" customHeight="1" thickBot="1">
      <c r="A27" s="597">
        <v>18</v>
      </c>
      <c r="B27" s="611" t="s">
        <v>500</v>
      </c>
      <c r="C27" s="633">
        <v>400</v>
      </c>
      <c r="D27" s="631">
        <v>0.6</v>
      </c>
      <c r="E27" s="622" t="s">
        <v>150</v>
      </c>
      <c r="F27" s="624">
        <v>10480</v>
      </c>
      <c r="G27" s="604">
        <f t="shared" si="6"/>
        <v>102650</v>
      </c>
      <c r="H27" s="575">
        <f t="shared" si="0"/>
        <v>410.85972850678729</v>
      </c>
      <c r="I27" s="616">
        <v>95</v>
      </c>
      <c r="J27" s="616">
        <v>5860</v>
      </c>
      <c r="L27" s="554">
        <f t="shared" si="7"/>
        <v>0</v>
      </c>
      <c r="M27" s="561">
        <f t="shared" si="1"/>
        <v>0</v>
      </c>
      <c r="N27" s="561">
        <f t="shared" si="2"/>
        <v>10480</v>
      </c>
      <c r="O27" s="561">
        <f t="shared" si="3"/>
        <v>0</v>
      </c>
      <c r="P27" s="561">
        <f t="shared" si="4"/>
        <v>0</v>
      </c>
    </row>
    <row r="28" spans="1:17" ht="13.9" customHeight="1" thickBot="1">
      <c r="A28" s="597">
        <v>19</v>
      </c>
      <c r="B28" s="611" t="s">
        <v>500</v>
      </c>
      <c r="C28" s="633">
        <v>401</v>
      </c>
      <c r="D28" s="631">
        <v>0.9</v>
      </c>
      <c r="E28" s="622" t="s">
        <v>150</v>
      </c>
      <c r="F28" s="624">
        <v>14720</v>
      </c>
      <c r="G28" s="604">
        <f t="shared" si="6"/>
        <v>117370</v>
      </c>
      <c r="H28" s="575">
        <f t="shared" si="0"/>
        <v>417.33031674208149</v>
      </c>
      <c r="I28" s="616">
        <v>95</v>
      </c>
      <c r="J28" s="616">
        <v>5920</v>
      </c>
      <c r="L28" s="554">
        <f t="shared" si="7"/>
        <v>0</v>
      </c>
      <c r="M28" s="561">
        <f t="shared" si="1"/>
        <v>0</v>
      </c>
      <c r="N28" s="561">
        <f t="shared" si="2"/>
        <v>14720</v>
      </c>
      <c r="O28" s="561">
        <f t="shared" si="3"/>
        <v>0</v>
      </c>
      <c r="P28" s="561">
        <f t="shared" si="4"/>
        <v>0</v>
      </c>
    </row>
    <row r="29" spans="1:17" ht="13.9" customHeight="1" thickBot="1">
      <c r="A29" s="597">
        <v>20</v>
      </c>
      <c r="B29" s="611" t="s">
        <v>500</v>
      </c>
      <c r="C29" s="633">
        <v>201</v>
      </c>
      <c r="D29" s="631">
        <v>0.3</v>
      </c>
      <c r="E29" s="622" t="s">
        <v>150</v>
      </c>
      <c r="F29" s="624">
        <v>2770</v>
      </c>
      <c r="G29" s="604">
        <f t="shared" si="6"/>
        <v>120140</v>
      </c>
      <c r="H29" s="575">
        <f t="shared" si="0"/>
        <v>203.7285067873303</v>
      </c>
      <c r="I29" s="616">
        <v>95</v>
      </c>
      <c r="J29" s="616">
        <v>5790</v>
      </c>
      <c r="L29" s="554">
        <f t="shared" si="7"/>
        <v>0</v>
      </c>
      <c r="M29" s="561">
        <f t="shared" si="1"/>
        <v>0</v>
      </c>
      <c r="N29" s="561">
        <f t="shared" si="2"/>
        <v>2770</v>
      </c>
      <c r="O29" s="561">
        <f t="shared" si="3"/>
        <v>0</v>
      </c>
      <c r="P29" s="561">
        <f t="shared" si="4"/>
        <v>0</v>
      </c>
    </row>
    <row r="30" spans="1:17" ht="13.9" customHeight="1" thickBot="1">
      <c r="A30" s="597">
        <v>21</v>
      </c>
      <c r="B30" s="611" t="s">
        <v>500</v>
      </c>
      <c r="C30" s="633">
        <v>400</v>
      </c>
      <c r="D30" s="631">
        <v>0.9</v>
      </c>
      <c r="E30" s="622" t="s">
        <v>150</v>
      </c>
      <c r="F30" s="624">
        <v>15108</v>
      </c>
      <c r="G30" s="604">
        <f t="shared" si="6"/>
        <v>135248</v>
      </c>
      <c r="H30" s="575">
        <f t="shared" si="0"/>
        <v>416.28959276018105</v>
      </c>
      <c r="I30" s="616">
        <v>95</v>
      </c>
      <c r="J30" s="616">
        <v>5760</v>
      </c>
      <c r="L30" s="554">
        <f t="shared" si="7"/>
        <v>0</v>
      </c>
      <c r="M30" s="561">
        <f t="shared" si="1"/>
        <v>0</v>
      </c>
      <c r="N30" s="561">
        <f t="shared" si="2"/>
        <v>15108</v>
      </c>
      <c r="O30" s="561">
        <f t="shared" si="3"/>
        <v>0</v>
      </c>
      <c r="P30" s="561">
        <f t="shared" si="4"/>
        <v>0</v>
      </c>
    </row>
    <row r="31" spans="1:17" ht="13.9" customHeight="1" thickBot="1">
      <c r="A31" s="597">
        <v>22</v>
      </c>
      <c r="B31" s="611" t="s">
        <v>500</v>
      </c>
      <c r="C31" s="633">
        <v>410</v>
      </c>
      <c r="D31" s="631">
        <v>1.5</v>
      </c>
      <c r="E31" s="622" t="s">
        <v>150</v>
      </c>
      <c r="F31" s="624">
        <v>24010</v>
      </c>
      <c r="G31" s="604">
        <f t="shared" si="6"/>
        <v>159258</v>
      </c>
      <c r="H31" s="575">
        <f t="shared" si="0"/>
        <v>437.82805429864254</v>
      </c>
      <c r="I31" s="616">
        <v>95</v>
      </c>
      <c r="J31" s="616">
        <v>5850</v>
      </c>
      <c r="L31" s="554">
        <f t="shared" si="7"/>
        <v>0</v>
      </c>
      <c r="M31" s="561">
        <f t="shared" si="1"/>
        <v>0</v>
      </c>
      <c r="N31" s="561">
        <f t="shared" si="2"/>
        <v>24010</v>
      </c>
      <c r="O31" s="561">
        <f t="shared" si="3"/>
        <v>0</v>
      </c>
      <c r="P31" s="561">
        <f t="shared" si="4"/>
        <v>0</v>
      </c>
    </row>
    <row r="32" spans="1:17" ht="13.9" customHeight="1" thickBot="1">
      <c r="A32" s="597">
        <v>23</v>
      </c>
      <c r="B32" s="611" t="s">
        <v>500</v>
      </c>
      <c r="C32" s="633">
        <v>200</v>
      </c>
      <c r="D32" s="631">
        <v>0.6</v>
      </c>
      <c r="E32" s="622" t="s">
        <v>150</v>
      </c>
      <c r="F32" s="624">
        <v>5550</v>
      </c>
      <c r="G32" s="604">
        <f t="shared" si="6"/>
        <v>164808</v>
      </c>
      <c r="H32" s="575">
        <f t="shared" si="0"/>
        <v>205.42986425339365</v>
      </c>
      <c r="I32" s="616">
        <v>95</v>
      </c>
      <c r="J32" s="616">
        <v>5660</v>
      </c>
      <c r="L32" s="554">
        <f t="shared" si="7"/>
        <v>0</v>
      </c>
      <c r="M32" s="561">
        <f t="shared" si="1"/>
        <v>0</v>
      </c>
      <c r="N32" s="561">
        <f t="shared" si="2"/>
        <v>5550</v>
      </c>
      <c r="O32" s="561">
        <f t="shared" si="3"/>
        <v>0</v>
      </c>
      <c r="P32" s="561">
        <f t="shared" si="4"/>
        <v>0</v>
      </c>
    </row>
    <row r="33" spans="1:16" ht="13.9" customHeight="1" thickBot="1">
      <c r="A33" s="597">
        <v>24</v>
      </c>
      <c r="B33" s="611" t="s">
        <v>500</v>
      </c>
      <c r="C33" s="633">
        <v>400</v>
      </c>
      <c r="D33" s="631">
        <v>1.2</v>
      </c>
      <c r="E33" s="622" t="s">
        <v>150</v>
      </c>
      <c r="F33" s="624">
        <v>20620</v>
      </c>
      <c r="G33" s="604">
        <f t="shared" si="6"/>
        <v>185428</v>
      </c>
      <c r="H33" s="575">
        <f t="shared" si="0"/>
        <v>421.7194570135747</v>
      </c>
      <c r="I33" s="616">
        <v>95</v>
      </c>
      <c r="J33" s="616">
        <v>5730</v>
      </c>
      <c r="L33" s="554">
        <f t="shared" si="7"/>
        <v>0</v>
      </c>
      <c r="M33" s="561">
        <f t="shared" si="1"/>
        <v>0</v>
      </c>
      <c r="N33" s="561">
        <f t="shared" si="2"/>
        <v>20620</v>
      </c>
      <c r="O33" s="561">
        <f t="shared" si="3"/>
        <v>0</v>
      </c>
      <c r="P33" s="561">
        <f t="shared" si="4"/>
        <v>0</v>
      </c>
    </row>
    <row r="34" spans="1:16" ht="13.9" customHeight="1" thickBot="1">
      <c r="A34" s="597">
        <v>25</v>
      </c>
      <c r="B34" s="611" t="s">
        <v>500</v>
      </c>
      <c r="C34" s="633">
        <v>401</v>
      </c>
      <c r="D34" s="631">
        <v>1.8</v>
      </c>
      <c r="E34" s="622" t="s">
        <v>150</v>
      </c>
      <c r="F34" s="624">
        <v>28025</v>
      </c>
      <c r="G34" s="604">
        <f t="shared" si="6"/>
        <v>213453</v>
      </c>
      <c r="H34" s="575">
        <f t="shared" si="0"/>
        <v>433.66063348416287</v>
      </c>
      <c r="I34" s="616">
        <v>95</v>
      </c>
      <c r="J34" s="616">
        <v>5840</v>
      </c>
      <c r="L34" s="554">
        <f t="shared" si="7"/>
        <v>0</v>
      </c>
      <c r="M34" s="561">
        <f t="shared" si="1"/>
        <v>0</v>
      </c>
      <c r="N34" s="561">
        <f t="shared" si="2"/>
        <v>28025</v>
      </c>
      <c r="O34" s="561">
        <f t="shared" si="3"/>
        <v>0</v>
      </c>
      <c r="P34" s="561">
        <f t="shared" si="4"/>
        <v>0</v>
      </c>
    </row>
    <row r="35" spans="1:16" ht="13.9" customHeight="1" thickBot="1">
      <c r="A35" s="597">
        <v>26</v>
      </c>
      <c r="B35" s="611" t="s">
        <v>500</v>
      </c>
      <c r="C35" s="633">
        <v>203</v>
      </c>
      <c r="D35" s="631">
        <v>0.6</v>
      </c>
      <c r="E35" s="622" t="s">
        <v>150</v>
      </c>
      <c r="F35" s="624">
        <v>5369</v>
      </c>
      <c r="G35" s="604">
        <f t="shared" si="6"/>
        <v>218822</v>
      </c>
      <c r="H35" s="575">
        <f t="shared" si="0"/>
        <v>208.51131221719456</v>
      </c>
      <c r="I35" s="616">
        <v>95</v>
      </c>
      <c r="J35" s="616">
        <v>5660</v>
      </c>
      <c r="L35" s="554">
        <f t="shared" si="7"/>
        <v>0</v>
      </c>
      <c r="M35" s="561">
        <f t="shared" si="1"/>
        <v>0</v>
      </c>
      <c r="N35" s="561">
        <f t="shared" si="2"/>
        <v>5369</v>
      </c>
      <c r="O35" s="561">
        <f t="shared" si="3"/>
        <v>0</v>
      </c>
      <c r="P35" s="561">
        <f t="shared" si="4"/>
        <v>0</v>
      </c>
    </row>
    <row r="36" spans="1:16" ht="13.9" customHeight="1" thickBot="1">
      <c r="A36" s="597">
        <v>27</v>
      </c>
      <c r="B36" s="611" t="s">
        <v>500</v>
      </c>
      <c r="C36" s="633">
        <v>401</v>
      </c>
      <c r="D36" s="631">
        <v>1.2</v>
      </c>
      <c r="E36" s="622" t="s">
        <v>150</v>
      </c>
      <c r="F36" s="624">
        <v>20467</v>
      </c>
      <c r="G36" s="604">
        <f t="shared" si="6"/>
        <v>239289</v>
      </c>
      <c r="H36" s="575">
        <f t="shared" si="0"/>
        <v>422.77375565610862</v>
      </c>
      <c r="I36" s="616">
        <v>95</v>
      </c>
      <c r="J36" s="616">
        <v>5620</v>
      </c>
      <c r="L36" s="554">
        <f t="shared" si="7"/>
        <v>0</v>
      </c>
      <c r="M36" s="561">
        <f t="shared" si="1"/>
        <v>0</v>
      </c>
      <c r="N36" s="561">
        <f t="shared" si="2"/>
        <v>20467</v>
      </c>
      <c r="O36" s="561">
        <f t="shared" si="3"/>
        <v>0</v>
      </c>
      <c r="P36" s="561">
        <f t="shared" si="4"/>
        <v>0</v>
      </c>
    </row>
    <row r="37" spans="1:16" ht="13.9" customHeight="1" thickBot="1">
      <c r="A37" s="597">
        <v>28</v>
      </c>
      <c r="B37" s="611" t="s">
        <v>500</v>
      </c>
      <c r="C37" s="633">
        <v>309</v>
      </c>
      <c r="D37" s="631">
        <v>1.8</v>
      </c>
      <c r="E37" s="622" t="s">
        <v>150</v>
      </c>
      <c r="F37" s="624">
        <v>20900</v>
      </c>
      <c r="G37" s="604">
        <f t="shared" si="6"/>
        <v>260189</v>
      </c>
      <c r="H37" s="575">
        <f t="shared" si="0"/>
        <v>334.16742081447961</v>
      </c>
      <c r="I37" s="616">
        <v>95</v>
      </c>
      <c r="J37" s="616">
        <v>5620</v>
      </c>
      <c r="L37" s="554">
        <f t="shared" si="7"/>
        <v>0</v>
      </c>
      <c r="M37" s="561">
        <f t="shared" si="1"/>
        <v>0</v>
      </c>
      <c r="N37" s="561">
        <f t="shared" si="2"/>
        <v>20900</v>
      </c>
      <c r="O37" s="561">
        <f t="shared" si="3"/>
        <v>0</v>
      </c>
      <c r="P37" s="561">
        <f t="shared" si="4"/>
        <v>0</v>
      </c>
    </row>
    <row r="38" spans="1:16" ht="13.9" customHeight="1" thickBot="1">
      <c r="A38" s="597">
        <v>29</v>
      </c>
      <c r="B38" s="611" t="s">
        <v>500</v>
      </c>
      <c r="C38" s="633">
        <v>200</v>
      </c>
      <c r="D38" s="631">
        <v>0.9</v>
      </c>
      <c r="E38" s="622" t="s">
        <v>150</v>
      </c>
      <c r="F38" s="624">
        <v>7596</v>
      </c>
      <c r="G38" s="604">
        <f t="shared" si="6"/>
        <v>267785</v>
      </c>
      <c r="H38" s="575">
        <f t="shared" si="0"/>
        <v>208.14479638009053</v>
      </c>
      <c r="I38" s="616">
        <v>95</v>
      </c>
      <c r="J38" s="616">
        <v>5655</v>
      </c>
      <c r="L38" s="554">
        <f t="shared" si="7"/>
        <v>0</v>
      </c>
      <c r="M38" s="561">
        <f t="shared" si="1"/>
        <v>0</v>
      </c>
      <c r="N38" s="561">
        <f t="shared" si="2"/>
        <v>7596</v>
      </c>
      <c r="O38" s="561">
        <f t="shared" si="3"/>
        <v>0</v>
      </c>
      <c r="P38" s="561">
        <f t="shared" si="4"/>
        <v>0</v>
      </c>
    </row>
    <row r="39" spans="1:16" ht="13.9" customHeight="1" thickBot="1">
      <c r="A39" s="597">
        <v>30</v>
      </c>
      <c r="B39" s="611" t="s">
        <v>500</v>
      </c>
      <c r="C39" s="633">
        <v>300</v>
      </c>
      <c r="D39" s="631">
        <v>1.5</v>
      </c>
      <c r="E39" s="622" t="s">
        <v>150</v>
      </c>
      <c r="F39" s="624">
        <v>18621</v>
      </c>
      <c r="G39" s="604">
        <f t="shared" si="6"/>
        <v>286406</v>
      </c>
      <c r="H39" s="575">
        <f t="shared" si="0"/>
        <v>320.36199095022624</v>
      </c>
      <c r="I39" s="616">
        <v>95</v>
      </c>
      <c r="J39" s="616">
        <v>5700</v>
      </c>
      <c r="L39" s="554">
        <f t="shared" si="7"/>
        <v>0</v>
      </c>
      <c r="M39" s="561">
        <f t="shared" si="1"/>
        <v>0</v>
      </c>
      <c r="N39" s="561">
        <f t="shared" si="2"/>
        <v>18621</v>
      </c>
      <c r="O39" s="561">
        <f t="shared" si="3"/>
        <v>0</v>
      </c>
      <c r="P39" s="561">
        <f t="shared" si="4"/>
        <v>0</v>
      </c>
    </row>
    <row r="40" spans="1:16" ht="13.9" customHeight="1" thickBot="1">
      <c r="A40" s="597">
        <v>31</v>
      </c>
      <c r="B40" s="611" t="s">
        <v>500</v>
      </c>
      <c r="C40" s="633">
        <v>210</v>
      </c>
      <c r="D40" s="631">
        <v>2</v>
      </c>
      <c r="E40" s="622" t="s">
        <v>150</v>
      </c>
      <c r="F40" s="624">
        <v>12213</v>
      </c>
      <c r="G40" s="604">
        <f t="shared" si="6"/>
        <v>298619</v>
      </c>
      <c r="H40" s="575">
        <f t="shared" si="0"/>
        <v>229.00452488687782</v>
      </c>
      <c r="I40" s="616">
        <v>95</v>
      </c>
      <c r="J40" s="616">
        <v>5750</v>
      </c>
      <c r="L40" s="554">
        <f t="shared" si="7"/>
        <v>0</v>
      </c>
      <c r="M40" s="561">
        <f t="shared" si="1"/>
        <v>0</v>
      </c>
      <c r="N40" s="561">
        <f t="shared" si="2"/>
        <v>12213</v>
      </c>
      <c r="O40" s="561">
        <f t="shared" si="3"/>
        <v>0</v>
      </c>
      <c r="P40" s="561">
        <f t="shared" si="4"/>
        <v>0</v>
      </c>
    </row>
    <row r="41" spans="1:16" ht="13.9" customHeight="1" thickBot="1">
      <c r="A41" s="597">
        <v>32</v>
      </c>
      <c r="B41" s="611" t="s">
        <v>500</v>
      </c>
      <c r="C41" s="633">
        <v>215</v>
      </c>
      <c r="D41" s="631">
        <v>0.9</v>
      </c>
      <c r="E41" s="622" t="s">
        <v>150</v>
      </c>
      <c r="F41" s="624">
        <v>8786</v>
      </c>
      <c r="G41" s="604">
        <f t="shared" si="6"/>
        <v>307405</v>
      </c>
      <c r="H41" s="575">
        <f t="shared" si="0"/>
        <v>223.75565610859729</v>
      </c>
      <c r="I41" s="616">
        <v>95</v>
      </c>
      <c r="J41" s="616">
        <v>5670</v>
      </c>
      <c r="L41" s="554">
        <f t="shared" si="7"/>
        <v>0</v>
      </c>
      <c r="M41" s="561">
        <f t="shared" si="1"/>
        <v>0</v>
      </c>
      <c r="N41" s="561">
        <f t="shared" si="2"/>
        <v>8786</v>
      </c>
      <c r="O41" s="561">
        <f t="shared" si="3"/>
        <v>0</v>
      </c>
      <c r="P41" s="561">
        <f t="shared" si="4"/>
        <v>0</v>
      </c>
    </row>
    <row r="42" spans="1:16" ht="13.9" customHeight="1" thickBot="1">
      <c r="A42" s="597">
        <v>33</v>
      </c>
      <c r="B42" s="611" t="s">
        <v>500</v>
      </c>
      <c r="C42" s="633">
        <v>201</v>
      </c>
      <c r="D42" s="631">
        <v>1.5</v>
      </c>
      <c r="E42" s="622" t="s">
        <v>150</v>
      </c>
      <c r="F42" s="624">
        <v>12795</v>
      </c>
      <c r="G42" s="604">
        <f t="shared" si="6"/>
        <v>320200</v>
      </c>
      <c r="H42" s="575">
        <f t="shared" si="0"/>
        <v>214.64253393665157</v>
      </c>
      <c r="I42" s="616">
        <v>95</v>
      </c>
      <c r="J42" s="616">
        <v>5620</v>
      </c>
      <c r="L42" s="554">
        <f t="shared" si="7"/>
        <v>0</v>
      </c>
      <c r="M42" s="561">
        <f t="shared" si="1"/>
        <v>0</v>
      </c>
      <c r="N42" s="561">
        <f t="shared" si="2"/>
        <v>12795</v>
      </c>
      <c r="O42" s="561">
        <f t="shared" si="3"/>
        <v>0</v>
      </c>
      <c r="P42" s="561">
        <f t="shared" si="4"/>
        <v>0</v>
      </c>
    </row>
    <row r="43" spans="1:16" ht="13.9" customHeight="1" thickBot="1">
      <c r="A43" s="597">
        <v>34</v>
      </c>
      <c r="B43" s="611" t="s">
        <v>500</v>
      </c>
      <c r="C43" s="633">
        <v>301</v>
      </c>
      <c r="D43" s="631">
        <v>2</v>
      </c>
      <c r="E43" s="622" t="s">
        <v>150</v>
      </c>
      <c r="F43" s="624">
        <v>14000</v>
      </c>
      <c r="G43" s="604">
        <f t="shared" si="6"/>
        <v>334200</v>
      </c>
      <c r="H43" s="575">
        <f t="shared" si="0"/>
        <v>328.23981900452486</v>
      </c>
      <c r="I43" s="616">
        <v>95</v>
      </c>
      <c r="J43" s="616">
        <v>5970</v>
      </c>
      <c r="L43" s="554">
        <f t="shared" si="7"/>
        <v>0</v>
      </c>
      <c r="M43" s="561">
        <f t="shared" si="1"/>
        <v>0</v>
      </c>
      <c r="N43" s="561">
        <f t="shared" si="2"/>
        <v>14000</v>
      </c>
      <c r="O43" s="561">
        <f t="shared" si="3"/>
        <v>0</v>
      </c>
      <c r="P43" s="561">
        <f t="shared" si="4"/>
        <v>0</v>
      </c>
    </row>
    <row r="44" spans="1:16" ht="13.9" customHeight="1" thickBot="1">
      <c r="A44" s="597">
        <v>35</v>
      </c>
      <c r="B44" s="611"/>
      <c r="C44" s="612"/>
      <c r="D44" s="613"/>
      <c r="E44" s="622"/>
      <c r="F44" s="624">
        <f>(D44*42)*C44</f>
        <v>0</v>
      </c>
      <c r="G44" s="604">
        <f t="shared" si="6"/>
        <v>334200</v>
      </c>
      <c r="H44" s="575">
        <f t="shared" si="0"/>
        <v>0</v>
      </c>
      <c r="I44" s="616"/>
      <c r="J44" s="616"/>
      <c r="L44" s="554">
        <f t="shared" si="7"/>
        <v>0</v>
      </c>
      <c r="M44" s="561">
        <f t="shared" si="1"/>
        <v>0</v>
      </c>
      <c r="N44" s="561">
        <f t="shared" si="2"/>
        <v>0</v>
      </c>
      <c r="O44" s="561">
        <f t="shared" si="3"/>
        <v>0</v>
      </c>
      <c r="P44" s="561">
        <f t="shared" si="4"/>
        <v>0</v>
      </c>
    </row>
    <row r="45" spans="1:16" ht="13.9" customHeight="1" thickBot="1">
      <c r="A45" s="597">
        <v>36</v>
      </c>
      <c r="B45" s="611"/>
      <c r="C45" s="612"/>
      <c r="D45" s="613"/>
      <c r="E45" s="622"/>
      <c r="F45" s="624">
        <f t="shared" ref="F45" si="8">(D45*42)*C45</f>
        <v>0</v>
      </c>
      <c r="G45" s="604">
        <f t="shared" si="6"/>
        <v>334200</v>
      </c>
      <c r="H45" s="575">
        <f t="shared" si="0"/>
        <v>0</v>
      </c>
      <c r="I45" s="616"/>
      <c r="J45" s="616"/>
      <c r="L45" s="554">
        <f t="shared" si="7"/>
        <v>0</v>
      </c>
      <c r="M45" s="561">
        <f t="shared" si="1"/>
        <v>0</v>
      </c>
      <c r="N45" s="561">
        <f t="shared" si="2"/>
        <v>0</v>
      </c>
      <c r="O45" s="561">
        <f t="shared" si="3"/>
        <v>0</v>
      </c>
      <c r="P45" s="561">
        <f t="shared" si="4"/>
        <v>0</v>
      </c>
    </row>
    <row r="46" spans="1:16" ht="13.9" customHeight="1" thickBot="1">
      <c r="A46" s="597">
        <v>37</v>
      </c>
      <c r="B46" s="611"/>
      <c r="C46" s="612"/>
      <c r="D46" s="613"/>
      <c r="E46" s="622"/>
      <c r="F46" s="624">
        <f>(D46*42)*C46</f>
        <v>0</v>
      </c>
      <c r="G46" s="604">
        <f t="shared" si="6"/>
        <v>334200</v>
      </c>
      <c r="H46" s="575">
        <f t="shared" si="0"/>
        <v>0</v>
      </c>
      <c r="I46" s="616"/>
      <c r="J46" s="616"/>
      <c r="L46" s="554">
        <f t="shared" si="7"/>
        <v>0</v>
      </c>
      <c r="M46" s="561">
        <f t="shared" si="1"/>
        <v>0</v>
      </c>
      <c r="N46" s="561">
        <f t="shared" si="2"/>
        <v>0</v>
      </c>
      <c r="O46" s="561">
        <f t="shared" si="3"/>
        <v>0</v>
      </c>
      <c r="P46" s="561">
        <f t="shared" si="4"/>
        <v>0</v>
      </c>
    </row>
    <row r="47" spans="1:16" ht="13.9" customHeight="1" thickBot="1">
      <c r="A47" s="597">
        <v>38</v>
      </c>
      <c r="B47" s="611"/>
      <c r="C47" s="612"/>
      <c r="D47" s="613"/>
      <c r="E47" s="622"/>
      <c r="F47" s="624">
        <f t="shared" ref="F47:F48" si="9">(D47*42)*C47</f>
        <v>0</v>
      </c>
      <c r="G47" s="604">
        <f t="shared" si="6"/>
        <v>334200</v>
      </c>
      <c r="H47" s="575">
        <f t="shared" si="0"/>
        <v>0</v>
      </c>
      <c r="I47" s="616"/>
      <c r="J47" s="616"/>
      <c r="L47" s="554">
        <f t="shared" si="7"/>
        <v>0</v>
      </c>
      <c r="M47" s="561">
        <f>IF(E47=$M$54,F47,0)</f>
        <v>0</v>
      </c>
      <c r="N47" s="561">
        <f>IF(E47=$N$54,F47,0)</f>
        <v>0</v>
      </c>
      <c r="O47" s="561">
        <f>IF(E47=$O$54,F47,0)</f>
        <v>0</v>
      </c>
      <c r="P47" s="561">
        <f>IF(E47=$P$54,F47,0)</f>
        <v>0</v>
      </c>
    </row>
    <row r="48" spans="1:16" ht="13.9" customHeight="1" thickBot="1">
      <c r="A48" s="597">
        <v>39</v>
      </c>
      <c r="B48" s="611"/>
      <c r="C48" s="612"/>
      <c r="D48" s="613"/>
      <c r="E48" s="622"/>
      <c r="F48" s="624">
        <f t="shared" si="9"/>
        <v>0</v>
      </c>
      <c r="G48" s="604">
        <f t="shared" si="6"/>
        <v>334200</v>
      </c>
      <c r="H48" s="575">
        <f t="shared" si="0"/>
        <v>0</v>
      </c>
      <c r="I48" s="616"/>
      <c r="J48" s="616"/>
      <c r="L48" s="554">
        <f t="shared" si="7"/>
        <v>0</v>
      </c>
      <c r="M48" s="561">
        <f>IF(E48=$M$54,F48,0)</f>
        <v>0</v>
      </c>
      <c r="N48" s="561">
        <f>IF(E48=$N$54,F48,0)</f>
        <v>0</v>
      </c>
      <c r="O48" s="561">
        <f>IF(E48=$O$54,F48,0)</f>
        <v>0</v>
      </c>
      <c r="P48" s="561">
        <f>IF(E48=$P$54,F48,0)</f>
        <v>0</v>
      </c>
    </row>
    <row r="49" spans="1:17" ht="13.9" customHeight="1" thickBot="1">
      <c r="A49" s="597">
        <v>40</v>
      </c>
      <c r="B49" s="611" t="s">
        <v>500</v>
      </c>
      <c r="C49" s="591">
        <f>(C5*E4)</f>
        <v>270.82871999999998</v>
      </c>
      <c r="D49" s="621"/>
      <c r="E49" s="614" t="s">
        <v>156</v>
      </c>
      <c r="F49" s="623"/>
      <c r="G49" s="605"/>
      <c r="H49" s="575">
        <f t="shared" si="0"/>
        <v>270.82871999999998</v>
      </c>
      <c r="I49" s="612">
        <v>95</v>
      </c>
      <c r="J49" s="616">
        <v>5890</v>
      </c>
      <c r="L49" s="554">
        <f t="shared" si="7"/>
        <v>0</v>
      </c>
      <c r="M49" s="561">
        <f>IF(E49=$M$54,F49,0)</f>
        <v>0</v>
      </c>
      <c r="N49" s="561">
        <f>IF(E49=$N$54,F49,0)</f>
        <v>0</v>
      </c>
      <c r="O49" s="561">
        <f>IF(E49=$O$54,F49,0)</f>
        <v>0</v>
      </c>
      <c r="P49" s="561">
        <f>IF(E49=$P$54,F49,0)</f>
        <v>0</v>
      </c>
    </row>
    <row r="50" spans="1:17" ht="13.9" customHeight="1" thickBot="1">
      <c r="A50" s="578" t="s">
        <v>71</v>
      </c>
      <c r="B50" s="576" t="s">
        <v>235</v>
      </c>
      <c r="C50" s="591">
        <f>(SUM(C10:C49))*42</f>
        <v>379378.80624000001</v>
      </c>
      <c r="D50" s="598" t="s">
        <v>236</v>
      </c>
      <c r="E50" s="576" t="s">
        <v>237</v>
      </c>
      <c r="F50" s="591">
        <f>SUM(F10:F46)</f>
        <v>334200</v>
      </c>
      <c r="G50" s="607" t="s">
        <v>154</v>
      </c>
      <c r="H50" s="606"/>
      <c r="I50" s="600"/>
      <c r="J50" s="603" t="s">
        <v>202</v>
      </c>
      <c r="K50" s="535"/>
      <c r="L50" s="554"/>
      <c r="M50" s="555"/>
      <c r="N50" s="555"/>
      <c r="O50" s="556"/>
      <c r="P50" s="556"/>
    </row>
    <row r="51" spans="1:17" ht="13.9" customHeight="1" thickBot="1">
      <c r="A51" s="578" t="s">
        <v>204</v>
      </c>
      <c r="B51" s="617">
        <v>0.19513888888888889</v>
      </c>
      <c r="C51" s="590" t="s">
        <v>203</v>
      </c>
      <c r="D51" s="580" t="s">
        <v>205</v>
      </c>
      <c r="E51" s="617">
        <v>0.27361111111111108</v>
      </c>
      <c r="F51" s="590" t="s">
        <v>203</v>
      </c>
      <c r="G51" s="580" t="s">
        <v>207</v>
      </c>
      <c r="H51" s="620">
        <v>43020</v>
      </c>
      <c r="I51" s="600" t="s">
        <v>514</v>
      </c>
      <c r="J51" s="601">
        <f>H49+H55</f>
        <v>320.82871999999998</v>
      </c>
      <c r="K51" s="574"/>
      <c r="L51" s="554"/>
      <c r="M51" s="555"/>
      <c r="N51" s="555"/>
      <c r="O51" s="556"/>
      <c r="P51" s="556"/>
    </row>
    <row r="52" spans="1:17" ht="13.9" customHeight="1" thickBot="1">
      <c r="A52" s="578" t="s">
        <v>178</v>
      </c>
      <c r="B52" s="612">
        <v>408</v>
      </c>
      <c r="C52" s="579" t="s">
        <v>73</v>
      </c>
      <c r="D52" s="580" t="s">
        <v>160</v>
      </c>
      <c r="E52" s="618">
        <f>MAX(D10:D48)</f>
        <v>2</v>
      </c>
      <c r="F52" s="579" t="s">
        <v>165</v>
      </c>
      <c r="G52" s="580" t="s">
        <v>166</v>
      </c>
      <c r="H52" s="618">
        <f>F50/(SUM(C15:C48)*42)</f>
        <v>0.97442356810468489</v>
      </c>
      <c r="I52" s="600" t="s">
        <v>165</v>
      </c>
      <c r="J52" s="602" t="s">
        <v>234</v>
      </c>
      <c r="L52" s="554"/>
      <c r="M52" s="555"/>
      <c r="N52" s="555"/>
      <c r="O52" s="556"/>
      <c r="P52" s="556"/>
    </row>
    <row r="53" spans="1:17" ht="13.9" customHeight="1" thickBot="1">
      <c r="A53" s="578" t="s">
        <v>179</v>
      </c>
      <c r="B53" s="612">
        <v>5507</v>
      </c>
      <c r="C53" s="579" t="s">
        <v>73</v>
      </c>
      <c r="D53" s="580" t="s">
        <v>161</v>
      </c>
      <c r="E53" s="612">
        <f>MAX(I10:I49)</f>
        <v>95</v>
      </c>
      <c r="F53" s="579" t="s">
        <v>74</v>
      </c>
      <c r="G53" s="580" t="s">
        <v>163</v>
      </c>
      <c r="H53" s="612">
        <f>AVERAGE(I14:I48)</f>
        <v>94.966666666666669</v>
      </c>
      <c r="I53" s="600" t="s">
        <v>74</v>
      </c>
      <c r="J53" s="547">
        <f>SUM(H10:H49)+E55+H55</f>
        <v>9463.2676340271482</v>
      </c>
      <c r="L53" s="574"/>
      <c r="M53" s="574"/>
      <c r="N53" s="574"/>
      <c r="O53" s="574"/>
      <c r="P53" s="574"/>
    </row>
    <row r="54" spans="1:17" ht="13.9" customHeight="1" thickBot="1">
      <c r="A54" s="578" t="s">
        <v>75</v>
      </c>
      <c r="B54" s="615">
        <v>2130</v>
      </c>
      <c r="C54" s="579" t="s">
        <v>73</v>
      </c>
      <c r="D54" s="580" t="s">
        <v>162</v>
      </c>
      <c r="E54" s="612">
        <f>MAX(J10:J49)</f>
        <v>7610</v>
      </c>
      <c r="F54" s="579" t="s">
        <v>73</v>
      </c>
      <c r="G54" s="580" t="s">
        <v>164</v>
      </c>
      <c r="H54" s="612">
        <f>AVERAGE(J14:J48)</f>
        <v>5998.833333333333</v>
      </c>
      <c r="I54" s="600" t="s">
        <v>73</v>
      </c>
      <c r="J54" s="602" t="s">
        <v>146</v>
      </c>
      <c r="L54" s="550" t="s">
        <v>89</v>
      </c>
      <c r="M54" s="549" t="str">
        <f>'Job Info'!D17</f>
        <v>100 Mesh</v>
      </c>
      <c r="N54" s="549" t="str">
        <f>'Job Info'!D18</f>
        <v>40/70 White</v>
      </c>
      <c r="O54" s="549">
        <f>'Job Info'!D19</f>
        <v>0</v>
      </c>
      <c r="P54" s="549">
        <f>'Job Info'!D20</f>
        <v>0</v>
      </c>
    </row>
    <row r="55" spans="1:17" ht="13.9" customHeight="1" thickBot="1">
      <c r="A55" s="576" t="s">
        <v>90</v>
      </c>
      <c r="B55" s="599">
        <f>((C7*0.433)+B54)/C7</f>
        <v>0.66773661009477625</v>
      </c>
      <c r="C55" s="579" t="s">
        <v>231</v>
      </c>
      <c r="D55" s="589" t="s">
        <v>229</v>
      </c>
      <c r="E55" s="619">
        <v>0</v>
      </c>
      <c r="F55" s="579" t="s">
        <v>230</v>
      </c>
      <c r="G55" s="578" t="s">
        <v>232</v>
      </c>
      <c r="H55" s="619">
        <v>50</v>
      </c>
      <c r="I55" s="600" t="s">
        <v>230</v>
      </c>
      <c r="J55" s="547">
        <f>(C50/42)+E55+H55</f>
        <v>9082.8287199999995</v>
      </c>
      <c r="L55" s="551">
        <f t="shared" ref="L55:P55" si="10">SUM(L10:L49)</f>
        <v>60</v>
      </c>
      <c r="M55" s="551">
        <f t="shared" si="10"/>
        <v>89300</v>
      </c>
      <c r="N55" s="551">
        <f t="shared" si="10"/>
        <v>244900</v>
      </c>
      <c r="O55" s="551">
        <f t="shared" si="10"/>
        <v>0</v>
      </c>
      <c r="P55" s="551">
        <f t="shared" si="10"/>
        <v>0</v>
      </c>
    </row>
    <row r="56" spans="1:17" ht="43.15" customHeight="1">
      <c r="A56" s="663" t="s">
        <v>468</v>
      </c>
      <c r="B56" s="664"/>
      <c r="C56" s="664"/>
      <c r="D56" s="664"/>
      <c r="E56" s="664"/>
      <c r="F56" s="664"/>
      <c r="G56" s="664"/>
      <c r="H56" s="664"/>
      <c r="I56" s="664"/>
      <c r="J56" s="665"/>
      <c r="K56" s="535"/>
      <c r="L56" s="538"/>
      <c r="M56" s="539"/>
      <c r="N56" s="535"/>
      <c r="O56" s="535"/>
    </row>
    <row r="58" spans="1:17">
      <c r="A58" s="541"/>
      <c r="B58" s="540" t="s">
        <v>191</v>
      </c>
      <c r="C58" s="542"/>
      <c r="D58" s="542"/>
      <c r="E58" s="542"/>
      <c r="F58" s="542"/>
      <c r="G58" s="542"/>
      <c r="H58" s="542"/>
      <c r="I58" s="542"/>
    </row>
    <row r="59" spans="1:17">
      <c r="A59" s="543"/>
      <c r="B59" s="540" t="s">
        <v>100</v>
      </c>
      <c r="C59" s="545"/>
      <c r="D59" s="544"/>
      <c r="E59" s="545"/>
      <c r="F59" s="546"/>
      <c r="G59" s="546"/>
      <c r="H59" s="546"/>
      <c r="I59" s="546"/>
    </row>
    <row r="60" spans="1:17">
      <c r="A60" s="558" t="s">
        <v>130</v>
      </c>
      <c r="B60" s="558" t="s">
        <v>131</v>
      </c>
      <c r="C60" s="558" t="s">
        <v>97</v>
      </c>
      <c r="D60" s="558" t="s">
        <v>91</v>
      </c>
      <c r="E60" s="558" t="s">
        <v>72</v>
      </c>
      <c r="F60" s="558" t="s">
        <v>173</v>
      </c>
      <c r="G60" s="558" t="s">
        <v>174</v>
      </c>
      <c r="H60" s="558" t="s">
        <v>171</v>
      </c>
      <c r="I60" s="558" t="s">
        <v>172</v>
      </c>
      <c r="J60" s="558" t="s">
        <v>159</v>
      </c>
      <c r="K60" s="558" t="s">
        <v>99</v>
      </c>
      <c r="L60" s="558" t="s">
        <v>92</v>
      </c>
      <c r="M60" s="558" t="s">
        <v>132</v>
      </c>
      <c r="N60" s="558" t="s">
        <v>93</v>
      </c>
      <c r="O60" s="558" t="s">
        <v>94</v>
      </c>
      <c r="P60" s="558" t="s">
        <v>96</v>
      </c>
      <c r="Q60" s="558" t="s">
        <v>95</v>
      </c>
    </row>
    <row r="61" spans="1:17">
      <c r="A61" s="559">
        <f>C5</f>
        <v>12216</v>
      </c>
      <c r="B61" s="559">
        <f>C6</f>
        <v>12367</v>
      </c>
      <c r="C61" s="559">
        <f>C50</f>
        <v>379378.80624000001</v>
      </c>
      <c r="D61" s="559">
        <f>J55</f>
        <v>9082.8287199999995</v>
      </c>
      <c r="E61" s="559">
        <f>F50</f>
        <v>334200</v>
      </c>
      <c r="F61" s="559">
        <f>M55</f>
        <v>89300</v>
      </c>
      <c r="G61" s="559">
        <f>N55</f>
        <v>244900</v>
      </c>
      <c r="H61" s="559">
        <f>O55</f>
        <v>0</v>
      </c>
      <c r="I61" s="559">
        <f>P55</f>
        <v>0</v>
      </c>
      <c r="J61" s="559">
        <f>B52</f>
        <v>408</v>
      </c>
      <c r="K61" s="559">
        <f>B53</f>
        <v>5507</v>
      </c>
      <c r="L61" s="559">
        <f>B54</f>
        <v>2130</v>
      </c>
      <c r="M61" s="560">
        <f>B55</f>
        <v>0.66773661009477625</v>
      </c>
      <c r="N61" s="559">
        <f>E53</f>
        <v>95</v>
      </c>
      <c r="O61" s="559">
        <f>H53</f>
        <v>94.966666666666669</v>
      </c>
      <c r="P61" s="559">
        <f>E54</f>
        <v>7610</v>
      </c>
      <c r="Q61" s="559">
        <f>H54</f>
        <v>5998.833333333333</v>
      </c>
    </row>
  </sheetData>
  <sheetProtection selectLockedCells="1"/>
  <mergeCells count="22">
    <mergeCell ref="A2:A3"/>
    <mergeCell ref="B2:E2"/>
    <mergeCell ref="F2:J3"/>
    <mergeCell ref="B3:E3"/>
    <mergeCell ref="A4:A5"/>
    <mergeCell ref="F4:G4"/>
    <mergeCell ref="H4:J4"/>
    <mergeCell ref="F5:G5"/>
    <mergeCell ref="H5:J5"/>
    <mergeCell ref="I8:I9"/>
    <mergeCell ref="J8:J9"/>
    <mergeCell ref="A56:J56"/>
    <mergeCell ref="M5:P5"/>
    <mergeCell ref="M6:P6"/>
    <mergeCell ref="A8:A9"/>
    <mergeCell ref="B8:B9"/>
    <mergeCell ref="C8:C9"/>
    <mergeCell ref="D8:D9"/>
    <mergeCell ref="E8:E9"/>
    <mergeCell ref="F8:F9"/>
    <mergeCell ref="G8:G9"/>
    <mergeCell ref="H8:H9"/>
  </mergeCells>
  <dataValidations count="1">
    <dataValidation type="list" allowBlank="1" showInputMessage="1" showErrorMessage="1" sqref="E10:E49">
      <formula1>$Q$10:$Q$25</formula1>
    </dataValidation>
  </dataValidations>
  <pageMargins left="0.7" right="0.7" top="0.75" bottom="0.75" header="0.3" footer="0.3"/>
  <pageSetup scale="77" orientation="portrait"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Q61"/>
  <sheetViews>
    <sheetView zoomScaleNormal="100" zoomScaleSheetLayoutView="80" workbookViewId="0">
      <selection activeCell="L2" sqref="L2"/>
    </sheetView>
  </sheetViews>
  <sheetFormatPr defaultColWidth="8.85546875" defaultRowHeight="15"/>
  <cols>
    <col min="1" max="16" width="11.7109375" style="534" customWidth="1"/>
    <col min="17" max="17" width="11.28515625" style="534" bestFit="1" customWidth="1"/>
    <col min="18" max="16384" width="8.85546875" style="534"/>
  </cols>
  <sheetData>
    <row r="1" spans="1:17" ht="13.9" customHeight="1" thickBot="1"/>
    <row r="2" spans="1:17" ht="13.9" customHeight="1" thickBot="1">
      <c r="A2" s="673" t="s">
        <v>433</v>
      </c>
      <c r="B2" s="674" t="s">
        <v>291</v>
      </c>
      <c r="C2" s="675"/>
      <c r="D2" s="675"/>
      <c r="E2" s="676"/>
      <c r="F2" s="677" t="s">
        <v>434</v>
      </c>
      <c r="G2" s="678"/>
      <c r="H2" s="678"/>
      <c r="I2" s="678"/>
      <c r="J2" s="678"/>
      <c r="M2" s="566" t="s">
        <v>185</v>
      </c>
      <c r="N2" s="566" t="s">
        <v>186</v>
      </c>
      <c r="O2" s="566" t="s">
        <v>187</v>
      </c>
      <c r="P2" s="566" t="s">
        <v>188</v>
      </c>
    </row>
    <row r="3" spans="1:17" ht="13.9" customHeight="1" thickBot="1">
      <c r="A3" s="673"/>
      <c r="B3" s="679" t="s">
        <v>241</v>
      </c>
      <c r="C3" s="680"/>
      <c r="D3" s="680"/>
      <c r="E3" s="681"/>
      <c r="F3" s="677"/>
      <c r="G3" s="678"/>
      <c r="H3" s="678"/>
      <c r="I3" s="678"/>
      <c r="J3" s="678"/>
      <c r="M3" s="567">
        <f>M55/F50</f>
        <v>0.24093940272542766</v>
      </c>
      <c r="N3" s="567">
        <f>N55/F50</f>
        <v>0.75906059727457231</v>
      </c>
      <c r="O3" s="567">
        <f>O55/F50</f>
        <v>0</v>
      </c>
      <c r="P3" s="567">
        <f>P55/F50</f>
        <v>0</v>
      </c>
    </row>
    <row r="4" spans="1:17" ht="13.9" customHeight="1" thickBot="1">
      <c r="A4" s="682">
        <v>38</v>
      </c>
      <c r="B4" s="581" t="s">
        <v>218</v>
      </c>
      <c r="C4" s="608">
        <v>12198</v>
      </c>
      <c r="D4" s="582" t="s">
        <v>76</v>
      </c>
      <c r="E4" s="586">
        <v>2.2169999999999999E-2</v>
      </c>
      <c r="F4" s="683" t="s">
        <v>226</v>
      </c>
      <c r="G4" s="684"/>
      <c r="H4" s="685" t="s">
        <v>447</v>
      </c>
      <c r="I4" s="685"/>
      <c r="J4" s="685"/>
      <c r="N4" s="535"/>
    </row>
    <row r="5" spans="1:17" ht="13.9" customHeight="1" thickBot="1">
      <c r="A5" s="682"/>
      <c r="B5" s="658" t="s">
        <v>78</v>
      </c>
      <c r="C5" s="609">
        <v>12029</v>
      </c>
      <c r="D5" s="583" t="s">
        <v>219</v>
      </c>
      <c r="E5" s="587">
        <f>(C6+C5)/2</f>
        <v>12104.5</v>
      </c>
      <c r="F5" s="683" t="s">
        <v>227</v>
      </c>
      <c r="G5" s="686"/>
      <c r="H5" s="685" t="s">
        <v>448</v>
      </c>
      <c r="I5" s="687"/>
      <c r="J5" s="685"/>
      <c r="M5" s="666" t="s">
        <v>140</v>
      </c>
      <c r="N5" s="667"/>
      <c r="O5" s="667"/>
      <c r="P5" s="668"/>
    </row>
    <row r="6" spans="1:17" ht="13.9" customHeight="1" thickBot="1">
      <c r="A6" s="595" t="s">
        <v>144</v>
      </c>
      <c r="B6" s="658" t="s">
        <v>79</v>
      </c>
      <c r="C6" s="609">
        <v>12180</v>
      </c>
      <c r="D6" s="584" t="s">
        <v>145</v>
      </c>
      <c r="E6" s="588">
        <v>0.63</v>
      </c>
      <c r="F6" s="592" t="s">
        <v>170</v>
      </c>
      <c r="G6" s="594">
        <f>SUM(C12:C15)/SUM(C12:C46)</f>
        <v>0.11538033188551064</v>
      </c>
      <c r="H6" s="592" t="s">
        <v>168</v>
      </c>
      <c r="I6" s="575">
        <v>48.698924731182792</v>
      </c>
      <c r="J6" s="596"/>
      <c r="M6" s="669" t="s">
        <v>141</v>
      </c>
      <c r="N6" s="670"/>
      <c r="O6" s="670"/>
      <c r="P6" s="671"/>
    </row>
    <row r="7" spans="1:17" ht="13.9" customHeight="1" thickBot="1">
      <c r="A7" s="610">
        <v>22.1</v>
      </c>
      <c r="B7" s="658" t="s">
        <v>80</v>
      </c>
      <c r="C7" s="609">
        <v>9073</v>
      </c>
      <c r="D7" s="585" t="s">
        <v>77</v>
      </c>
      <c r="E7" s="587">
        <v>6</v>
      </c>
      <c r="F7" s="593" t="s">
        <v>167</v>
      </c>
      <c r="G7" s="587">
        <v>95</v>
      </c>
      <c r="H7" s="592" t="s">
        <v>169</v>
      </c>
      <c r="I7" s="575">
        <v>1853.2258064516129</v>
      </c>
      <c r="J7" s="596"/>
      <c r="K7" s="535"/>
      <c r="L7" s="557"/>
    </row>
    <row r="8" spans="1:17" ht="13.9" customHeight="1">
      <c r="A8" s="661" t="s">
        <v>81</v>
      </c>
      <c r="B8" s="661" t="s">
        <v>82</v>
      </c>
      <c r="C8" s="661" t="s">
        <v>201</v>
      </c>
      <c r="D8" s="661" t="s">
        <v>224</v>
      </c>
      <c r="E8" s="662" t="s">
        <v>225</v>
      </c>
      <c r="F8" s="661" t="s">
        <v>83</v>
      </c>
      <c r="G8" s="662" t="s">
        <v>72</v>
      </c>
      <c r="H8" s="661" t="s">
        <v>217</v>
      </c>
      <c r="I8" s="661" t="s">
        <v>239</v>
      </c>
      <c r="J8" s="662" t="s">
        <v>451</v>
      </c>
      <c r="L8" s="557"/>
    </row>
    <row r="9" spans="1:17" ht="13.9" customHeight="1" thickBot="1">
      <c r="A9" s="661"/>
      <c r="B9" s="661"/>
      <c r="C9" s="661"/>
      <c r="D9" s="661"/>
      <c r="E9" s="661"/>
      <c r="F9" s="672"/>
      <c r="G9" s="672"/>
      <c r="H9" s="672"/>
      <c r="I9" s="661"/>
      <c r="J9" s="661"/>
      <c r="L9" s="535"/>
      <c r="M9" s="535"/>
      <c r="N9" s="535"/>
      <c r="Q9" s="568" t="s">
        <v>149</v>
      </c>
    </row>
    <row r="10" spans="1:17" ht="13.9" customHeight="1" thickBot="1">
      <c r="A10" s="597">
        <v>1</v>
      </c>
      <c r="B10" s="611" t="s">
        <v>84</v>
      </c>
      <c r="C10" s="630">
        <v>18</v>
      </c>
      <c r="D10" s="631"/>
      <c r="E10" s="622" t="s">
        <v>139</v>
      </c>
      <c r="F10" s="624">
        <f>(D10*42)*C10</f>
        <v>0</v>
      </c>
      <c r="G10" s="604">
        <f>F10</f>
        <v>0</v>
      </c>
      <c r="H10" s="575">
        <f t="shared" ref="H10:H49" si="0">(1*((D10/$A$7)+1))*C10</f>
        <v>18</v>
      </c>
      <c r="I10" s="616">
        <v>13</v>
      </c>
      <c r="J10" s="616"/>
      <c r="L10" s="554">
        <f>IF(E10="acid",(C10),0)</f>
        <v>0</v>
      </c>
      <c r="M10" s="561">
        <f t="shared" ref="M10:M46" si="1">IF(E10=$M$54,F10,0)</f>
        <v>0</v>
      </c>
      <c r="N10" s="561">
        <f t="shared" ref="N10:N46" si="2">IF(E10=$N$54,F10,0)</f>
        <v>0</v>
      </c>
      <c r="O10" s="561">
        <f t="shared" ref="O10:O46" si="3">IF(E10=$O$54,F10,0)</f>
        <v>0</v>
      </c>
      <c r="P10" s="561">
        <f t="shared" ref="P10:P46" si="4">IF(E10=$P$54,F10,0)</f>
        <v>0</v>
      </c>
      <c r="Q10" s="569"/>
    </row>
    <row r="11" spans="1:17" ht="13.9" customHeight="1" thickBot="1">
      <c r="A11" s="597">
        <v>2</v>
      </c>
      <c r="B11" s="611" t="s">
        <v>85</v>
      </c>
      <c r="C11" s="630">
        <v>24</v>
      </c>
      <c r="D11" s="631"/>
      <c r="E11" s="622" t="s">
        <v>61</v>
      </c>
      <c r="F11" s="624">
        <f t="shared" ref="F11:F14" si="5">(D11*42)*C11</f>
        <v>0</v>
      </c>
      <c r="G11" s="604">
        <f t="shared" ref="G11:G48" si="6">G10+F11</f>
        <v>0</v>
      </c>
      <c r="H11" s="575">
        <f t="shared" si="0"/>
        <v>24</v>
      </c>
      <c r="I11" s="616">
        <v>40</v>
      </c>
      <c r="J11" s="616">
        <v>6460</v>
      </c>
      <c r="L11" s="554">
        <f t="shared" ref="L11:L49" si="7">IF(E11="acid",(C11),0)</f>
        <v>24</v>
      </c>
      <c r="M11" s="561">
        <f t="shared" si="1"/>
        <v>0</v>
      </c>
      <c r="N11" s="561">
        <f t="shared" si="2"/>
        <v>0</v>
      </c>
      <c r="O11" s="561">
        <f t="shared" si="3"/>
        <v>0</v>
      </c>
      <c r="P11" s="561">
        <f t="shared" si="4"/>
        <v>0</v>
      </c>
      <c r="Q11" s="552" t="s">
        <v>136</v>
      </c>
    </row>
    <row r="12" spans="1:17" ht="13.9" customHeight="1" thickBot="1">
      <c r="A12" s="597">
        <v>3</v>
      </c>
      <c r="B12" s="611" t="s">
        <v>500</v>
      </c>
      <c r="C12" s="630">
        <v>150</v>
      </c>
      <c r="D12" s="631"/>
      <c r="E12" s="622" t="s">
        <v>86</v>
      </c>
      <c r="F12" s="624">
        <f t="shared" si="5"/>
        <v>0</v>
      </c>
      <c r="G12" s="604">
        <f t="shared" si="6"/>
        <v>0</v>
      </c>
      <c r="H12" s="575">
        <f t="shared" si="0"/>
        <v>150</v>
      </c>
      <c r="I12" s="616">
        <v>86</v>
      </c>
      <c r="J12" s="616">
        <v>6000</v>
      </c>
      <c r="L12" s="554">
        <f t="shared" si="7"/>
        <v>0</v>
      </c>
      <c r="M12" s="561">
        <f t="shared" si="1"/>
        <v>0</v>
      </c>
      <c r="N12" s="561">
        <f t="shared" si="2"/>
        <v>0</v>
      </c>
      <c r="O12" s="561">
        <f t="shared" si="3"/>
        <v>0</v>
      </c>
      <c r="P12" s="561">
        <f t="shared" si="4"/>
        <v>0</v>
      </c>
      <c r="Q12" s="552" t="s">
        <v>150</v>
      </c>
    </row>
    <row r="13" spans="1:17" ht="13.9" customHeight="1" thickBot="1">
      <c r="A13" s="597">
        <v>4</v>
      </c>
      <c r="B13" s="611" t="s">
        <v>85</v>
      </c>
      <c r="C13" s="630">
        <v>36</v>
      </c>
      <c r="D13" s="631"/>
      <c r="E13" s="622" t="s">
        <v>61</v>
      </c>
      <c r="F13" s="624">
        <f t="shared" si="5"/>
        <v>0</v>
      </c>
      <c r="G13" s="604">
        <f t="shared" si="6"/>
        <v>0</v>
      </c>
      <c r="H13" s="575">
        <f t="shared" si="0"/>
        <v>36</v>
      </c>
      <c r="I13" s="616">
        <v>92</v>
      </c>
      <c r="J13" s="616">
        <v>6145</v>
      </c>
      <c r="L13" s="554">
        <f t="shared" si="7"/>
        <v>36</v>
      </c>
      <c r="M13" s="561">
        <f t="shared" si="1"/>
        <v>0</v>
      </c>
      <c r="N13" s="561">
        <f t="shared" si="2"/>
        <v>0</v>
      </c>
      <c r="O13" s="561">
        <f t="shared" si="3"/>
        <v>0</v>
      </c>
      <c r="P13" s="561">
        <f t="shared" si="4"/>
        <v>0</v>
      </c>
      <c r="Q13" s="552" t="s">
        <v>113</v>
      </c>
    </row>
    <row r="14" spans="1:17" ht="13.9" customHeight="1" thickBot="1">
      <c r="A14" s="597">
        <v>5</v>
      </c>
      <c r="B14" s="611" t="s">
        <v>500</v>
      </c>
      <c r="C14" s="630">
        <v>370</v>
      </c>
      <c r="D14" s="632"/>
      <c r="E14" s="622" t="s">
        <v>87</v>
      </c>
      <c r="F14" s="624">
        <f t="shared" si="5"/>
        <v>0</v>
      </c>
      <c r="G14" s="604">
        <f t="shared" si="6"/>
        <v>0</v>
      </c>
      <c r="H14" s="575">
        <f t="shared" si="0"/>
        <v>370</v>
      </c>
      <c r="I14" s="616">
        <v>95</v>
      </c>
      <c r="J14" s="616">
        <v>6586</v>
      </c>
      <c r="L14" s="554">
        <f t="shared" si="7"/>
        <v>0</v>
      </c>
      <c r="M14" s="561">
        <f t="shared" si="1"/>
        <v>0</v>
      </c>
      <c r="N14" s="561">
        <f t="shared" si="2"/>
        <v>0</v>
      </c>
      <c r="O14" s="561">
        <f t="shared" si="3"/>
        <v>0</v>
      </c>
      <c r="P14" s="561">
        <f t="shared" si="4"/>
        <v>0</v>
      </c>
      <c r="Q14" s="552" t="s">
        <v>151</v>
      </c>
    </row>
    <row r="15" spans="1:17" ht="13.9" customHeight="1" thickBot="1">
      <c r="A15" s="597">
        <v>6</v>
      </c>
      <c r="B15" s="611" t="s">
        <v>500</v>
      </c>
      <c r="C15" s="630">
        <v>480</v>
      </c>
      <c r="D15" s="631">
        <v>0.3</v>
      </c>
      <c r="E15" s="622" t="s">
        <v>136</v>
      </c>
      <c r="F15" s="624">
        <v>2256</v>
      </c>
      <c r="G15" s="604">
        <f t="shared" si="6"/>
        <v>2256</v>
      </c>
      <c r="H15" s="575">
        <f t="shared" si="0"/>
        <v>486.51583710407238</v>
      </c>
      <c r="I15" s="616">
        <v>95</v>
      </c>
      <c r="J15" s="616">
        <v>6556</v>
      </c>
      <c r="L15" s="554">
        <f t="shared" si="7"/>
        <v>0</v>
      </c>
      <c r="M15" s="561">
        <f t="shared" si="1"/>
        <v>2256</v>
      </c>
      <c r="N15" s="561">
        <f t="shared" si="2"/>
        <v>0</v>
      </c>
      <c r="O15" s="561">
        <f t="shared" si="3"/>
        <v>0</v>
      </c>
      <c r="P15" s="561">
        <f t="shared" si="4"/>
        <v>0</v>
      </c>
      <c r="Q15" s="552" t="s">
        <v>114</v>
      </c>
    </row>
    <row r="16" spans="1:17" ht="13.9" customHeight="1" thickBot="1">
      <c r="A16" s="597">
        <v>7</v>
      </c>
      <c r="B16" s="611" t="s">
        <v>500</v>
      </c>
      <c r="C16" s="630">
        <v>251</v>
      </c>
      <c r="D16" s="631">
        <v>0.6</v>
      </c>
      <c r="E16" s="622" t="s">
        <v>136</v>
      </c>
      <c r="F16" s="624">
        <v>6991</v>
      </c>
      <c r="G16" s="604">
        <f t="shared" si="6"/>
        <v>9247</v>
      </c>
      <c r="H16" s="575">
        <f t="shared" si="0"/>
        <v>257.814479638009</v>
      </c>
      <c r="I16" s="616">
        <v>95</v>
      </c>
      <c r="J16" s="616">
        <v>6560</v>
      </c>
      <c r="L16" s="554">
        <f t="shared" si="7"/>
        <v>0</v>
      </c>
      <c r="M16" s="561">
        <f t="shared" si="1"/>
        <v>6991</v>
      </c>
      <c r="N16" s="561">
        <f t="shared" si="2"/>
        <v>0</v>
      </c>
      <c r="O16" s="561">
        <f t="shared" si="3"/>
        <v>0</v>
      </c>
      <c r="P16" s="561">
        <f t="shared" si="4"/>
        <v>0</v>
      </c>
      <c r="Q16" s="552" t="s">
        <v>152</v>
      </c>
    </row>
    <row r="17" spans="1:17" ht="13.9" customHeight="1" thickBot="1">
      <c r="A17" s="597">
        <v>8</v>
      </c>
      <c r="B17" s="611" t="s">
        <v>500</v>
      </c>
      <c r="C17" s="630">
        <v>350</v>
      </c>
      <c r="D17" s="631">
        <v>0.9</v>
      </c>
      <c r="E17" s="622" t="s">
        <v>136</v>
      </c>
      <c r="F17" s="624">
        <v>12900</v>
      </c>
      <c r="G17" s="604">
        <f t="shared" si="6"/>
        <v>22147</v>
      </c>
      <c r="H17" s="575">
        <f t="shared" si="0"/>
        <v>364.2533936651584</v>
      </c>
      <c r="I17" s="616">
        <v>95</v>
      </c>
      <c r="J17" s="616">
        <v>6400</v>
      </c>
      <c r="L17" s="554">
        <f t="shared" si="7"/>
        <v>0</v>
      </c>
      <c r="M17" s="561">
        <f t="shared" si="1"/>
        <v>12900</v>
      </c>
      <c r="N17" s="561">
        <f t="shared" si="2"/>
        <v>0</v>
      </c>
      <c r="O17" s="561">
        <f t="shared" si="3"/>
        <v>0</v>
      </c>
      <c r="P17" s="561">
        <f t="shared" si="4"/>
        <v>0</v>
      </c>
      <c r="Q17" s="552" t="s">
        <v>87</v>
      </c>
    </row>
    <row r="18" spans="1:17" ht="13.9" customHeight="1" thickBot="1">
      <c r="A18" s="597">
        <v>9</v>
      </c>
      <c r="B18" s="611" t="s">
        <v>500</v>
      </c>
      <c r="C18" s="633">
        <v>150</v>
      </c>
      <c r="D18" s="631">
        <v>0.3</v>
      </c>
      <c r="E18" s="622" t="s">
        <v>136</v>
      </c>
      <c r="F18" s="624">
        <v>2151</v>
      </c>
      <c r="G18" s="604">
        <f t="shared" si="6"/>
        <v>24298</v>
      </c>
      <c r="H18" s="575">
        <f t="shared" si="0"/>
        <v>152.03619909502262</v>
      </c>
      <c r="I18" s="616">
        <v>95</v>
      </c>
      <c r="J18" s="616">
        <v>6370</v>
      </c>
      <c r="L18" s="554">
        <f t="shared" si="7"/>
        <v>0</v>
      </c>
      <c r="M18" s="561">
        <f t="shared" si="1"/>
        <v>2151</v>
      </c>
      <c r="N18" s="561">
        <f t="shared" si="2"/>
        <v>0</v>
      </c>
      <c r="O18" s="561">
        <f t="shared" si="3"/>
        <v>0</v>
      </c>
      <c r="P18" s="561">
        <f t="shared" si="4"/>
        <v>0</v>
      </c>
      <c r="Q18" s="552" t="s">
        <v>61</v>
      </c>
    </row>
    <row r="19" spans="1:17" ht="13.9" customHeight="1" thickBot="1">
      <c r="A19" s="597">
        <v>10</v>
      </c>
      <c r="B19" s="611" t="s">
        <v>500</v>
      </c>
      <c r="C19" s="633">
        <v>351</v>
      </c>
      <c r="D19" s="631">
        <v>0.6</v>
      </c>
      <c r="E19" s="622" t="s">
        <v>136</v>
      </c>
      <c r="F19" s="624">
        <v>9441</v>
      </c>
      <c r="G19" s="604">
        <f t="shared" si="6"/>
        <v>33739</v>
      </c>
      <c r="H19" s="575">
        <f t="shared" si="0"/>
        <v>360.52941176470586</v>
      </c>
      <c r="I19" s="616">
        <v>95</v>
      </c>
      <c r="J19" s="616">
        <v>6320</v>
      </c>
      <c r="L19" s="554">
        <f t="shared" si="7"/>
        <v>0</v>
      </c>
      <c r="M19" s="561">
        <f t="shared" si="1"/>
        <v>9441</v>
      </c>
      <c r="N19" s="561">
        <f t="shared" si="2"/>
        <v>0</v>
      </c>
      <c r="O19" s="561">
        <f t="shared" si="3"/>
        <v>0</v>
      </c>
      <c r="P19" s="561">
        <f t="shared" si="4"/>
        <v>0</v>
      </c>
      <c r="Q19" s="552" t="s">
        <v>86</v>
      </c>
    </row>
    <row r="20" spans="1:17" ht="13.9" customHeight="1" thickBot="1">
      <c r="A20" s="597">
        <v>11</v>
      </c>
      <c r="B20" s="611" t="s">
        <v>500</v>
      </c>
      <c r="C20" s="633">
        <v>301</v>
      </c>
      <c r="D20" s="631">
        <v>0.9</v>
      </c>
      <c r="E20" s="622" t="s">
        <v>136</v>
      </c>
      <c r="F20" s="624">
        <v>10976</v>
      </c>
      <c r="G20" s="604">
        <f t="shared" si="6"/>
        <v>44715</v>
      </c>
      <c r="H20" s="575">
        <f t="shared" si="0"/>
        <v>313.25791855203624</v>
      </c>
      <c r="I20" s="616">
        <v>95</v>
      </c>
      <c r="J20" s="616">
        <v>6346</v>
      </c>
      <c r="L20" s="554">
        <f t="shared" si="7"/>
        <v>0</v>
      </c>
      <c r="M20" s="561">
        <f t="shared" si="1"/>
        <v>10976</v>
      </c>
      <c r="N20" s="561">
        <f t="shared" si="2"/>
        <v>0</v>
      </c>
      <c r="O20" s="561">
        <f t="shared" si="3"/>
        <v>0</v>
      </c>
      <c r="P20" s="561">
        <f t="shared" si="4"/>
        <v>0</v>
      </c>
      <c r="Q20" s="552" t="s">
        <v>128</v>
      </c>
    </row>
    <row r="21" spans="1:17" ht="13.9" customHeight="1" thickBot="1">
      <c r="A21" s="597">
        <v>12</v>
      </c>
      <c r="B21" s="611" t="s">
        <v>500</v>
      </c>
      <c r="C21" s="633">
        <v>151</v>
      </c>
      <c r="D21" s="631">
        <v>0.3</v>
      </c>
      <c r="E21" s="622" t="s">
        <v>136</v>
      </c>
      <c r="F21" s="624">
        <v>2395</v>
      </c>
      <c r="G21" s="604">
        <f t="shared" si="6"/>
        <v>47110</v>
      </c>
      <c r="H21" s="575">
        <f t="shared" si="0"/>
        <v>153.0497737556561</v>
      </c>
      <c r="I21" s="616">
        <v>95</v>
      </c>
      <c r="J21" s="616">
        <v>6230</v>
      </c>
      <c r="L21" s="554">
        <f t="shared" si="7"/>
        <v>0</v>
      </c>
      <c r="M21" s="561">
        <f t="shared" si="1"/>
        <v>2395</v>
      </c>
      <c r="N21" s="561">
        <f t="shared" si="2"/>
        <v>0</v>
      </c>
      <c r="O21" s="561">
        <f t="shared" si="3"/>
        <v>0</v>
      </c>
      <c r="P21" s="561">
        <f t="shared" si="4"/>
        <v>0</v>
      </c>
      <c r="Q21" s="552" t="s">
        <v>129</v>
      </c>
    </row>
    <row r="22" spans="1:17" ht="13.9" customHeight="1" thickBot="1">
      <c r="A22" s="597">
        <v>13</v>
      </c>
      <c r="B22" s="611" t="s">
        <v>500</v>
      </c>
      <c r="C22" s="633">
        <v>301</v>
      </c>
      <c r="D22" s="631">
        <v>0.9</v>
      </c>
      <c r="E22" s="622" t="s">
        <v>136</v>
      </c>
      <c r="F22" s="624">
        <v>11661</v>
      </c>
      <c r="G22" s="604">
        <f t="shared" si="6"/>
        <v>58771</v>
      </c>
      <c r="H22" s="575">
        <f t="shared" si="0"/>
        <v>313.25791855203624</v>
      </c>
      <c r="I22" s="616">
        <v>95</v>
      </c>
      <c r="J22" s="616">
        <v>6220</v>
      </c>
      <c r="L22" s="554">
        <f t="shared" si="7"/>
        <v>0</v>
      </c>
      <c r="M22" s="561">
        <f t="shared" si="1"/>
        <v>11661</v>
      </c>
      <c r="N22" s="561">
        <f t="shared" si="2"/>
        <v>0</v>
      </c>
      <c r="O22" s="561">
        <f t="shared" si="3"/>
        <v>0</v>
      </c>
      <c r="P22" s="561">
        <f t="shared" si="4"/>
        <v>0</v>
      </c>
      <c r="Q22" s="552" t="s">
        <v>139</v>
      </c>
    </row>
    <row r="23" spans="1:17" ht="13.9" customHeight="1" thickBot="1">
      <c r="A23" s="597">
        <v>14</v>
      </c>
      <c r="B23" s="611" t="s">
        <v>500</v>
      </c>
      <c r="C23" s="633">
        <v>415</v>
      </c>
      <c r="D23" s="631">
        <v>1.2</v>
      </c>
      <c r="E23" s="622" t="s">
        <v>136</v>
      </c>
      <c r="F23" s="624">
        <v>14313</v>
      </c>
      <c r="G23" s="604">
        <f t="shared" si="6"/>
        <v>73084</v>
      </c>
      <c r="H23" s="575">
        <f t="shared" si="0"/>
        <v>437.5339366515837</v>
      </c>
      <c r="I23" s="616">
        <v>95</v>
      </c>
      <c r="J23" s="616">
        <v>6200</v>
      </c>
      <c r="L23" s="554">
        <f t="shared" si="7"/>
        <v>0</v>
      </c>
      <c r="M23" s="561">
        <f t="shared" si="1"/>
        <v>14313</v>
      </c>
      <c r="N23" s="561">
        <f t="shared" si="2"/>
        <v>0</v>
      </c>
      <c r="O23" s="561">
        <f t="shared" si="3"/>
        <v>0</v>
      </c>
      <c r="P23" s="561">
        <f t="shared" si="4"/>
        <v>0</v>
      </c>
      <c r="Q23" s="552" t="s">
        <v>192</v>
      </c>
    </row>
    <row r="24" spans="1:17" ht="13.9" customHeight="1" thickBot="1">
      <c r="A24" s="597">
        <v>15</v>
      </c>
      <c r="B24" s="611" t="s">
        <v>500</v>
      </c>
      <c r="C24" s="633">
        <v>163</v>
      </c>
      <c r="D24" s="631">
        <v>0.3</v>
      </c>
      <c r="E24" s="622" t="s">
        <v>136</v>
      </c>
      <c r="F24" s="624">
        <v>1863</v>
      </c>
      <c r="G24" s="604">
        <f t="shared" si="6"/>
        <v>74947</v>
      </c>
      <c r="H24" s="575">
        <f t="shared" si="0"/>
        <v>165.2126696832579</v>
      </c>
      <c r="I24" s="616">
        <v>95</v>
      </c>
      <c r="J24" s="616">
        <v>6120</v>
      </c>
      <c r="L24" s="554">
        <f t="shared" si="7"/>
        <v>0</v>
      </c>
      <c r="M24" s="561">
        <f t="shared" si="1"/>
        <v>1863</v>
      </c>
      <c r="N24" s="561">
        <f t="shared" si="2"/>
        <v>0</v>
      </c>
      <c r="O24" s="561">
        <f t="shared" si="3"/>
        <v>0</v>
      </c>
      <c r="P24" s="561">
        <f t="shared" si="4"/>
        <v>0</v>
      </c>
      <c r="Q24" s="552" t="s">
        <v>233</v>
      </c>
    </row>
    <row r="25" spans="1:17" ht="13.9" customHeight="1" thickBot="1">
      <c r="A25" s="597">
        <v>16</v>
      </c>
      <c r="B25" s="611" t="s">
        <v>500</v>
      </c>
      <c r="C25" s="633">
        <v>186</v>
      </c>
      <c r="D25" s="631">
        <v>1.2</v>
      </c>
      <c r="E25" s="622" t="s">
        <v>136</v>
      </c>
      <c r="F25" s="624">
        <v>8153</v>
      </c>
      <c r="G25" s="604">
        <f t="shared" si="6"/>
        <v>83100</v>
      </c>
      <c r="H25" s="575">
        <f t="shared" si="0"/>
        <v>196.09954751131221</v>
      </c>
      <c r="I25" s="616">
        <v>95</v>
      </c>
      <c r="J25" s="616">
        <v>6175</v>
      </c>
      <c r="L25" s="554">
        <f t="shared" si="7"/>
        <v>0</v>
      </c>
      <c r="M25" s="561">
        <f t="shared" si="1"/>
        <v>8153</v>
      </c>
      <c r="N25" s="561">
        <f t="shared" si="2"/>
        <v>0</v>
      </c>
      <c r="O25" s="561">
        <f t="shared" si="3"/>
        <v>0</v>
      </c>
      <c r="P25" s="561">
        <f t="shared" si="4"/>
        <v>0</v>
      </c>
      <c r="Q25" s="553" t="s">
        <v>156</v>
      </c>
    </row>
    <row r="26" spans="1:17" ht="13.9" customHeight="1" thickBot="1">
      <c r="A26" s="597">
        <v>17</v>
      </c>
      <c r="B26" s="611" t="s">
        <v>500</v>
      </c>
      <c r="C26" s="633">
        <v>210</v>
      </c>
      <c r="D26" s="631">
        <v>0.3</v>
      </c>
      <c r="E26" s="622" t="s">
        <v>150</v>
      </c>
      <c r="F26" s="624">
        <v>2908</v>
      </c>
      <c r="G26" s="604">
        <f t="shared" si="6"/>
        <v>86008</v>
      </c>
      <c r="H26" s="575">
        <f t="shared" si="0"/>
        <v>212.85067873303166</v>
      </c>
      <c r="I26" s="616">
        <v>95</v>
      </c>
      <c r="J26" s="616">
        <v>6100</v>
      </c>
      <c r="L26" s="554">
        <f t="shared" si="7"/>
        <v>0</v>
      </c>
      <c r="M26" s="561">
        <f t="shared" si="1"/>
        <v>0</v>
      </c>
      <c r="N26" s="561">
        <f t="shared" si="2"/>
        <v>2908</v>
      </c>
      <c r="O26" s="561">
        <f t="shared" si="3"/>
        <v>0</v>
      </c>
      <c r="P26" s="561">
        <f t="shared" si="4"/>
        <v>0</v>
      </c>
    </row>
    <row r="27" spans="1:17" ht="13.9" customHeight="1" thickBot="1">
      <c r="A27" s="597">
        <v>18</v>
      </c>
      <c r="B27" s="611" t="s">
        <v>500</v>
      </c>
      <c r="C27" s="633">
        <v>405</v>
      </c>
      <c r="D27" s="631">
        <v>0.6</v>
      </c>
      <c r="E27" s="622" t="s">
        <v>150</v>
      </c>
      <c r="F27" s="624">
        <v>10683</v>
      </c>
      <c r="G27" s="604">
        <f t="shared" si="6"/>
        <v>96691</v>
      </c>
      <c r="H27" s="575">
        <f t="shared" si="0"/>
        <v>415.99547511312215</v>
      </c>
      <c r="I27" s="616">
        <v>95</v>
      </c>
      <c r="J27" s="616">
        <v>6060</v>
      </c>
      <c r="L27" s="554">
        <f t="shared" si="7"/>
        <v>0</v>
      </c>
      <c r="M27" s="561">
        <f t="shared" si="1"/>
        <v>0</v>
      </c>
      <c r="N27" s="561">
        <f t="shared" si="2"/>
        <v>10683</v>
      </c>
      <c r="O27" s="561">
        <f t="shared" si="3"/>
        <v>0</v>
      </c>
      <c r="P27" s="561">
        <f t="shared" si="4"/>
        <v>0</v>
      </c>
    </row>
    <row r="28" spans="1:17" ht="13.9" customHeight="1" thickBot="1">
      <c r="A28" s="597">
        <v>19</v>
      </c>
      <c r="B28" s="611" t="s">
        <v>500</v>
      </c>
      <c r="C28" s="633">
        <v>404</v>
      </c>
      <c r="D28" s="631">
        <v>0.9</v>
      </c>
      <c r="E28" s="622" t="s">
        <v>150</v>
      </c>
      <c r="F28" s="624">
        <v>14492</v>
      </c>
      <c r="G28" s="604">
        <f t="shared" si="6"/>
        <v>111183</v>
      </c>
      <c r="H28" s="575">
        <f t="shared" si="0"/>
        <v>420.45248868778282</v>
      </c>
      <c r="I28" s="616">
        <v>95</v>
      </c>
      <c r="J28" s="616">
        <v>6053</v>
      </c>
      <c r="L28" s="554">
        <f t="shared" si="7"/>
        <v>0</v>
      </c>
      <c r="M28" s="561">
        <f t="shared" si="1"/>
        <v>0</v>
      </c>
      <c r="N28" s="561">
        <f t="shared" si="2"/>
        <v>14492</v>
      </c>
      <c r="O28" s="561">
        <f t="shared" si="3"/>
        <v>0</v>
      </c>
      <c r="P28" s="561">
        <f t="shared" si="4"/>
        <v>0</v>
      </c>
    </row>
    <row r="29" spans="1:17" ht="13.9" customHeight="1" thickBot="1">
      <c r="A29" s="597">
        <v>20</v>
      </c>
      <c r="B29" s="611" t="s">
        <v>502</v>
      </c>
      <c r="C29" s="633">
        <v>201</v>
      </c>
      <c r="D29" s="631">
        <v>0.3</v>
      </c>
      <c r="E29" s="622" t="s">
        <v>150</v>
      </c>
      <c r="F29" s="624">
        <v>3147</v>
      </c>
      <c r="G29" s="604">
        <f t="shared" si="6"/>
        <v>114330</v>
      </c>
      <c r="H29" s="575">
        <f t="shared" si="0"/>
        <v>203.7285067873303</v>
      </c>
      <c r="I29" s="616">
        <v>95</v>
      </c>
      <c r="J29" s="616">
        <v>6000</v>
      </c>
      <c r="L29" s="554">
        <f t="shared" si="7"/>
        <v>0</v>
      </c>
      <c r="M29" s="561">
        <f t="shared" si="1"/>
        <v>0</v>
      </c>
      <c r="N29" s="561">
        <f t="shared" si="2"/>
        <v>3147</v>
      </c>
      <c r="O29" s="561">
        <f t="shared" si="3"/>
        <v>0</v>
      </c>
      <c r="P29" s="561">
        <f t="shared" si="4"/>
        <v>0</v>
      </c>
    </row>
    <row r="30" spans="1:17" ht="13.9" customHeight="1" thickBot="1">
      <c r="A30" s="597">
        <v>21</v>
      </c>
      <c r="B30" s="611" t="s">
        <v>502</v>
      </c>
      <c r="C30" s="633">
        <v>400</v>
      </c>
      <c r="D30" s="631">
        <v>0.9</v>
      </c>
      <c r="E30" s="622" t="s">
        <v>150</v>
      </c>
      <c r="F30" s="624">
        <v>16077</v>
      </c>
      <c r="G30" s="604">
        <f t="shared" si="6"/>
        <v>130407</v>
      </c>
      <c r="H30" s="575">
        <f t="shared" si="0"/>
        <v>416.28959276018105</v>
      </c>
      <c r="I30" s="616">
        <v>95</v>
      </c>
      <c r="J30" s="616">
        <v>6080</v>
      </c>
      <c r="L30" s="554">
        <f t="shared" si="7"/>
        <v>0</v>
      </c>
      <c r="M30" s="561">
        <f t="shared" si="1"/>
        <v>0</v>
      </c>
      <c r="N30" s="561">
        <f t="shared" si="2"/>
        <v>16077</v>
      </c>
      <c r="O30" s="561">
        <f t="shared" si="3"/>
        <v>0</v>
      </c>
      <c r="P30" s="561">
        <f t="shared" si="4"/>
        <v>0</v>
      </c>
    </row>
    <row r="31" spans="1:17" ht="13.9" customHeight="1" thickBot="1">
      <c r="A31" s="597">
        <v>22</v>
      </c>
      <c r="B31" s="611" t="s">
        <v>502</v>
      </c>
      <c r="C31" s="633">
        <v>401</v>
      </c>
      <c r="D31" s="631">
        <v>1.5</v>
      </c>
      <c r="E31" s="622" t="s">
        <v>150</v>
      </c>
      <c r="F31" s="624">
        <v>24380</v>
      </c>
      <c r="G31" s="604">
        <f t="shared" si="6"/>
        <v>154787</v>
      </c>
      <c r="H31" s="575">
        <f t="shared" si="0"/>
        <v>428.21719457013575</v>
      </c>
      <c r="I31" s="616">
        <v>95</v>
      </c>
      <c r="J31" s="616">
        <v>6300</v>
      </c>
      <c r="L31" s="554">
        <f t="shared" si="7"/>
        <v>0</v>
      </c>
      <c r="M31" s="561">
        <f t="shared" si="1"/>
        <v>0</v>
      </c>
      <c r="N31" s="561">
        <f t="shared" si="2"/>
        <v>24380</v>
      </c>
      <c r="O31" s="561">
        <f t="shared" si="3"/>
        <v>0</v>
      </c>
      <c r="P31" s="561">
        <f t="shared" si="4"/>
        <v>0</v>
      </c>
    </row>
    <row r="32" spans="1:17" ht="13.9" customHeight="1" thickBot="1">
      <c r="A32" s="597">
        <v>23</v>
      </c>
      <c r="B32" s="611" t="s">
        <v>502</v>
      </c>
      <c r="C32" s="633">
        <v>201</v>
      </c>
      <c r="D32" s="631">
        <v>0.6</v>
      </c>
      <c r="E32" s="622" t="s">
        <v>150</v>
      </c>
      <c r="F32" s="624">
        <v>5994</v>
      </c>
      <c r="G32" s="604">
        <f t="shared" si="6"/>
        <v>160781</v>
      </c>
      <c r="H32" s="575">
        <f t="shared" si="0"/>
        <v>206.45701357466061</v>
      </c>
      <c r="I32" s="616">
        <v>95</v>
      </c>
      <c r="J32" s="616">
        <v>6070</v>
      </c>
      <c r="L32" s="554">
        <f t="shared" si="7"/>
        <v>0</v>
      </c>
      <c r="M32" s="561">
        <f t="shared" si="1"/>
        <v>0</v>
      </c>
      <c r="N32" s="561">
        <f t="shared" si="2"/>
        <v>5994</v>
      </c>
      <c r="O32" s="561">
        <f t="shared" si="3"/>
        <v>0</v>
      </c>
      <c r="P32" s="561">
        <f t="shared" si="4"/>
        <v>0</v>
      </c>
    </row>
    <row r="33" spans="1:16" ht="13.9" customHeight="1" thickBot="1">
      <c r="A33" s="597">
        <v>24</v>
      </c>
      <c r="B33" s="611" t="s">
        <v>502</v>
      </c>
      <c r="C33" s="633">
        <v>405</v>
      </c>
      <c r="D33" s="631">
        <v>1.2</v>
      </c>
      <c r="E33" s="622" t="s">
        <v>150</v>
      </c>
      <c r="F33" s="624">
        <v>21085</v>
      </c>
      <c r="G33" s="604">
        <f t="shared" si="6"/>
        <v>181866</v>
      </c>
      <c r="H33" s="575">
        <f t="shared" si="0"/>
        <v>426.99095022624437</v>
      </c>
      <c r="I33" s="616">
        <v>95</v>
      </c>
      <c r="J33" s="616">
        <v>6100</v>
      </c>
      <c r="L33" s="554">
        <f t="shared" si="7"/>
        <v>0</v>
      </c>
      <c r="M33" s="561">
        <f t="shared" si="1"/>
        <v>0</v>
      </c>
      <c r="N33" s="561">
        <f t="shared" si="2"/>
        <v>21085</v>
      </c>
      <c r="O33" s="561">
        <f t="shared" si="3"/>
        <v>0</v>
      </c>
      <c r="P33" s="561">
        <f t="shared" si="4"/>
        <v>0</v>
      </c>
    </row>
    <row r="34" spans="1:16" ht="13.9" customHeight="1" thickBot="1">
      <c r="A34" s="597">
        <v>25</v>
      </c>
      <c r="B34" s="611" t="s">
        <v>502</v>
      </c>
      <c r="C34" s="633">
        <v>401</v>
      </c>
      <c r="D34" s="631">
        <v>1.8</v>
      </c>
      <c r="E34" s="622" t="s">
        <v>150</v>
      </c>
      <c r="F34" s="624">
        <v>28707</v>
      </c>
      <c r="G34" s="604">
        <f t="shared" si="6"/>
        <v>210573</v>
      </c>
      <c r="H34" s="575">
        <f t="shared" si="0"/>
        <v>433.66063348416287</v>
      </c>
      <c r="I34" s="616">
        <v>95</v>
      </c>
      <c r="J34" s="616">
        <v>6220</v>
      </c>
      <c r="L34" s="554">
        <f t="shared" si="7"/>
        <v>0</v>
      </c>
      <c r="M34" s="561">
        <f t="shared" si="1"/>
        <v>0</v>
      </c>
      <c r="N34" s="561">
        <f t="shared" si="2"/>
        <v>28707</v>
      </c>
      <c r="O34" s="561">
        <f t="shared" si="3"/>
        <v>0</v>
      </c>
      <c r="P34" s="561">
        <f t="shared" si="4"/>
        <v>0</v>
      </c>
    </row>
    <row r="35" spans="1:16" ht="13.9" customHeight="1" thickBot="1">
      <c r="A35" s="597">
        <v>26</v>
      </c>
      <c r="B35" s="611" t="s">
        <v>502</v>
      </c>
      <c r="C35" s="633">
        <v>203</v>
      </c>
      <c r="D35" s="631">
        <v>0.6</v>
      </c>
      <c r="E35" s="622" t="s">
        <v>150</v>
      </c>
      <c r="F35" s="624">
        <v>6074</v>
      </c>
      <c r="G35" s="604">
        <f t="shared" si="6"/>
        <v>216647</v>
      </c>
      <c r="H35" s="575">
        <f t="shared" si="0"/>
        <v>208.51131221719456</v>
      </c>
      <c r="I35" s="616">
        <v>95</v>
      </c>
      <c r="J35" s="616">
        <v>6040</v>
      </c>
      <c r="L35" s="554">
        <f t="shared" si="7"/>
        <v>0</v>
      </c>
      <c r="M35" s="561">
        <f t="shared" si="1"/>
        <v>0</v>
      </c>
      <c r="N35" s="561">
        <f t="shared" si="2"/>
        <v>6074</v>
      </c>
      <c r="O35" s="561">
        <f t="shared" si="3"/>
        <v>0</v>
      </c>
      <c r="P35" s="561">
        <f t="shared" si="4"/>
        <v>0</v>
      </c>
    </row>
    <row r="36" spans="1:16" ht="13.9" customHeight="1" thickBot="1">
      <c r="A36" s="597">
        <v>27</v>
      </c>
      <c r="B36" s="611" t="s">
        <v>502</v>
      </c>
      <c r="C36" s="633">
        <v>401</v>
      </c>
      <c r="D36" s="631">
        <v>1.2</v>
      </c>
      <c r="E36" s="622" t="s">
        <v>150</v>
      </c>
      <c r="F36" s="624">
        <v>21148</v>
      </c>
      <c r="G36" s="604">
        <f t="shared" si="6"/>
        <v>237795</v>
      </c>
      <c r="H36" s="575">
        <f t="shared" si="0"/>
        <v>422.77375565610862</v>
      </c>
      <c r="I36" s="616">
        <v>95</v>
      </c>
      <c r="J36" s="616">
        <v>6100</v>
      </c>
      <c r="L36" s="554">
        <f t="shared" si="7"/>
        <v>0</v>
      </c>
      <c r="M36" s="561">
        <f t="shared" si="1"/>
        <v>0</v>
      </c>
      <c r="N36" s="561">
        <f t="shared" si="2"/>
        <v>21148</v>
      </c>
      <c r="O36" s="561">
        <f t="shared" si="3"/>
        <v>0</v>
      </c>
      <c r="P36" s="561">
        <f t="shared" si="4"/>
        <v>0</v>
      </c>
    </row>
    <row r="37" spans="1:16" ht="13.9" customHeight="1" thickBot="1">
      <c r="A37" s="597">
        <v>28</v>
      </c>
      <c r="B37" s="611" t="s">
        <v>502</v>
      </c>
      <c r="C37" s="633">
        <v>300</v>
      </c>
      <c r="D37" s="631">
        <v>1.8</v>
      </c>
      <c r="E37" s="622" t="s">
        <v>150</v>
      </c>
      <c r="F37" s="624">
        <v>22680</v>
      </c>
      <c r="G37" s="604">
        <f t="shared" si="6"/>
        <v>260475</v>
      </c>
      <c r="H37" s="575">
        <f t="shared" si="0"/>
        <v>324.43438914027149</v>
      </c>
      <c r="I37" s="616">
        <v>95</v>
      </c>
      <c r="J37" s="616">
        <v>6210</v>
      </c>
      <c r="L37" s="554">
        <f t="shared" si="7"/>
        <v>0</v>
      </c>
      <c r="M37" s="561">
        <f t="shared" si="1"/>
        <v>0</v>
      </c>
      <c r="N37" s="561">
        <f t="shared" si="2"/>
        <v>22680</v>
      </c>
      <c r="O37" s="561">
        <f t="shared" si="3"/>
        <v>0</v>
      </c>
      <c r="P37" s="561">
        <f t="shared" si="4"/>
        <v>0</v>
      </c>
    </row>
    <row r="38" spans="1:16" ht="13.9" customHeight="1" thickBot="1">
      <c r="A38" s="597">
        <v>29</v>
      </c>
      <c r="B38" s="611" t="s">
        <v>502</v>
      </c>
      <c r="C38" s="633">
        <v>200</v>
      </c>
      <c r="D38" s="631">
        <v>0.9</v>
      </c>
      <c r="E38" s="622" t="s">
        <v>150</v>
      </c>
      <c r="F38" s="624">
        <v>8502</v>
      </c>
      <c r="G38" s="604">
        <f t="shared" si="6"/>
        <v>268977</v>
      </c>
      <c r="H38" s="575">
        <f t="shared" si="0"/>
        <v>208.14479638009053</v>
      </c>
      <c r="I38" s="616">
        <v>95</v>
      </c>
      <c r="J38" s="616">
        <v>6000</v>
      </c>
      <c r="L38" s="554">
        <f t="shared" si="7"/>
        <v>0</v>
      </c>
      <c r="M38" s="561">
        <f t="shared" si="1"/>
        <v>0</v>
      </c>
      <c r="N38" s="561">
        <f t="shared" si="2"/>
        <v>8502</v>
      </c>
      <c r="O38" s="561">
        <f t="shared" si="3"/>
        <v>0</v>
      </c>
      <c r="P38" s="561">
        <f t="shared" si="4"/>
        <v>0</v>
      </c>
    </row>
    <row r="39" spans="1:16" ht="13.9" customHeight="1" thickBot="1">
      <c r="A39" s="597">
        <v>30</v>
      </c>
      <c r="B39" s="611" t="s">
        <v>502</v>
      </c>
      <c r="C39" s="633">
        <v>300</v>
      </c>
      <c r="D39" s="631">
        <v>1.5</v>
      </c>
      <c r="E39" s="622" t="s">
        <v>150</v>
      </c>
      <c r="F39" s="624">
        <v>20000</v>
      </c>
      <c r="G39" s="604">
        <f t="shared" si="6"/>
        <v>288977</v>
      </c>
      <c r="H39" s="575">
        <f t="shared" si="0"/>
        <v>320.36199095022624</v>
      </c>
      <c r="I39" s="616">
        <v>95</v>
      </c>
      <c r="J39" s="616">
        <v>6100</v>
      </c>
      <c r="L39" s="554">
        <f t="shared" si="7"/>
        <v>0</v>
      </c>
      <c r="M39" s="561">
        <f t="shared" si="1"/>
        <v>0</v>
      </c>
      <c r="N39" s="561">
        <f t="shared" si="2"/>
        <v>20000</v>
      </c>
      <c r="O39" s="561">
        <f t="shared" si="3"/>
        <v>0</v>
      </c>
      <c r="P39" s="561">
        <f t="shared" si="4"/>
        <v>0</v>
      </c>
    </row>
    <row r="40" spans="1:16" ht="13.9" customHeight="1" thickBot="1">
      <c r="A40" s="597">
        <v>31</v>
      </c>
      <c r="B40" s="611" t="s">
        <v>502</v>
      </c>
      <c r="C40" s="633">
        <v>200</v>
      </c>
      <c r="D40" s="631">
        <v>2</v>
      </c>
      <c r="E40" s="622" t="s">
        <v>150</v>
      </c>
      <c r="F40" s="624">
        <v>15735</v>
      </c>
      <c r="G40" s="604">
        <f t="shared" si="6"/>
        <v>304712</v>
      </c>
      <c r="H40" s="575">
        <f t="shared" si="0"/>
        <v>218.09954751131221</v>
      </c>
      <c r="I40" s="616">
        <v>95</v>
      </c>
      <c r="J40" s="616">
        <v>6340</v>
      </c>
      <c r="L40" s="554">
        <f t="shared" si="7"/>
        <v>0</v>
      </c>
      <c r="M40" s="561">
        <f t="shared" si="1"/>
        <v>0</v>
      </c>
      <c r="N40" s="561">
        <f t="shared" si="2"/>
        <v>15735</v>
      </c>
      <c r="O40" s="561">
        <f t="shared" si="3"/>
        <v>0</v>
      </c>
      <c r="P40" s="561">
        <f t="shared" si="4"/>
        <v>0</v>
      </c>
    </row>
    <row r="41" spans="1:16" ht="13.9" customHeight="1" thickBot="1">
      <c r="A41" s="597">
        <v>32</v>
      </c>
      <c r="B41" s="611" t="s">
        <v>502</v>
      </c>
      <c r="C41" s="633">
        <v>201</v>
      </c>
      <c r="D41" s="631">
        <v>0.9</v>
      </c>
      <c r="E41" s="622" t="s">
        <v>150</v>
      </c>
      <c r="F41" s="624">
        <v>8019</v>
      </c>
      <c r="G41" s="604">
        <f t="shared" si="6"/>
        <v>312731</v>
      </c>
      <c r="H41" s="575">
        <f t="shared" si="0"/>
        <v>209.18552036199097</v>
      </c>
      <c r="I41" s="616">
        <v>95</v>
      </c>
      <c r="J41" s="616">
        <v>5950</v>
      </c>
      <c r="L41" s="554">
        <f t="shared" si="7"/>
        <v>0</v>
      </c>
      <c r="M41" s="561">
        <f t="shared" si="1"/>
        <v>0</v>
      </c>
      <c r="N41" s="561">
        <f t="shared" si="2"/>
        <v>8019</v>
      </c>
      <c r="O41" s="561">
        <f t="shared" si="3"/>
        <v>0</v>
      </c>
      <c r="P41" s="561">
        <f t="shared" si="4"/>
        <v>0</v>
      </c>
    </row>
    <row r="42" spans="1:16" ht="13.9" customHeight="1" thickBot="1">
      <c r="A42" s="597">
        <v>33</v>
      </c>
      <c r="B42" s="611" t="s">
        <v>502</v>
      </c>
      <c r="C42" s="633">
        <v>200</v>
      </c>
      <c r="D42" s="631">
        <v>1.5</v>
      </c>
      <c r="E42" s="622" t="s">
        <v>150</v>
      </c>
      <c r="F42" s="624">
        <v>11608</v>
      </c>
      <c r="G42" s="604">
        <f t="shared" si="6"/>
        <v>324339</v>
      </c>
      <c r="H42" s="575">
        <f t="shared" si="0"/>
        <v>213.57466063348417</v>
      </c>
      <c r="I42" s="616">
        <v>88</v>
      </c>
      <c r="J42" s="616">
        <v>5880</v>
      </c>
      <c r="L42" s="554">
        <f t="shared" si="7"/>
        <v>0</v>
      </c>
      <c r="M42" s="561">
        <f t="shared" si="1"/>
        <v>0</v>
      </c>
      <c r="N42" s="561">
        <f t="shared" si="2"/>
        <v>11608</v>
      </c>
      <c r="O42" s="561">
        <f t="shared" si="3"/>
        <v>0</v>
      </c>
      <c r="P42" s="561">
        <f t="shared" si="4"/>
        <v>0</v>
      </c>
    </row>
    <row r="43" spans="1:16" ht="13.9" customHeight="1" thickBot="1">
      <c r="A43" s="597">
        <v>34</v>
      </c>
      <c r="B43" s="611" t="s">
        <v>502</v>
      </c>
      <c r="C43" s="633">
        <v>291</v>
      </c>
      <c r="D43" s="631">
        <v>2</v>
      </c>
      <c r="E43" s="622" t="s">
        <v>150</v>
      </c>
      <c r="F43" s="624">
        <v>20561</v>
      </c>
      <c r="G43" s="604">
        <f t="shared" si="6"/>
        <v>344900</v>
      </c>
      <c r="H43" s="575">
        <f t="shared" si="0"/>
        <v>317.33484162895923</v>
      </c>
      <c r="I43" s="616">
        <v>95</v>
      </c>
      <c r="J43" s="616">
        <v>6360</v>
      </c>
      <c r="L43" s="554">
        <f t="shared" si="7"/>
        <v>0</v>
      </c>
      <c r="M43" s="561">
        <f t="shared" si="1"/>
        <v>0</v>
      </c>
      <c r="N43" s="561">
        <f t="shared" si="2"/>
        <v>20561</v>
      </c>
      <c r="O43" s="561">
        <f t="shared" si="3"/>
        <v>0</v>
      </c>
      <c r="P43" s="561">
        <f t="shared" si="4"/>
        <v>0</v>
      </c>
    </row>
    <row r="44" spans="1:16" ht="13.9" customHeight="1" thickBot="1">
      <c r="A44" s="597">
        <v>35</v>
      </c>
      <c r="B44" s="611"/>
      <c r="C44" s="612"/>
      <c r="D44" s="613"/>
      <c r="E44" s="622"/>
      <c r="F44" s="624">
        <f>(D44*42)*C44</f>
        <v>0</v>
      </c>
      <c r="G44" s="604">
        <f t="shared" si="6"/>
        <v>344900</v>
      </c>
      <c r="H44" s="575">
        <f t="shared" si="0"/>
        <v>0</v>
      </c>
      <c r="I44" s="616"/>
      <c r="J44" s="616"/>
      <c r="L44" s="554">
        <f t="shared" si="7"/>
        <v>0</v>
      </c>
      <c r="M44" s="561">
        <f t="shared" si="1"/>
        <v>0</v>
      </c>
      <c r="N44" s="561">
        <f t="shared" si="2"/>
        <v>0</v>
      </c>
      <c r="O44" s="561">
        <f t="shared" si="3"/>
        <v>0</v>
      </c>
      <c r="P44" s="561">
        <f t="shared" si="4"/>
        <v>0</v>
      </c>
    </row>
    <row r="45" spans="1:16" ht="13.9" customHeight="1" thickBot="1">
      <c r="A45" s="597">
        <v>36</v>
      </c>
      <c r="B45" s="611"/>
      <c r="C45" s="612"/>
      <c r="D45" s="613"/>
      <c r="E45" s="622"/>
      <c r="F45" s="624">
        <f t="shared" ref="F45" si="8">(D45*42)*C45</f>
        <v>0</v>
      </c>
      <c r="G45" s="604">
        <f t="shared" si="6"/>
        <v>344900</v>
      </c>
      <c r="H45" s="575">
        <f t="shared" si="0"/>
        <v>0</v>
      </c>
      <c r="I45" s="616"/>
      <c r="J45" s="616"/>
      <c r="L45" s="554">
        <f t="shared" si="7"/>
        <v>0</v>
      </c>
      <c r="M45" s="561">
        <f t="shared" si="1"/>
        <v>0</v>
      </c>
      <c r="N45" s="561">
        <f t="shared" si="2"/>
        <v>0</v>
      </c>
      <c r="O45" s="561">
        <f t="shared" si="3"/>
        <v>0</v>
      </c>
      <c r="P45" s="561">
        <f t="shared" si="4"/>
        <v>0</v>
      </c>
    </row>
    <row r="46" spans="1:16" ht="13.9" customHeight="1" thickBot="1">
      <c r="A46" s="597">
        <v>37</v>
      </c>
      <c r="B46" s="611"/>
      <c r="C46" s="612"/>
      <c r="D46" s="613"/>
      <c r="E46" s="622"/>
      <c r="F46" s="624">
        <f>(D46*42)*C46</f>
        <v>0</v>
      </c>
      <c r="G46" s="604">
        <f t="shared" si="6"/>
        <v>344900</v>
      </c>
      <c r="H46" s="575">
        <f t="shared" si="0"/>
        <v>0</v>
      </c>
      <c r="I46" s="616"/>
      <c r="J46" s="616"/>
      <c r="L46" s="554">
        <f t="shared" si="7"/>
        <v>0</v>
      </c>
      <c r="M46" s="561">
        <f t="shared" si="1"/>
        <v>0</v>
      </c>
      <c r="N46" s="561">
        <f t="shared" si="2"/>
        <v>0</v>
      </c>
      <c r="O46" s="561">
        <f t="shared" si="3"/>
        <v>0</v>
      </c>
      <c r="P46" s="561">
        <f t="shared" si="4"/>
        <v>0</v>
      </c>
    </row>
    <row r="47" spans="1:16" ht="13.9" customHeight="1" thickBot="1">
      <c r="A47" s="597">
        <v>38</v>
      </c>
      <c r="B47" s="611"/>
      <c r="C47" s="612"/>
      <c r="D47" s="613"/>
      <c r="E47" s="622"/>
      <c r="F47" s="624">
        <f t="shared" ref="F47:F48" si="9">(D47*42)*C47</f>
        <v>0</v>
      </c>
      <c r="G47" s="604">
        <f t="shared" si="6"/>
        <v>344900</v>
      </c>
      <c r="H47" s="575">
        <f t="shared" si="0"/>
        <v>0</v>
      </c>
      <c r="I47" s="616"/>
      <c r="J47" s="616"/>
      <c r="L47" s="554">
        <f t="shared" si="7"/>
        <v>0</v>
      </c>
      <c r="M47" s="561">
        <f>IF(E47=$M$54,F47,0)</f>
        <v>0</v>
      </c>
      <c r="N47" s="561">
        <f>IF(E47=$N$54,F47,0)</f>
        <v>0</v>
      </c>
      <c r="O47" s="561">
        <f>IF(E47=$O$54,F47,0)</f>
        <v>0</v>
      </c>
      <c r="P47" s="561">
        <f>IF(E47=$P$54,F47,0)</f>
        <v>0</v>
      </c>
    </row>
    <row r="48" spans="1:16" ht="13.9" customHeight="1" thickBot="1">
      <c r="A48" s="597">
        <v>39</v>
      </c>
      <c r="B48" s="611"/>
      <c r="C48" s="612"/>
      <c r="D48" s="613"/>
      <c r="E48" s="622"/>
      <c r="F48" s="624">
        <f t="shared" si="9"/>
        <v>0</v>
      </c>
      <c r="G48" s="604">
        <f t="shared" si="6"/>
        <v>344900</v>
      </c>
      <c r="H48" s="575">
        <f t="shared" si="0"/>
        <v>0</v>
      </c>
      <c r="I48" s="616"/>
      <c r="J48" s="616"/>
      <c r="L48" s="554">
        <f t="shared" si="7"/>
        <v>0</v>
      </c>
      <c r="M48" s="561">
        <f>IF(E48=$M$54,F48,0)</f>
        <v>0</v>
      </c>
      <c r="N48" s="561">
        <f>IF(E48=$N$54,F48,0)</f>
        <v>0</v>
      </c>
      <c r="O48" s="561">
        <f>IF(E48=$O$54,F48,0)</f>
        <v>0</v>
      </c>
      <c r="P48" s="561">
        <f>IF(E48=$P$54,F48,0)</f>
        <v>0</v>
      </c>
    </row>
    <row r="49" spans="1:17" ht="13.9" customHeight="1" thickBot="1">
      <c r="A49" s="597">
        <v>40</v>
      </c>
      <c r="B49" s="611" t="s">
        <v>472</v>
      </c>
      <c r="C49" s="591">
        <f>(C5*E4)</f>
        <v>266.68293</v>
      </c>
      <c r="D49" s="621"/>
      <c r="E49" s="614" t="s">
        <v>156</v>
      </c>
      <c r="F49" s="623"/>
      <c r="G49" s="605"/>
      <c r="H49" s="575">
        <f t="shared" si="0"/>
        <v>266.68293</v>
      </c>
      <c r="I49" s="612">
        <v>95</v>
      </c>
      <c r="J49" s="616">
        <v>5900</v>
      </c>
      <c r="L49" s="554">
        <f t="shared" si="7"/>
        <v>0</v>
      </c>
      <c r="M49" s="561">
        <f>IF(E49=$M$54,F49,0)</f>
        <v>0</v>
      </c>
      <c r="N49" s="561">
        <f>IF(E49=$N$54,F49,0)</f>
        <v>0</v>
      </c>
      <c r="O49" s="561">
        <f>IF(E49=$O$54,F49,0)</f>
        <v>0</v>
      </c>
      <c r="P49" s="561">
        <f>IF(E49=$P$54,F49,0)</f>
        <v>0</v>
      </c>
    </row>
    <row r="50" spans="1:17" ht="13.9" customHeight="1" thickBot="1">
      <c r="A50" s="578" t="s">
        <v>71</v>
      </c>
      <c r="B50" s="576" t="s">
        <v>235</v>
      </c>
      <c r="C50" s="591">
        <f>(SUM(C10:C49))*42</f>
        <v>390082.68306000001</v>
      </c>
      <c r="D50" s="598" t="s">
        <v>236</v>
      </c>
      <c r="E50" s="576" t="s">
        <v>237</v>
      </c>
      <c r="F50" s="591">
        <f>SUM(F10:F46)</f>
        <v>344900</v>
      </c>
      <c r="G50" s="607" t="s">
        <v>154</v>
      </c>
      <c r="H50" s="606"/>
      <c r="I50" s="600"/>
      <c r="J50" s="603" t="s">
        <v>202</v>
      </c>
      <c r="K50" s="535"/>
      <c r="L50" s="554"/>
      <c r="M50" s="555"/>
      <c r="N50" s="555"/>
      <c r="O50" s="556"/>
      <c r="P50" s="556"/>
    </row>
    <row r="51" spans="1:17" ht="13.9" customHeight="1" thickBot="1">
      <c r="A51" s="578" t="s">
        <v>204</v>
      </c>
      <c r="B51" s="617">
        <v>0.44722222222222219</v>
      </c>
      <c r="C51" s="590" t="s">
        <v>203</v>
      </c>
      <c r="D51" s="580" t="s">
        <v>205</v>
      </c>
      <c r="E51" s="617">
        <v>0.52708333333333335</v>
      </c>
      <c r="F51" s="590" t="s">
        <v>203</v>
      </c>
      <c r="G51" s="580" t="s">
        <v>207</v>
      </c>
      <c r="H51" s="620">
        <v>43020</v>
      </c>
      <c r="I51" s="600" t="s">
        <v>514</v>
      </c>
      <c r="J51" s="601">
        <f>H49+H55</f>
        <v>316.68293</v>
      </c>
      <c r="K51" s="574"/>
      <c r="L51" s="554"/>
      <c r="M51" s="555"/>
      <c r="N51" s="555"/>
      <c r="O51" s="556"/>
      <c r="P51" s="556"/>
    </row>
    <row r="52" spans="1:17" ht="13.9" customHeight="1" thickBot="1">
      <c r="A52" s="578" t="s">
        <v>178</v>
      </c>
      <c r="B52" s="612">
        <v>500</v>
      </c>
      <c r="C52" s="579" t="s">
        <v>73</v>
      </c>
      <c r="D52" s="580" t="s">
        <v>160</v>
      </c>
      <c r="E52" s="618">
        <f>MAX(D10:D48)</f>
        <v>2</v>
      </c>
      <c r="F52" s="579" t="s">
        <v>165</v>
      </c>
      <c r="G52" s="580" t="s">
        <v>166</v>
      </c>
      <c r="H52" s="618">
        <f>F50/(SUM(C15:C48)*42)</f>
        <v>0.97493823600911333</v>
      </c>
      <c r="I52" s="600" t="s">
        <v>165</v>
      </c>
      <c r="J52" s="602" t="s">
        <v>234</v>
      </c>
      <c r="L52" s="554"/>
      <c r="M52" s="555"/>
      <c r="N52" s="555"/>
      <c r="O52" s="556"/>
      <c r="P52" s="556"/>
    </row>
    <row r="53" spans="1:17" ht="13.9" customHeight="1" thickBot="1">
      <c r="A53" s="578" t="s">
        <v>179</v>
      </c>
      <c r="B53" s="612">
        <v>4503</v>
      </c>
      <c r="C53" s="579" t="s">
        <v>73</v>
      </c>
      <c r="D53" s="580" t="s">
        <v>161</v>
      </c>
      <c r="E53" s="612">
        <f>MAX(I10:I49)</f>
        <v>95</v>
      </c>
      <c r="F53" s="579" t="s">
        <v>74</v>
      </c>
      <c r="G53" s="580" t="s">
        <v>163</v>
      </c>
      <c r="H53" s="612">
        <f>AVERAGE(I14:I48)</f>
        <v>94.766666666666666</v>
      </c>
      <c r="I53" s="600" t="s">
        <v>74</v>
      </c>
      <c r="J53" s="547">
        <f>SUM(H10:H49)+E55+H55</f>
        <v>9854.3073643891385</v>
      </c>
      <c r="L53" s="574"/>
      <c r="M53" s="574"/>
      <c r="N53" s="574"/>
      <c r="O53" s="574"/>
      <c r="P53" s="574"/>
    </row>
    <row r="54" spans="1:17" ht="13.9" customHeight="1" thickBot="1">
      <c r="A54" s="578" t="s">
        <v>75</v>
      </c>
      <c r="B54" s="615">
        <v>2030</v>
      </c>
      <c r="C54" s="579" t="s">
        <v>73</v>
      </c>
      <c r="D54" s="580" t="s">
        <v>162</v>
      </c>
      <c r="E54" s="612">
        <f>MAX(J10:J49)</f>
        <v>6586</v>
      </c>
      <c r="F54" s="579" t="s">
        <v>73</v>
      </c>
      <c r="G54" s="580" t="s">
        <v>164</v>
      </c>
      <c r="H54" s="612">
        <f>AVERAGE(J14:J48)</f>
        <v>6201.5333333333338</v>
      </c>
      <c r="I54" s="600" t="s">
        <v>73</v>
      </c>
      <c r="J54" s="602" t="s">
        <v>146</v>
      </c>
      <c r="L54" s="550" t="s">
        <v>89</v>
      </c>
      <c r="M54" s="549" t="str">
        <f>'Job Info'!D17</f>
        <v>100 Mesh</v>
      </c>
      <c r="N54" s="549" t="str">
        <f>'Job Info'!D18</f>
        <v>40/70 White</v>
      </c>
      <c r="O54" s="549">
        <f>'Job Info'!D19</f>
        <v>0</v>
      </c>
      <c r="P54" s="549">
        <f>'Job Info'!D20</f>
        <v>0</v>
      </c>
    </row>
    <row r="55" spans="1:17" ht="13.9" customHeight="1" thickBot="1">
      <c r="A55" s="576" t="s">
        <v>90</v>
      </c>
      <c r="B55" s="599">
        <f>((C7*0.433)+B54)/C7</f>
        <v>0.6567407693155517</v>
      </c>
      <c r="C55" s="579" t="s">
        <v>231</v>
      </c>
      <c r="D55" s="589" t="s">
        <v>229</v>
      </c>
      <c r="E55" s="619">
        <v>133</v>
      </c>
      <c r="F55" s="579" t="s">
        <v>230</v>
      </c>
      <c r="G55" s="578" t="s">
        <v>232</v>
      </c>
      <c r="H55" s="619">
        <v>50</v>
      </c>
      <c r="I55" s="600" t="s">
        <v>230</v>
      </c>
      <c r="J55" s="547">
        <f>(C50/42)+E55+H55</f>
        <v>9470.6829300000009</v>
      </c>
      <c r="L55" s="551">
        <f t="shared" ref="L55:P55" si="10">SUM(L10:L49)</f>
        <v>60</v>
      </c>
      <c r="M55" s="551">
        <f t="shared" si="10"/>
        <v>83100</v>
      </c>
      <c r="N55" s="551">
        <f t="shared" si="10"/>
        <v>261800</v>
      </c>
      <c r="O55" s="551">
        <f t="shared" si="10"/>
        <v>0</v>
      </c>
      <c r="P55" s="551">
        <f t="shared" si="10"/>
        <v>0</v>
      </c>
    </row>
    <row r="56" spans="1:17" ht="43.15" customHeight="1">
      <c r="A56" s="663" t="s">
        <v>503</v>
      </c>
      <c r="B56" s="664"/>
      <c r="C56" s="664"/>
      <c r="D56" s="664"/>
      <c r="E56" s="664"/>
      <c r="F56" s="664"/>
      <c r="G56" s="664"/>
      <c r="H56" s="664"/>
      <c r="I56" s="664"/>
      <c r="J56" s="665"/>
      <c r="K56" s="535"/>
      <c r="L56" s="538"/>
      <c r="M56" s="539"/>
      <c r="N56" s="535"/>
      <c r="O56" s="535"/>
    </row>
    <row r="58" spans="1:17">
      <c r="A58" s="541"/>
      <c r="B58" s="540" t="s">
        <v>191</v>
      </c>
      <c r="C58" s="542"/>
      <c r="D58" s="542"/>
      <c r="E58" s="542"/>
      <c r="F58" s="542"/>
      <c r="G58" s="542"/>
      <c r="H58" s="542"/>
      <c r="I58" s="542"/>
    </row>
    <row r="59" spans="1:17">
      <c r="A59" s="543"/>
      <c r="B59" s="540" t="s">
        <v>100</v>
      </c>
      <c r="C59" s="545"/>
      <c r="D59" s="544"/>
      <c r="E59" s="545"/>
      <c r="F59" s="546"/>
      <c r="G59" s="546"/>
      <c r="H59" s="546"/>
      <c r="I59" s="546"/>
    </row>
    <row r="60" spans="1:17">
      <c r="A60" s="558" t="s">
        <v>130</v>
      </c>
      <c r="B60" s="558" t="s">
        <v>131</v>
      </c>
      <c r="C60" s="558" t="s">
        <v>97</v>
      </c>
      <c r="D60" s="558" t="s">
        <v>91</v>
      </c>
      <c r="E60" s="558" t="s">
        <v>72</v>
      </c>
      <c r="F60" s="558" t="s">
        <v>173</v>
      </c>
      <c r="G60" s="558" t="s">
        <v>174</v>
      </c>
      <c r="H60" s="558" t="s">
        <v>171</v>
      </c>
      <c r="I60" s="558" t="s">
        <v>172</v>
      </c>
      <c r="J60" s="558" t="s">
        <v>159</v>
      </c>
      <c r="K60" s="558" t="s">
        <v>99</v>
      </c>
      <c r="L60" s="558" t="s">
        <v>92</v>
      </c>
      <c r="M60" s="558" t="s">
        <v>132</v>
      </c>
      <c r="N60" s="558" t="s">
        <v>93</v>
      </c>
      <c r="O60" s="558" t="s">
        <v>94</v>
      </c>
      <c r="P60" s="558" t="s">
        <v>96</v>
      </c>
      <c r="Q60" s="558" t="s">
        <v>95</v>
      </c>
    </row>
    <row r="61" spans="1:17">
      <c r="A61" s="559">
        <f>C5</f>
        <v>12029</v>
      </c>
      <c r="B61" s="559">
        <f>C6</f>
        <v>12180</v>
      </c>
      <c r="C61" s="559">
        <f>C50</f>
        <v>390082.68306000001</v>
      </c>
      <c r="D61" s="559">
        <f>J55</f>
        <v>9470.6829300000009</v>
      </c>
      <c r="E61" s="559">
        <f>F50</f>
        <v>344900</v>
      </c>
      <c r="F61" s="559">
        <f>M55</f>
        <v>83100</v>
      </c>
      <c r="G61" s="559">
        <f>N55</f>
        <v>261800</v>
      </c>
      <c r="H61" s="559">
        <f>O55</f>
        <v>0</v>
      </c>
      <c r="I61" s="559">
        <f>P55</f>
        <v>0</v>
      </c>
      <c r="J61" s="559">
        <f>B52</f>
        <v>500</v>
      </c>
      <c r="K61" s="559">
        <f>B53</f>
        <v>4503</v>
      </c>
      <c r="L61" s="559">
        <f>B54</f>
        <v>2030</v>
      </c>
      <c r="M61" s="560">
        <f>B55</f>
        <v>0.6567407693155517</v>
      </c>
      <c r="N61" s="559">
        <f>E53</f>
        <v>95</v>
      </c>
      <c r="O61" s="559">
        <f>H53</f>
        <v>94.766666666666666</v>
      </c>
      <c r="P61" s="559">
        <f>E54</f>
        <v>6586</v>
      </c>
      <c r="Q61" s="559">
        <f>H54</f>
        <v>6201.5333333333338</v>
      </c>
    </row>
  </sheetData>
  <sheetProtection selectLockedCells="1"/>
  <mergeCells count="22">
    <mergeCell ref="A2:A3"/>
    <mergeCell ref="B2:E2"/>
    <mergeCell ref="F2:J3"/>
    <mergeCell ref="B3:E3"/>
    <mergeCell ref="A4:A5"/>
    <mergeCell ref="F4:G4"/>
    <mergeCell ref="H4:J4"/>
    <mergeCell ref="F5:G5"/>
    <mergeCell ref="H5:J5"/>
    <mergeCell ref="I8:I9"/>
    <mergeCell ref="J8:J9"/>
    <mergeCell ref="A56:J56"/>
    <mergeCell ref="M5:P5"/>
    <mergeCell ref="M6:P6"/>
    <mergeCell ref="A8:A9"/>
    <mergeCell ref="B8:B9"/>
    <mergeCell ref="C8:C9"/>
    <mergeCell ref="D8:D9"/>
    <mergeCell ref="E8:E9"/>
    <mergeCell ref="F8:F9"/>
    <mergeCell ref="G8:G9"/>
    <mergeCell ref="H8:H9"/>
  </mergeCells>
  <dataValidations count="1">
    <dataValidation type="list" allowBlank="1" showInputMessage="1" showErrorMessage="1" sqref="E10:E49">
      <formula1>$Q$10:$Q$25</formula1>
    </dataValidation>
  </dataValidations>
  <pageMargins left="0.7" right="0.7" top="0.75" bottom="0.75" header="0.3" footer="0.3"/>
  <pageSetup scale="77"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Q61"/>
  <sheetViews>
    <sheetView zoomScaleNormal="100" zoomScaleSheetLayoutView="80" workbookViewId="0">
      <selection activeCell="L2" sqref="L2"/>
    </sheetView>
  </sheetViews>
  <sheetFormatPr defaultRowHeight="15"/>
  <cols>
    <col min="1" max="16" width="11.7109375" customWidth="1"/>
    <col min="17" max="17" width="11.28515625" bestFit="1" customWidth="1"/>
  </cols>
  <sheetData>
    <row r="1" spans="1:17" ht="13.9" customHeight="1" thickBot="1"/>
    <row r="2" spans="1:17" ht="13.9" customHeight="1" thickBot="1">
      <c r="A2" s="673" t="s">
        <v>433</v>
      </c>
      <c r="B2" s="674" t="s">
        <v>291</v>
      </c>
      <c r="C2" s="675"/>
      <c r="D2" s="675"/>
      <c r="E2" s="676"/>
      <c r="F2" s="677" t="s">
        <v>434</v>
      </c>
      <c r="G2" s="678"/>
      <c r="H2" s="678"/>
      <c r="I2" s="678"/>
      <c r="J2" s="678"/>
      <c r="M2" s="155" t="s">
        <v>185</v>
      </c>
      <c r="N2" s="155" t="s">
        <v>186</v>
      </c>
      <c r="O2" s="155" t="s">
        <v>187</v>
      </c>
      <c r="P2" s="155" t="s">
        <v>188</v>
      </c>
    </row>
    <row r="3" spans="1:17" ht="13.9" customHeight="1" thickBot="1">
      <c r="A3" s="673"/>
      <c r="B3" s="679" t="s">
        <v>241</v>
      </c>
      <c r="C3" s="680"/>
      <c r="D3" s="680"/>
      <c r="E3" s="681"/>
      <c r="F3" s="677"/>
      <c r="G3" s="678"/>
      <c r="H3" s="678"/>
      <c r="I3" s="678"/>
      <c r="J3" s="678"/>
      <c r="M3" s="156">
        <f>M55/F50</f>
        <v>0.24596419137070738</v>
      </c>
      <c r="N3" s="156">
        <f>N55/F50</f>
        <v>0.75403580862929265</v>
      </c>
      <c r="O3" s="156">
        <f>O55/F50</f>
        <v>0</v>
      </c>
      <c r="P3" s="156">
        <f>P55/F50</f>
        <v>0</v>
      </c>
    </row>
    <row r="4" spans="1:17" ht="13.9" customHeight="1" thickBot="1">
      <c r="A4" s="682">
        <v>3</v>
      </c>
      <c r="B4" s="196" t="s">
        <v>218</v>
      </c>
      <c r="C4" s="223">
        <v>18743</v>
      </c>
      <c r="D4" s="197" t="s">
        <v>76</v>
      </c>
      <c r="E4" s="201">
        <v>2.2169999999999999E-2</v>
      </c>
      <c r="F4" s="683" t="s">
        <v>226</v>
      </c>
      <c r="G4" s="684"/>
      <c r="H4" s="685" t="s">
        <v>452</v>
      </c>
      <c r="I4" s="685"/>
      <c r="J4" s="685"/>
      <c r="N4" s="31"/>
    </row>
    <row r="5" spans="1:17" ht="13.9" customHeight="1" thickBot="1">
      <c r="A5" s="682"/>
      <c r="B5" s="529" t="s">
        <v>78</v>
      </c>
      <c r="C5" s="224">
        <v>18574</v>
      </c>
      <c r="D5" s="198" t="s">
        <v>219</v>
      </c>
      <c r="E5" s="202">
        <f>(C6+C5)/2</f>
        <v>18649.5</v>
      </c>
      <c r="F5" s="683" t="s">
        <v>227</v>
      </c>
      <c r="G5" s="686"/>
      <c r="H5" s="685" t="s">
        <v>453</v>
      </c>
      <c r="I5" s="687"/>
      <c r="J5" s="685"/>
      <c r="M5" s="666" t="s">
        <v>140</v>
      </c>
      <c r="N5" s="667"/>
      <c r="O5" s="667"/>
      <c r="P5" s="668"/>
    </row>
    <row r="6" spans="1:17" ht="13.9" customHeight="1" thickBot="1">
      <c r="A6" s="210" t="s">
        <v>144</v>
      </c>
      <c r="B6" s="529" t="s">
        <v>79</v>
      </c>
      <c r="C6" s="224">
        <v>18725</v>
      </c>
      <c r="D6" s="199" t="s">
        <v>145</v>
      </c>
      <c r="E6" s="203">
        <v>0.63</v>
      </c>
      <c r="F6" s="207" t="s">
        <v>170</v>
      </c>
      <c r="G6" s="209">
        <f>SUM(C12:C15)/SUM(C12:C46)</f>
        <v>7.5134342940889109E-2</v>
      </c>
      <c r="H6" s="207" t="s">
        <v>168</v>
      </c>
      <c r="I6" s="187">
        <v>59.369814946236559</v>
      </c>
      <c r="J6" s="211"/>
      <c r="M6" s="669" t="s">
        <v>141</v>
      </c>
      <c r="N6" s="670"/>
      <c r="O6" s="670"/>
      <c r="P6" s="671"/>
    </row>
    <row r="7" spans="1:17" ht="13.9" customHeight="1" thickBot="1">
      <c r="A7" s="225">
        <v>22.1</v>
      </c>
      <c r="B7" s="529" t="s">
        <v>80</v>
      </c>
      <c r="C7" s="224">
        <v>9199</v>
      </c>
      <c r="D7" s="200" t="s">
        <v>77</v>
      </c>
      <c r="E7" s="202">
        <v>6</v>
      </c>
      <c r="F7" s="208" t="s">
        <v>167</v>
      </c>
      <c r="G7" s="202">
        <v>95</v>
      </c>
      <c r="H7" s="207" t="s">
        <v>169</v>
      </c>
      <c r="I7" s="187">
        <v>1831.7204301075269</v>
      </c>
      <c r="J7" s="211"/>
      <c r="K7" s="31"/>
      <c r="L7" s="128"/>
    </row>
    <row r="8" spans="1:17" ht="13.9" customHeight="1">
      <c r="A8" s="661" t="s">
        <v>81</v>
      </c>
      <c r="B8" s="661" t="s">
        <v>82</v>
      </c>
      <c r="C8" s="661" t="s">
        <v>201</v>
      </c>
      <c r="D8" s="661" t="s">
        <v>224</v>
      </c>
      <c r="E8" s="662" t="s">
        <v>225</v>
      </c>
      <c r="F8" s="661" t="s">
        <v>83</v>
      </c>
      <c r="G8" s="662" t="s">
        <v>72</v>
      </c>
      <c r="H8" s="661" t="s">
        <v>217</v>
      </c>
      <c r="I8" s="661" t="s">
        <v>239</v>
      </c>
      <c r="J8" s="662" t="s">
        <v>451</v>
      </c>
      <c r="L8" s="128"/>
    </row>
    <row r="9" spans="1:17" ht="13.9" customHeight="1" thickBot="1">
      <c r="A9" s="661"/>
      <c r="B9" s="661"/>
      <c r="C9" s="661"/>
      <c r="D9" s="661"/>
      <c r="E9" s="661"/>
      <c r="F9" s="672"/>
      <c r="G9" s="672"/>
      <c r="H9" s="672"/>
      <c r="I9" s="661"/>
      <c r="J9" s="661"/>
      <c r="L9" s="31"/>
      <c r="M9" s="31"/>
      <c r="N9" s="31"/>
      <c r="Q9" s="157" t="s">
        <v>149</v>
      </c>
    </row>
    <row r="10" spans="1:17" ht="13.9" customHeight="1" thickBot="1">
      <c r="A10" s="212">
        <v>1</v>
      </c>
      <c r="B10" s="226" t="s">
        <v>84</v>
      </c>
      <c r="C10" s="254">
        <v>24</v>
      </c>
      <c r="D10" s="255"/>
      <c r="E10" s="237" t="s">
        <v>139</v>
      </c>
      <c r="F10" s="239">
        <f>(D10*42)*C10</f>
        <v>0</v>
      </c>
      <c r="G10" s="219">
        <f>F10</f>
        <v>0</v>
      </c>
      <c r="H10" s="187">
        <f t="shared" ref="H10:H49" si="0">(1*((D10/$A$7)+1))*C10</f>
        <v>24</v>
      </c>
      <c r="I10" s="231">
        <v>15</v>
      </c>
      <c r="J10" s="231">
        <v>4742</v>
      </c>
      <c r="L10" s="106">
        <f>IF(E10="acid",(C10),0)</f>
        <v>0</v>
      </c>
      <c r="M10" s="145">
        <f t="shared" ref="M10:M46" si="1">IF(E10=$M$54,F10,0)</f>
        <v>0</v>
      </c>
      <c r="N10" s="145">
        <f t="shared" ref="N10:N46" si="2">IF(E10=$N$54,F10,0)</f>
        <v>0</v>
      </c>
      <c r="O10" s="145">
        <f t="shared" ref="O10:O46" si="3">IF(E10=$O$54,F10,0)</f>
        <v>0</v>
      </c>
      <c r="P10" s="145">
        <f t="shared" ref="P10:P46" si="4">IF(E10=$P$54,F10,0)</f>
        <v>0</v>
      </c>
      <c r="Q10" s="158"/>
    </row>
    <row r="11" spans="1:17" ht="13.9" customHeight="1" thickBot="1">
      <c r="A11" s="212">
        <v>2</v>
      </c>
      <c r="B11" s="226" t="s">
        <v>85</v>
      </c>
      <c r="C11" s="254">
        <v>24</v>
      </c>
      <c r="D11" s="255"/>
      <c r="E11" s="237" t="s">
        <v>61</v>
      </c>
      <c r="F11" s="239">
        <f t="shared" ref="F11:F17" si="5">(D11*42)*C11</f>
        <v>0</v>
      </c>
      <c r="G11" s="219">
        <f t="shared" ref="G11:G48" si="6">G10+F11</f>
        <v>0</v>
      </c>
      <c r="H11" s="187">
        <f t="shared" si="0"/>
        <v>24</v>
      </c>
      <c r="I11" s="231">
        <v>65</v>
      </c>
      <c r="J11" s="231">
        <v>6500</v>
      </c>
      <c r="L11" s="106">
        <f t="shared" ref="L11:L49" si="7">IF(E11="acid",(C11),0)</f>
        <v>24</v>
      </c>
      <c r="M11" s="145">
        <f t="shared" si="1"/>
        <v>0</v>
      </c>
      <c r="N11" s="145">
        <f t="shared" si="2"/>
        <v>0</v>
      </c>
      <c r="O11" s="145">
        <f t="shared" si="3"/>
        <v>0</v>
      </c>
      <c r="P11" s="145">
        <f t="shared" si="4"/>
        <v>0</v>
      </c>
      <c r="Q11" s="87" t="s">
        <v>136</v>
      </c>
    </row>
    <row r="12" spans="1:17" ht="13.9" customHeight="1" thickBot="1">
      <c r="A12" s="212">
        <v>3</v>
      </c>
      <c r="B12" s="226" t="s">
        <v>449</v>
      </c>
      <c r="C12" s="254">
        <v>176</v>
      </c>
      <c r="D12" s="255"/>
      <c r="E12" s="237" t="s">
        <v>86</v>
      </c>
      <c r="F12" s="239">
        <f t="shared" si="5"/>
        <v>0</v>
      </c>
      <c r="G12" s="219">
        <f t="shared" si="6"/>
        <v>0</v>
      </c>
      <c r="H12" s="187">
        <f t="shared" si="0"/>
        <v>176</v>
      </c>
      <c r="I12" s="231">
        <v>70</v>
      </c>
      <c r="J12" s="231">
        <v>6175</v>
      </c>
      <c r="L12" s="106">
        <f t="shared" si="7"/>
        <v>0</v>
      </c>
      <c r="M12" s="145">
        <f t="shared" si="1"/>
        <v>0</v>
      </c>
      <c r="N12" s="145">
        <f t="shared" si="2"/>
        <v>0</v>
      </c>
      <c r="O12" s="145">
        <f t="shared" si="3"/>
        <v>0</v>
      </c>
      <c r="P12" s="145">
        <f t="shared" si="4"/>
        <v>0</v>
      </c>
      <c r="Q12" s="87" t="s">
        <v>150</v>
      </c>
    </row>
    <row r="13" spans="1:17" ht="13.9" customHeight="1" thickBot="1">
      <c r="A13" s="212">
        <v>4</v>
      </c>
      <c r="B13" s="226" t="s">
        <v>85</v>
      </c>
      <c r="C13" s="254">
        <v>36</v>
      </c>
      <c r="D13" s="255"/>
      <c r="E13" s="237" t="s">
        <v>61</v>
      </c>
      <c r="F13" s="239">
        <f t="shared" si="5"/>
        <v>0</v>
      </c>
      <c r="G13" s="219">
        <f t="shared" si="6"/>
        <v>0</v>
      </c>
      <c r="H13" s="187">
        <f t="shared" si="0"/>
        <v>36</v>
      </c>
      <c r="I13" s="231">
        <v>80</v>
      </c>
      <c r="J13" s="231">
        <v>6750</v>
      </c>
      <c r="L13" s="106">
        <f t="shared" si="7"/>
        <v>36</v>
      </c>
      <c r="M13" s="145">
        <f t="shared" si="1"/>
        <v>0</v>
      </c>
      <c r="N13" s="145">
        <f t="shared" si="2"/>
        <v>0</v>
      </c>
      <c r="O13" s="145">
        <f t="shared" si="3"/>
        <v>0</v>
      </c>
      <c r="P13" s="145">
        <f t="shared" si="4"/>
        <v>0</v>
      </c>
      <c r="Q13" s="87" t="s">
        <v>113</v>
      </c>
    </row>
    <row r="14" spans="1:17" ht="13.9" customHeight="1" thickBot="1">
      <c r="A14" s="212">
        <v>5</v>
      </c>
      <c r="B14" s="226" t="s">
        <v>449</v>
      </c>
      <c r="C14" s="254">
        <v>357</v>
      </c>
      <c r="D14" s="256"/>
      <c r="E14" s="237" t="s">
        <v>87</v>
      </c>
      <c r="F14" s="239">
        <f t="shared" si="5"/>
        <v>0</v>
      </c>
      <c r="G14" s="219">
        <f t="shared" si="6"/>
        <v>0</v>
      </c>
      <c r="H14" s="187">
        <f t="shared" si="0"/>
        <v>357</v>
      </c>
      <c r="I14" s="231">
        <v>83</v>
      </c>
      <c r="J14" s="231">
        <v>8000</v>
      </c>
      <c r="L14" s="106">
        <f t="shared" si="7"/>
        <v>0</v>
      </c>
      <c r="M14" s="145">
        <f t="shared" si="1"/>
        <v>0</v>
      </c>
      <c r="N14" s="145">
        <f t="shared" si="2"/>
        <v>0</v>
      </c>
      <c r="O14" s="145">
        <f t="shared" si="3"/>
        <v>0</v>
      </c>
      <c r="P14" s="145">
        <f t="shared" si="4"/>
        <v>0</v>
      </c>
      <c r="Q14" s="87" t="s">
        <v>151</v>
      </c>
    </row>
    <row r="15" spans="1:17" ht="13.9" customHeight="1" thickBot="1">
      <c r="A15" s="212">
        <v>6</v>
      </c>
      <c r="B15" s="226" t="s">
        <v>449</v>
      </c>
      <c r="C15" s="254">
        <v>200</v>
      </c>
      <c r="D15" s="255">
        <v>0.3</v>
      </c>
      <c r="E15" s="237" t="s">
        <v>136</v>
      </c>
      <c r="F15" s="239">
        <v>2500</v>
      </c>
      <c r="G15" s="219">
        <f t="shared" si="6"/>
        <v>2500</v>
      </c>
      <c r="H15" s="187">
        <f t="shared" si="0"/>
        <v>202.71493212669682</v>
      </c>
      <c r="I15" s="231">
        <v>82</v>
      </c>
      <c r="J15" s="231">
        <v>7900</v>
      </c>
      <c r="L15" s="106">
        <f t="shared" si="7"/>
        <v>0</v>
      </c>
      <c r="M15" s="145">
        <f t="shared" si="1"/>
        <v>2500</v>
      </c>
      <c r="N15" s="145">
        <f t="shared" si="2"/>
        <v>0</v>
      </c>
      <c r="O15" s="145">
        <f t="shared" si="3"/>
        <v>0</v>
      </c>
      <c r="P15" s="145">
        <f t="shared" si="4"/>
        <v>0</v>
      </c>
      <c r="Q15" s="87" t="s">
        <v>114</v>
      </c>
    </row>
    <row r="16" spans="1:17" ht="13.9" customHeight="1" thickBot="1">
      <c r="A16" s="212">
        <v>7</v>
      </c>
      <c r="B16" s="226" t="s">
        <v>449</v>
      </c>
      <c r="C16" s="254">
        <v>303</v>
      </c>
      <c r="D16" s="255">
        <v>0.6</v>
      </c>
      <c r="E16" s="237" t="s">
        <v>136</v>
      </c>
      <c r="F16" s="239">
        <v>6000</v>
      </c>
      <c r="G16" s="219">
        <f t="shared" si="6"/>
        <v>8500</v>
      </c>
      <c r="H16" s="187">
        <f t="shared" si="0"/>
        <v>311.22624434389138</v>
      </c>
      <c r="I16" s="231">
        <v>78</v>
      </c>
      <c r="J16" s="231">
        <v>7500</v>
      </c>
      <c r="L16" s="106">
        <f t="shared" si="7"/>
        <v>0</v>
      </c>
      <c r="M16" s="145">
        <f t="shared" si="1"/>
        <v>6000</v>
      </c>
      <c r="N16" s="145">
        <f t="shared" si="2"/>
        <v>0</v>
      </c>
      <c r="O16" s="145">
        <f t="shared" si="3"/>
        <v>0</v>
      </c>
      <c r="P16" s="145">
        <f t="shared" si="4"/>
        <v>0</v>
      </c>
      <c r="Q16" s="87" t="s">
        <v>152</v>
      </c>
    </row>
    <row r="17" spans="1:17" ht="13.9" customHeight="1" thickBot="1">
      <c r="A17" s="212">
        <v>8</v>
      </c>
      <c r="B17" s="226" t="s">
        <v>449</v>
      </c>
      <c r="C17" s="254">
        <v>1303</v>
      </c>
      <c r="D17" s="255">
        <v>0</v>
      </c>
      <c r="E17" s="237" t="s">
        <v>128</v>
      </c>
      <c r="F17" s="239">
        <f t="shared" si="5"/>
        <v>0</v>
      </c>
      <c r="G17" s="219">
        <f t="shared" si="6"/>
        <v>8500</v>
      </c>
      <c r="H17" s="187">
        <f t="shared" si="0"/>
        <v>1303</v>
      </c>
      <c r="I17" s="231">
        <v>80</v>
      </c>
      <c r="J17" s="231">
        <v>7700</v>
      </c>
      <c r="L17" s="106">
        <f t="shared" si="7"/>
        <v>0</v>
      </c>
      <c r="M17" s="145">
        <f t="shared" si="1"/>
        <v>0</v>
      </c>
      <c r="N17" s="145">
        <f t="shared" si="2"/>
        <v>0</v>
      </c>
      <c r="O17" s="145">
        <f t="shared" si="3"/>
        <v>0</v>
      </c>
      <c r="P17" s="145">
        <f t="shared" si="4"/>
        <v>0</v>
      </c>
      <c r="Q17" s="87" t="s">
        <v>87</v>
      </c>
    </row>
    <row r="18" spans="1:17" ht="13.9" customHeight="1" thickBot="1">
      <c r="A18" s="212">
        <v>9</v>
      </c>
      <c r="B18" s="226" t="s">
        <v>454</v>
      </c>
      <c r="C18" s="254">
        <v>448</v>
      </c>
      <c r="D18" s="255">
        <v>0.9</v>
      </c>
      <c r="E18" s="237" t="s">
        <v>136</v>
      </c>
      <c r="F18" s="239">
        <v>6000</v>
      </c>
      <c r="G18" s="219">
        <f t="shared" si="6"/>
        <v>14500</v>
      </c>
      <c r="H18" s="187">
        <f t="shared" si="0"/>
        <v>466.24434389140276</v>
      </c>
      <c r="I18" s="231">
        <v>86</v>
      </c>
      <c r="J18" s="231">
        <v>7425</v>
      </c>
      <c r="L18" s="106">
        <f t="shared" si="7"/>
        <v>0</v>
      </c>
      <c r="M18" s="145">
        <f t="shared" si="1"/>
        <v>6000</v>
      </c>
      <c r="N18" s="145">
        <f t="shared" si="2"/>
        <v>0</v>
      </c>
      <c r="O18" s="145">
        <f t="shared" si="3"/>
        <v>0</v>
      </c>
      <c r="P18" s="145">
        <f t="shared" si="4"/>
        <v>0</v>
      </c>
      <c r="Q18" s="87" t="s">
        <v>61</v>
      </c>
    </row>
    <row r="19" spans="1:17" ht="13.9" customHeight="1" thickBot="1">
      <c r="A19" s="212">
        <v>10</v>
      </c>
      <c r="B19" s="226" t="s">
        <v>454</v>
      </c>
      <c r="C19" s="257">
        <v>150</v>
      </c>
      <c r="D19" s="255">
        <v>0.3</v>
      </c>
      <c r="E19" s="237" t="s">
        <v>136</v>
      </c>
      <c r="F19" s="239">
        <v>2200</v>
      </c>
      <c r="G19" s="219">
        <f t="shared" si="6"/>
        <v>16700</v>
      </c>
      <c r="H19" s="187">
        <f t="shared" si="0"/>
        <v>152.03619909502262</v>
      </c>
      <c r="I19" s="231">
        <v>91</v>
      </c>
      <c r="J19" s="231">
        <v>7325</v>
      </c>
      <c r="L19" s="106">
        <f t="shared" si="7"/>
        <v>0</v>
      </c>
      <c r="M19" s="145">
        <f t="shared" si="1"/>
        <v>2200</v>
      </c>
      <c r="N19" s="145">
        <f t="shared" si="2"/>
        <v>0</v>
      </c>
      <c r="O19" s="145">
        <f t="shared" si="3"/>
        <v>0</v>
      </c>
      <c r="P19" s="145">
        <f t="shared" si="4"/>
        <v>0</v>
      </c>
      <c r="Q19" s="87" t="s">
        <v>86</v>
      </c>
    </row>
    <row r="20" spans="1:17" ht="13.9" customHeight="1" thickBot="1">
      <c r="A20" s="212">
        <v>11</v>
      </c>
      <c r="B20" s="226" t="s">
        <v>454</v>
      </c>
      <c r="C20" s="257">
        <v>351</v>
      </c>
      <c r="D20" s="255">
        <v>0.6</v>
      </c>
      <c r="E20" s="237" t="s">
        <v>136</v>
      </c>
      <c r="F20" s="239">
        <v>9100</v>
      </c>
      <c r="G20" s="219">
        <f t="shared" si="6"/>
        <v>25800</v>
      </c>
      <c r="H20" s="187">
        <f t="shared" si="0"/>
        <v>360.52941176470586</v>
      </c>
      <c r="I20" s="231">
        <v>91</v>
      </c>
      <c r="J20" s="231">
        <v>7330</v>
      </c>
      <c r="L20" s="106">
        <f t="shared" si="7"/>
        <v>0</v>
      </c>
      <c r="M20" s="145">
        <f t="shared" si="1"/>
        <v>9100</v>
      </c>
      <c r="N20" s="145">
        <f t="shared" si="2"/>
        <v>0</v>
      </c>
      <c r="O20" s="145">
        <f t="shared" si="3"/>
        <v>0</v>
      </c>
      <c r="P20" s="145">
        <f t="shared" si="4"/>
        <v>0</v>
      </c>
      <c r="Q20" s="87" t="s">
        <v>128</v>
      </c>
    </row>
    <row r="21" spans="1:17" ht="13.9" customHeight="1" thickBot="1">
      <c r="A21" s="212">
        <v>12</v>
      </c>
      <c r="B21" s="226" t="s">
        <v>454</v>
      </c>
      <c r="C21" s="257">
        <v>330</v>
      </c>
      <c r="D21" s="255">
        <v>0.9</v>
      </c>
      <c r="E21" s="237" t="s">
        <v>136</v>
      </c>
      <c r="F21" s="239">
        <v>12500</v>
      </c>
      <c r="G21" s="219">
        <f t="shared" si="6"/>
        <v>38300</v>
      </c>
      <c r="H21" s="187">
        <f t="shared" si="0"/>
        <v>343.43891402714934</v>
      </c>
      <c r="I21" s="231">
        <v>93</v>
      </c>
      <c r="J21" s="231">
        <v>7650</v>
      </c>
      <c r="L21" s="106">
        <f t="shared" si="7"/>
        <v>0</v>
      </c>
      <c r="M21" s="145">
        <f t="shared" si="1"/>
        <v>12500</v>
      </c>
      <c r="N21" s="145">
        <f t="shared" si="2"/>
        <v>0</v>
      </c>
      <c r="O21" s="145">
        <f t="shared" si="3"/>
        <v>0</v>
      </c>
      <c r="P21" s="145">
        <f t="shared" si="4"/>
        <v>0</v>
      </c>
      <c r="Q21" s="87" t="s">
        <v>129</v>
      </c>
    </row>
    <row r="22" spans="1:17" ht="13.9" customHeight="1" thickBot="1">
      <c r="A22" s="212">
        <v>13</v>
      </c>
      <c r="B22" s="226" t="s">
        <v>454</v>
      </c>
      <c r="C22" s="257">
        <v>150</v>
      </c>
      <c r="D22" s="255">
        <v>0.3</v>
      </c>
      <c r="E22" s="237" t="s">
        <v>136</v>
      </c>
      <c r="F22" s="239">
        <v>3500</v>
      </c>
      <c r="G22" s="219">
        <f t="shared" si="6"/>
        <v>41800</v>
      </c>
      <c r="H22" s="187">
        <f t="shared" si="0"/>
        <v>152.03619909502262</v>
      </c>
      <c r="I22" s="231">
        <v>91</v>
      </c>
      <c r="J22" s="231">
        <v>7300</v>
      </c>
      <c r="L22" s="106">
        <f t="shared" si="7"/>
        <v>0</v>
      </c>
      <c r="M22" s="145">
        <f t="shared" si="1"/>
        <v>3500</v>
      </c>
      <c r="N22" s="145">
        <f t="shared" si="2"/>
        <v>0</v>
      </c>
      <c r="O22" s="145">
        <f t="shared" si="3"/>
        <v>0</v>
      </c>
      <c r="P22" s="145">
        <f t="shared" si="4"/>
        <v>0</v>
      </c>
      <c r="Q22" s="87" t="s">
        <v>139</v>
      </c>
    </row>
    <row r="23" spans="1:17" ht="13.9" customHeight="1" thickBot="1">
      <c r="A23" s="212">
        <v>14</v>
      </c>
      <c r="B23" s="226" t="s">
        <v>454</v>
      </c>
      <c r="C23" s="257">
        <v>304</v>
      </c>
      <c r="D23" s="255">
        <v>0.9</v>
      </c>
      <c r="E23" s="237" t="s">
        <v>136</v>
      </c>
      <c r="F23" s="239">
        <v>11200</v>
      </c>
      <c r="G23" s="219">
        <f t="shared" si="6"/>
        <v>53000</v>
      </c>
      <c r="H23" s="187">
        <f t="shared" si="0"/>
        <v>316.38009049773757</v>
      </c>
      <c r="I23" s="231">
        <v>91</v>
      </c>
      <c r="J23" s="231">
        <v>7225</v>
      </c>
      <c r="L23" s="106">
        <f t="shared" si="7"/>
        <v>0</v>
      </c>
      <c r="M23" s="145">
        <f t="shared" si="1"/>
        <v>11200</v>
      </c>
      <c r="N23" s="145">
        <f t="shared" si="2"/>
        <v>0</v>
      </c>
      <c r="O23" s="145">
        <f t="shared" si="3"/>
        <v>0</v>
      </c>
      <c r="P23" s="145">
        <f t="shared" si="4"/>
        <v>0</v>
      </c>
      <c r="Q23" s="87" t="s">
        <v>192</v>
      </c>
    </row>
    <row r="24" spans="1:17" ht="13.9" customHeight="1" thickBot="1">
      <c r="A24" s="212">
        <v>15</v>
      </c>
      <c r="B24" s="226" t="s">
        <v>454</v>
      </c>
      <c r="C24" s="257">
        <v>305</v>
      </c>
      <c r="D24" s="255">
        <v>1.2</v>
      </c>
      <c r="E24" s="237" t="s">
        <v>136</v>
      </c>
      <c r="F24" s="239">
        <v>14700</v>
      </c>
      <c r="G24" s="219">
        <f t="shared" si="6"/>
        <v>67700</v>
      </c>
      <c r="H24" s="187">
        <f t="shared" si="0"/>
        <v>321.56108597285066</v>
      </c>
      <c r="I24" s="231">
        <v>90</v>
      </c>
      <c r="J24" s="231">
        <v>7050</v>
      </c>
      <c r="L24" s="106">
        <f t="shared" si="7"/>
        <v>0</v>
      </c>
      <c r="M24" s="145">
        <f t="shared" si="1"/>
        <v>14700</v>
      </c>
      <c r="N24" s="145">
        <f t="shared" si="2"/>
        <v>0</v>
      </c>
      <c r="O24" s="145">
        <f t="shared" si="3"/>
        <v>0</v>
      </c>
      <c r="P24" s="145">
        <f t="shared" si="4"/>
        <v>0</v>
      </c>
      <c r="Q24" s="87" t="s">
        <v>233</v>
      </c>
    </row>
    <row r="25" spans="1:17" ht="13.9" customHeight="1" thickBot="1">
      <c r="A25" s="212">
        <v>16</v>
      </c>
      <c r="B25" s="226" t="s">
        <v>454</v>
      </c>
      <c r="C25" s="257">
        <v>151</v>
      </c>
      <c r="D25" s="255">
        <v>0.3</v>
      </c>
      <c r="E25" s="237" t="s">
        <v>136</v>
      </c>
      <c r="F25" s="239">
        <v>3200</v>
      </c>
      <c r="G25" s="219">
        <f t="shared" si="6"/>
        <v>70900</v>
      </c>
      <c r="H25" s="187">
        <f t="shared" si="0"/>
        <v>153.0497737556561</v>
      </c>
      <c r="I25" s="231">
        <v>91</v>
      </c>
      <c r="J25" s="231">
        <v>7060</v>
      </c>
      <c r="L25" s="106">
        <f t="shared" si="7"/>
        <v>0</v>
      </c>
      <c r="M25" s="145">
        <f t="shared" si="1"/>
        <v>3200</v>
      </c>
      <c r="N25" s="145">
        <f t="shared" si="2"/>
        <v>0</v>
      </c>
      <c r="O25" s="145">
        <f t="shared" si="3"/>
        <v>0</v>
      </c>
      <c r="P25" s="145">
        <f t="shared" si="4"/>
        <v>0</v>
      </c>
      <c r="Q25" s="88" t="s">
        <v>156</v>
      </c>
    </row>
    <row r="26" spans="1:17" ht="13.9" customHeight="1" thickBot="1">
      <c r="A26" s="212">
        <v>17</v>
      </c>
      <c r="B26" s="226" t="s">
        <v>454</v>
      </c>
      <c r="C26" s="257">
        <v>307</v>
      </c>
      <c r="D26" s="255">
        <v>1.2</v>
      </c>
      <c r="E26" s="237" t="s">
        <v>136</v>
      </c>
      <c r="F26" s="239">
        <v>12900</v>
      </c>
      <c r="G26" s="219">
        <f t="shared" si="6"/>
        <v>83800</v>
      </c>
      <c r="H26" s="187">
        <f t="shared" si="0"/>
        <v>323.66968325791856</v>
      </c>
      <c r="I26" s="231">
        <v>90</v>
      </c>
      <c r="J26" s="231">
        <v>7265</v>
      </c>
      <c r="L26" s="106">
        <f t="shared" si="7"/>
        <v>0</v>
      </c>
      <c r="M26" s="145">
        <f t="shared" si="1"/>
        <v>12900</v>
      </c>
      <c r="N26" s="145">
        <f t="shared" si="2"/>
        <v>0</v>
      </c>
      <c r="O26" s="145">
        <f t="shared" si="3"/>
        <v>0</v>
      </c>
      <c r="P26" s="145">
        <f t="shared" si="4"/>
        <v>0</v>
      </c>
    </row>
    <row r="27" spans="1:17" ht="13.9" customHeight="1" thickBot="1">
      <c r="A27" s="212">
        <v>18</v>
      </c>
      <c r="B27" s="226" t="s">
        <v>454</v>
      </c>
      <c r="C27" s="257">
        <v>206</v>
      </c>
      <c r="D27" s="255">
        <v>0.3</v>
      </c>
      <c r="E27" s="237" t="s">
        <v>150</v>
      </c>
      <c r="F27" s="239">
        <v>3100</v>
      </c>
      <c r="G27" s="219">
        <f t="shared" si="6"/>
        <v>86900</v>
      </c>
      <c r="H27" s="187">
        <f t="shared" si="0"/>
        <v>208.79638009049773</v>
      </c>
      <c r="I27" s="231">
        <v>92</v>
      </c>
      <c r="J27" s="231">
        <v>7120</v>
      </c>
      <c r="L27" s="106">
        <f t="shared" si="7"/>
        <v>0</v>
      </c>
      <c r="M27" s="145">
        <f t="shared" si="1"/>
        <v>0</v>
      </c>
      <c r="N27" s="145">
        <f t="shared" si="2"/>
        <v>3100</v>
      </c>
      <c r="O27" s="145">
        <f t="shared" si="3"/>
        <v>0</v>
      </c>
      <c r="P27" s="145">
        <f t="shared" si="4"/>
        <v>0</v>
      </c>
    </row>
    <row r="28" spans="1:17" ht="13.9" customHeight="1" thickBot="1">
      <c r="A28" s="212">
        <v>19</v>
      </c>
      <c r="B28" s="226" t="s">
        <v>454</v>
      </c>
      <c r="C28" s="257">
        <v>402</v>
      </c>
      <c r="D28" s="255">
        <v>0.6</v>
      </c>
      <c r="E28" s="237" t="s">
        <v>150</v>
      </c>
      <c r="F28" s="239">
        <v>10100</v>
      </c>
      <c r="G28" s="219">
        <f t="shared" si="6"/>
        <v>97000</v>
      </c>
      <c r="H28" s="187">
        <f t="shared" si="0"/>
        <v>412.91402714932121</v>
      </c>
      <c r="I28" s="231">
        <v>93</v>
      </c>
      <c r="J28" s="231">
        <v>7320</v>
      </c>
      <c r="L28" s="106">
        <f t="shared" si="7"/>
        <v>0</v>
      </c>
      <c r="M28" s="145">
        <f t="shared" si="1"/>
        <v>0</v>
      </c>
      <c r="N28" s="145">
        <f t="shared" si="2"/>
        <v>10100</v>
      </c>
      <c r="O28" s="145">
        <f t="shared" si="3"/>
        <v>0</v>
      </c>
      <c r="P28" s="145">
        <f t="shared" si="4"/>
        <v>0</v>
      </c>
    </row>
    <row r="29" spans="1:17" ht="13.9" customHeight="1" thickBot="1">
      <c r="A29" s="212">
        <v>20</v>
      </c>
      <c r="B29" s="226" t="s">
        <v>454</v>
      </c>
      <c r="C29" s="257">
        <v>400</v>
      </c>
      <c r="D29" s="255">
        <v>0.9</v>
      </c>
      <c r="E29" s="237" t="s">
        <v>150</v>
      </c>
      <c r="F29" s="239">
        <v>14100</v>
      </c>
      <c r="G29" s="219">
        <f t="shared" si="6"/>
        <v>111100</v>
      </c>
      <c r="H29" s="187">
        <f t="shared" si="0"/>
        <v>416.28959276018105</v>
      </c>
      <c r="I29" s="231">
        <v>88</v>
      </c>
      <c r="J29" s="231">
        <v>7000</v>
      </c>
      <c r="L29" s="106">
        <f t="shared" si="7"/>
        <v>0</v>
      </c>
      <c r="M29" s="145">
        <f t="shared" si="1"/>
        <v>0</v>
      </c>
      <c r="N29" s="145">
        <f t="shared" si="2"/>
        <v>14100</v>
      </c>
      <c r="O29" s="145">
        <f t="shared" si="3"/>
        <v>0</v>
      </c>
      <c r="P29" s="145">
        <f t="shared" si="4"/>
        <v>0</v>
      </c>
    </row>
    <row r="30" spans="1:17" ht="13.9" customHeight="1" thickBot="1">
      <c r="A30" s="212">
        <v>21</v>
      </c>
      <c r="B30" s="226" t="s">
        <v>454</v>
      </c>
      <c r="C30" s="257">
        <v>203</v>
      </c>
      <c r="D30" s="255">
        <v>0.3</v>
      </c>
      <c r="E30" s="237" t="s">
        <v>150</v>
      </c>
      <c r="F30" s="239">
        <v>3400</v>
      </c>
      <c r="G30" s="219">
        <f t="shared" si="6"/>
        <v>114500</v>
      </c>
      <c r="H30" s="187">
        <f t="shared" si="0"/>
        <v>205.75565610859726</v>
      </c>
      <c r="I30" s="231">
        <v>91</v>
      </c>
      <c r="J30" s="231">
        <v>7200</v>
      </c>
      <c r="L30" s="106">
        <f t="shared" si="7"/>
        <v>0</v>
      </c>
      <c r="M30" s="145">
        <f t="shared" si="1"/>
        <v>0</v>
      </c>
      <c r="N30" s="145">
        <f t="shared" si="2"/>
        <v>3400</v>
      </c>
      <c r="O30" s="145">
        <f t="shared" si="3"/>
        <v>0</v>
      </c>
      <c r="P30" s="145">
        <f t="shared" si="4"/>
        <v>0</v>
      </c>
    </row>
    <row r="31" spans="1:17" ht="13.9" customHeight="1" thickBot="1">
      <c r="A31" s="212">
        <v>22</v>
      </c>
      <c r="B31" s="226" t="s">
        <v>454</v>
      </c>
      <c r="C31" s="257">
        <v>401</v>
      </c>
      <c r="D31" s="255">
        <v>0.9</v>
      </c>
      <c r="E31" s="237" t="s">
        <v>150</v>
      </c>
      <c r="F31" s="239">
        <v>14300</v>
      </c>
      <c r="G31" s="219">
        <f t="shared" si="6"/>
        <v>128800</v>
      </c>
      <c r="H31" s="187">
        <f t="shared" si="0"/>
        <v>417.33031674208149</v>
      </c>
      <c r="I31" s="231">
        <v>92</v>
      </c>
      <c r="J31" s="231">
        <v>7160</v>
      </c>
      <c r="L31" s="106">
        <f t="shared" si="7"/>
        <v>0</v>
      </c>
      <c r="M31" s="145">
        <f t="shared" si="1"/>
        <v>0</v>
      </c>
      <c r="N31" s="145">
        <f t="shared" si="2"/>
        <v>14300</v>
      </c>
      <c r="O31" s="145">
        <f t="shared" si="3"/>
        <v>0</v>
      </c>
      <c r="P31" s="145">
        <f t="shared" si="4"/>
        <v>0</v>
      </c>
    </row>
    <row r="32" spans="1:17" ht="13.9" customHeight="1" thickBot="1">
      <c r="A32" s="212">
        <v>23</v>
      </c>
      <c r="B32" s="226" t="s">
        <v>454</v>
      </c>
      <c r="C32" s="257">
        <v>401</v>
      </c>
      <c r="D32" s="255">
        <v>1.5</v>
      </c>
      <c r="E32" s="237" t="s">
        <v>150</v>
      </c>
      <c r="F32" s="239">
        <v>24800</v>
      </c>
      <c r="G32" s="219">
        <f t="shared" si="6"/>
        <v>153600</v>
      </c>
      <c r="H32" s="187">
        <f t="shared" si="0"/>
        <v>428.21719457013575</v>
      </c>
      <c r="I32" s="231">
        <v>92</v>
      </c>
      <c r="J32" s="231">
        <v>7360</v>
      </c>
      <c r="L32" s="106">
        <f t="shared" si="7"/>
        <v>0</v>
      </c>
      <c r="M32" s="145">
        <f t="shared" si="1"/>
        <v>0</v>
      </c>
      <c r="N32" s="145">
        <f t="shared" si="2"/>
        <v>24800</v>
      </c>
      <c r="O32" s="145">
        <f t="shared" si="3"/>
        <v>0</v>
      </c>
      <c r="P32" s="145">
        <f t="shared" si="4"/>
        <v>0</v>
      </c>
    </row>
    <row r="33" spans="1:16" ht="13.9" customHeight="1" thickBot="1">
      <c r="A33" s="212">
        <v>24</v>
      </c>
      <c r="B33" s="226" t="s">
        <v>454</v>
      </c>
      <c r="C33" s="257">
        <v>201</v>
      </c>
      <c r="D33" s="255">
        <v>0.6</v>
      </c>
      <c r="E33" s="237" t="s">
        <v>150</v>
      </c>
      <c r="F33" s="239">
        <v>5900</v>
      </c>
      <c r="G33" s="219">
        <f t="shared" si="6"/>
        <v>159500</v>
      </c>
      <c r="H33" s="187">
        <f t="shared" si="0"/>
        <v>206.45701357466061</v>
      </c>
      <c r="I33" s="231">
        <v>92</v>
      </c>
      <c r="J33" s="231">
        <v>7125</v>
      </c>
      <c r="L33" s="106">
        <f t="shared" si="7"/>
        <v>0</v>
      </c>
      <c r="M33" s="145">
        <f t="shared" si="1"/>
        <v>0</v>
      </c>
      <c r="N33" s="145">
        <f t="shared" si="2"/>
        <v>5900</v>
      </c>
      <c r="O33" s="145">
        <f t="shared" si="3"/>
        <v>0</v>
      </c>
      <c r="P33" s="145">
        <f t="shared" si="4"/>
        <v>0</v>
      </c>
    </row>
    <row r="34" spans="1:16" ht="13.9" customHeight="1" thickBot="1">
      <c r="A34" s="212">
        <v>25</v>
      </c>
      <c r="B34" s="226" t="s">
        <v>454</v>
      </c>
      <c r="C34" s="257">
        <v>400</v>
      </c>
      <c r="D34" s="255">
        <v>1.2</v>
      </c>
      <c r="E34" s="237" t="s">
        <v>150</v>
      </c>
      <c r="F34" s="239">
        <v>19400</v>
      </c>
      <c r="G34" s="219">
        <f t="shared" si="6"/>
        <v>178900</v>
      </c>
      <c r="H34" s="187">
        <f t="shared" si="0"/>
        <v>421.7194570135747</v>
      </c>
      <c r="I34" s="231">
        <v>90</v>
      </c>
      <c r="J34" s="231">
        <v>7075</v>
      </c>
      <c r="L34" s="106">
        <f t="shared" si="7"/>
        <v>0</v>
      </c>
      <c r="M34" s="145">
        <f t="shared" si="1"/>
        <v>0</v>
      </c>
      <c r="N34" s="145">
        <f t="shared" si="2"/>
        <v>19400</v>
      </c>
      <c r="O34" s="145">
        <f t="shared" si="3"/>
        <v>0</v>
      </c>
      <c r="P34" s="145">
        <f t="shared" si="4"/>
        <v>0</v>
      </c>
    </row>
    <row r="35" spans="1:16" ht="13.9" customHeight="1" thickBot="1">
      <c r="A35" s="212">
        <v>26</v>
      </c>
      <c r="B35" s="226" t="s">
        <v>454</v>
      </c>
      <c r="C35" s="257">
        <v>400</v>
      </c>
      <c r="D35" s="255">
        <v>1.8</v>
      </c>
      <c r="E35" s="237" t="s">
        <v>150</v>
      </c>
      <c r="F35" s="239">
        <v>30000</v>
      </c>
      <c r="G35" s="219">
        <f t="shared" si="6"/>
        <v>208900</v>
      </c>
      <c r="H35" s="187">
        <f t="shared" si="0"/>
        <v>432.57918552036199</v>
      </c>
      <c r="I35" s="231">
        <v>92</v>
      </c>
      <c r="J35" s="231">
        <v>7350</v>
      </c>
      <c r="L35" s="106">
        <f t="shared" si="7"/>
        <v>0</v>
      </c>
      <c r="M35" s="145">
        <f t="shared" si="1"/>
        <v>0</v>
      </c>
      <c r="N35" s="145">
        <f t="shared" si="2"/>
        <v>30000</v>
      </c>
      <c r="O35" s="145">
        <f t="shared" si="3"/>
        <v>0</v>
      </c>
      <c r="P35" s="145">
        <f t="shared" si="4"/>
        <v>0</v>
      </c>
    </row>
    <row r="36" spans="1:16" ht="13.9" customHeight="1" thickBot="1">
      <c r="A36" s="212">
        <v>27</v>
      </c>
      <c r="B36" s="226" t="s">
        <v>454</v>
      </c>
      <c r="C36" s="257">
        <v>201</v>
      </c>
      <c r="D36" s="255">
        <v>0.6</v>
      </c>
      <c r="E36" s="237" t="s">
        <v>150</v>
      </c>
      <c r="F36" s="239">
        <v>6600</v>
      </c>
      <c r="G36" s="219">
        <f t="shared" si="6"/>
        <v>215500</v>
      </c>
      <c r="H36" s="187">
        <f t="shared" si="0"/>
        <v>206.45701357466061</v>
      </c>
      <c r="I36" s="231">
        <v>90</v>
      </c>
      <c r="J36" s="231">
        <v>7000</v>
      </c>
      <c r="L36" s="106">
        <f t="shared" si="7"/>
        <v>0</v>
      </c>
      <c r="M36" s="145">
        <f t="shared" si="1"/>
        <v>0</v>
      </c>
      <c r="N36" s="145">
        <f t="shared" si="2"/>
        <v>6600</v>
      </c>
      <c r="O36" s="145">
        <f t="shared" si="3"/>
        <v>0</v>
      </c>
      <c r="P36" s="145">
        <f t="shared" si="4"/>
        <v>0</v>
      </c>
    </row>
    <row r="37" spans="1:16" ht="13.9" customHeight="1" thickBot="1">
      <c r="A37" s="212">
        <v>28</v>
      </c>
      <c r="B37" s="226" t="s">
        <v>454</v>
      </c>
      <c r="C37" s="257">
        <v>403</v>
      </c>
      <c r="D37" s="255">
        <v>1.2</v>
      </c>
      <c r="E37" s="237" t="s">
        <v>150</v>
      </c>
      <c r="F37" s="239">
        <v>20000</v>
      </c>
      <c r="G37" s="219">
        <f t="shared" si="6"/>
        <v>235500</v>
      </c>
      <c r="H37" s="187">
        <f t="shared" si="0"/>
        <v>424.88235294117646</v>
      </c>
      <c r="I37" s="231">
        <v>92</v>
      </c>
      <c r="J37" s="231">
        <v>7175</v>
      </c>
      <c r="L37" s="106">
        <f t="shared" si="7"/>
        <v>0</v>
      </c>
      <c r="M37" s="145">
        <f t="shared" si="1"/>
        <v>0</v>
      </c>
      <c r="N37" s="145">
        <f t="shared" si="2"/>
        <v>20000</v>
      </c>
      <c r="O37" s="145">
        <f t="shared" si="3"/>
        <v>0</v>
      </c>
      <c r="P37" s="145">
        <f t="shared" si="4"/>
        <v>0</v>
      </c>
    </row>
    <row r="38" spans="1:16" ht="13.9" customHeight="1" thickBot="1">
      <c r="A38" s="212">
        <v>29</v>
      </c>
      <c r="B38" s="226" t="s">
        <v>454</v>
      </c>
      <c r="C38" s="257">
        <v>303</v>
      </c>
      <c r="D38" s="255">
        <v>1.8</v>
      </c>
      <c r="E38" s="237" t="s">
        <v>150</v>
      </c>
      <c r="F38" s="239">
        <v>21500</v>
      </c>
      <c r="G38" s="219">
        <f t="shared" si="6"/>
        <v>257000</v>
      </c>
      <c r="H38" s="187">
        <f t="shared" si="0"/>
        <v>327.6787330316742</v>
      </c>
      <c r="I38" s="231">
        <v>91</v>
      </c>
      <c r="J38" s="231">
        <v>7450</v>
      </c>
      <c r="L38" s="106">
        <f t="shared" si="7"/>
        <v>0</v>
      </c>
      <c r="M38" s="145">
        <f t="shared" si="1"/>
        <v>0</v>
      </c>
      <c r="N38" s="145">
        <f t="shared" si="2"/>
        <v>21500</v>
      </c>
      <c r="O38" s="145">
        <f t="shared" si="3"/>
        <v>0</v>
      </c>
      <c r="P38" s="145">
        <f t="shared" si="4"/>
        <v>0</v>
      </c>
    </row>
    <row r="39" spans="1:16" ht="13.9" customHeight="1" thickBot="1">
      <c r="A39" s="212">
        <v>30</v>
      </c>
      <c r="B39" s="226" t="s">
        <v>454</v>
      </c>
      <c r="C39" s="257">
        <v>212</v>
      </c>
      <c r="D39" s="255">
        <v>0.9</v>
      </c>
      <c r="E39" s="237" t="s">
        <v>150</v>
      </c>
      <c r="F39" s="239">
        <v>8800</v>
      </c>
      <c r="G39" s="219">
        <f t="shared" si="6"/>
        <v>265800</v>
      </c>
      <c r="H39" s="187">
        <f t="shared" si="0"/>
        <v>220.63348416289594</v>
      </c>
      <c r="I39" s="231">
        <v>92</v>
      </c>
      <c r="J39" s="231">
        <v>7275</v>
      </c>
      <c r="L39" s="106">
        <f t="shared" si="7"/>
        <v>0</v>
      </c>
      <c r="M39" s="145">
        <f t="shared" si="1"/>
        <v>0</v>
      </c>
      <c r="N39" s="145">
        <f t="shared" si="2"/>
        <v>8800</v>
      </c>
      <c r="O39" s="145">
        <f t="shared" si="3"/>
        <v>0</v>
      </c>
      <c r="P39" s="145">
        <f t="shared" si="4"/>
        <v>0</v>
      </c>
    </row>
    <row r="40" spans="1:16" ht="13.9" customHeight="1" thickBot="1">
      <c r="A40" s="212">
        <v>31</v>
      </c>
      <c r="B40" s="226" t="s">
        <v>454</v>
      </c>
      <c r="C40" s="257">
        <v>301</v>
      </c>
      <c r="D40" s="255">
        <v>1.5</v>
      </c>
      <c r="E40" s="237" t="s">
        <v>150</v>
      </c>
      <c r="F40" s="239">
        <v>18800</v>
      </c>
      <c r="G40" s="219">
        <f t="shared" si="6"/>
        <v>284600</v>
      </c>
      <c r="H40" s="187">
        <f t="shared" si="0"/>
        <v>321.42986425339365</v>
      </c>
      <c r="I40" s="231">
        <v>91</v>
      </c>
      <c r="J40" s="231">
        <v>7500</v>
      </c>
      <c r="L40" s="106">
        <f t="shared" si="7"/>
        <v>0</v>
      </c>
      <c r="M40" s="145">
        <f t="shared" si="1"/>
        <v>0</v>
      </c>
      <c r="N40" s="145">
        <f t="shared" si="2"/>
        <v>18800</v>
      </c>
      <c r="O40" s="145">
        <f t="shared" si="3"/>
        <v>0</v>
      </c>
      <c r="P40" s="145">
        <f t="shared" si="4"/>
        <v>0</v>
      </c>
    </row>
    <row r="41" spans="1:16" ht="13.9" customHeight="1" thickBot="1">
      <c r="A41" s="212">
        <v>32</v>
      </c>
      <c r="B41" s="226" t="s">
        <v>454</v>
      </c>
      <c r="C41" s="257">
        <v>210</v>
      </c>
      <c r="D41" s="255">
        <v>2</v>
      </c>
      <c r="E41" s="237" t="s">
        <v>150</v>
      </c>
      <c r="F41" s="239">
        <v>17000</v>
      </c>
      <c r="G41" s="219">
        <f t="shared" si="6"/>
        <v>301600</v>
      </c>
      <c r="H41" s="187">
        <f t="shared" si="0"/>
        <v>229.00452488687782</v>
      </c>
      <c r="I41" s="231">
        <v>91</v>
      </c>
      <c r="J41" s="231">
        <v>7540</v>
      </c>
      <c r="L41" s="106">
        <f t="shared" si="7"/>
        <v>0</v>
      </c>
      <c r="M41" s="145">
        <f t="shared" si="1"/>
        <v>0</v>
      </c>
      <c r="N41" s="145">
        <f t="shared" si="2"/>
        <v>17000</v>
      </c>
      <c r="O41" s="145">
        <f t="shared" si="3"/>
        <v>0</v>
      </c>
      <c r="P41" s="145">
        <f t="shared" si="4"/>
        <v>0</v>
      </c>
    </row>
    <row r="42" spans="1:16" ht="13.9" customHeight="1" thickBot="1">
      <c r="A42" s="212">
        <v>33</v>
      </c>
      <c r="B42" s="226" t="s">
        <v>454</v>
      </c>
      <c r="C42" s="257">
        <v>207</v>
      </c>
      <c r="D42" s="255">
        <v>0.9</v>
      </c>
      <c r="E42" s="237" t="s">
        <v>150</v>
      </c>
      <c r="F42" s="239">
        <v>8500</v>
      </c>
      <c r="G42" s="219">
        <f t="shared" si="6"/>
        <v>310100</v>
      </c>
      <c r="H42" s="187">
        <f t="shared" si="0"/>
        <v>215.42986425339367</v>
      </c>
      <c r="I42" s="231">
        <v>91</v>
      </c>
      <c r="J42" s="231">
        <v>7425</v>
      </c>
      <c r="L42" s="106">
        <f t="shared" si="7"/>
        <v>0</v>
      </c>
      <c r="M42" s="145">
        <f t="shared" si="1"/>
        <v>0</v>
      </c>
      <c r="N42" s="145">
        <f t="shared" si="2"/>
        <v>8500</v>
      </c>
      <c r="O42" s="145">
        <f t="shared" si="3"/>
        <v>0</v>
      </c>
      <c r="P42" s="145">
        <f t="shared" si="4"/>
        <v>0</v>
      </c>
    </row>
    <row r="43" spans="1:16" ht="13.9" customHeight="1" thickBot="1">
      <c r="A43" s="212">
        <v>34</v>
      </c>
      <c r="B43" s="226" t="s">
        <v>454</v>
      </c>
      <c r="C43" s="257">
        <v>208</v>
      </c>
      <c r="D43" s="255">
        <v>1.5</v>
      </c>
      <c r="E43" s="237" t="s">
        <v>150</v>
      </c>
      <c r="F43" s="239">
        <v>12300</v>
      </c>
      <c r="G43" s="219">
        <f t="shared" si="6"/>
        <v>322400</v>
      </c>
      <c r="H43" s="187">
        <f t="shared" si="0"/>
        <v>222.11764705882354</v>
      </c>
      <c r="I43" s="231">
        <v>91</v>
      </c>
      <c r="J43" s="231">
        <v>7550</v>
      </c>
      <c r="L43" s="106">
        <f t="shared" si="7"/>
        <v>0</v>
      </c>
      <c r="M43" s="145">
        <f t="shared" si="1"/>
        <v>0</v>
      </c>
      <c r="N43" s="145">
        <f t="shared" si="2"/>
        <v>12300</v>
      </c>
      <c r="O43" s="145">
        <f t="shared" si="3"/>
        <v>0</v>
      </c>
      <c r="P43" s="145">
        <f t="shared" si="4"/>
        <v>0</v>
      </c>
    </row>
    <row r="44" spans="1:16" ht="13.9" customHeight="1" thickBot="1">
      <c r="A44" s="212">
        <v>35</v>
      </c>
      <c r="B44" s="226" t="s">
        <v>454</v>
      </c>
      <c r="C44" s="257">
        <v>305</v>
      </c>
      <c r="D44" s="255">
        <v>2</v>
      </c>
      <c r="E44" s="237" t="s">
        <v>150</v>
      </c>
      <c r="F44" s="239">
        <v>18300</v>
      </c>
      <c r="G44" s="219">
        <f t="shared" si="6"/>
        <v>340700</v>
      </c>
      <c r="H44" s="187">
        <f t="shared" si="0"/>
        <v>332.6018099547511</v>
      </c>
      <c r="I44" s="231">
        <v>91</v>
      </c>
      <c r="J44" s="231">
        <v>7600</v>
      </c>
      <c r="L44" s="106">
        <f t="shared" si="7"/>
        <v>0</v>
      </c>
      <c r="M44" s="145">
        <f t="shared" si="1"/>
        <v>0</v>
      </c>
      <c r="N44" s="145">
        <f t="shared" si="2"/>
        <v>18300</v>
      </c>
      <c r="O44" s="145">
        <f t="shared" si="3"/>
        <v>0</v>
      </c>
      <c r="P44" s="145">
        <f t="shared" si="4"/>
        <v>0</v>
      </c>
    </row>
    <row r="45" spans="1:16" ht="13.9" customHeight="1" thickBot="1">
      <c r="A45" s="212">
        <v>36</v>
      </c>
      <c r="B45" s="226"/>
      <c r="C45" s="227"/>
      <c r="D45" s="228"/>
      <c r="E45" s="237"/>
      <c r="F45" s="239">
        <f t="shared" ref="F45" si="8">(D45*42)*C45</f>
        <v>0</v>
      </c>
      <c r="G45" s="219">
        <f t="shared" si="6"/>
        <v>340700</v>
      </c>
      <c r="H45" s="187">
        <f t="shared" si="0"/>
        <v>0</v>
      </c>
      <c r="I45" s="231"/>
      <c r="J45" s="231"/>
      <c r="L45" s="106">
        <f t="shared" si="7"/>
        <v>0</v>
      </c>
      <c r="M45" s="145">
        <f t="shared" si="1"/>
        <v>0</v>
      </c>
      <c r="N45" s="145">
        <f t="shared" si="2"/>
        <v>0</v>
      </c>
      <c r="O45" s="145">
        <f t="shared" si="3"/>
        <v>0</v>
      </c>
      <c r="P45" s="145">
        <f t="shared" si="4"/>
        <v>0</v>
      </c>
    </row>
    <row r="46" spans="1:16" ht="13.9" customHeight="1" thickBot="1">
      <c r="A46" s="212">
        <v>37</v>
      </c>
      <c r="B46" s="226"/>
      <c r="C46" s="227"/>
      <c r="D46" s="228"/>
      <c r="E46" s="237"/>
      <c r="F46" s="239">
        <f>(D46*42)*C46</f>
        <v>0</v>
      </c>
      <c r="G46" s="219">
        <f t="shared" si="6"/>
        <v>340700</v>
      </c>
      <c r="H46" s="187">
        <f t="shared" si="0"/>
        <v>0</v>
      </c>
      <c r="I46" s="231"/>
      <c r="J46" s="231"/>
      <c r="L46" s="106">
        <f t="shared" si="7"/>
        <v>0</v>
      </c>
      <c r="M46" s="145">
        <f t="shared" si="1"/>
        <v>0</v>
      </c>
      <c r="N46" s="145">
        <f t="shared" si="2"/>
        <v>0</v>
      </c>
      <c r="O46" s="145">
        <f t="shared" si="3"/>
        <v>0</v>
      </c>
      <c r="P46" s="145">
        <f t="shared" si="4"/>
        <v>0</v>
      </c>
    </row>
    <row r="47" spans="1:16" ht="13.9" customHeight="1" thickBot="1">
      <c r="A47" s="212">
        <v>38</v>
      </c>
      <c r="B47" s="226"/>
      <c r="C47" s="227"/>
      <c r="D47" s="228"/>
      <c r="E47" s="237"/>
      <c r="F47" s="239">
        <f t="shared" ref="F47:F48" si="9">(D47*42)*C47</f>
        <v>0</v>
      </c>
      <c r="G47" s="219">
        <f t="shared" si="6"/>
        <v>340700</v>
      </c>
      <c r="H47" s="187">
        <f t="shared" si="0"/>
        <v>0</v>
      </c>
      <c r="I47" s="231"/>
      <c r="J47" s="231"/>
      <c r="L47" s="106">
        <f t="shared" si="7"/>
        <v>0</v>
      </c>
      <c r="M47" s="145">
        <f>IF(E47=$M$54,F47,0)</f>
        <v>0</v>
      </c>
      <c r="N47" s="145">
        <f>IF(E47=$N$54,F47,0)</f>
        <v>0</v>
      </c>
      <c r="O47" s="145">
        <f>IF(E47=$O$54,F47,0)</f>
        <v>0</v>
      </c>
      <c r="P47" s="145">
        <f>IF(E47=$P$54,F47,0)</f>
        <v>0</v>
      </c>
    </row>
    <row r="48" spans="1:16" ht="13.9" customHeight="1" thickBot="1">
      <c r="A48" s="212">
        <v>39</v>
      </c>
      <c r="B48" s="226"/>
      <c r="C48" s="227"/>
      <c r="D48" s="228"/>
      <c r="E48" s="237"/>
      <c r="F48" s="239">
        <f t="shared" si="9"/>
        <v>0</v>
      </c>
      <c r="G48" s="219">
        <f t="shared" si="6"/>
        <v>340700</v>
      </c>
      <c r="H48" s="187">
        <f t="shared" si="0"/>
        <v>0</v>
      </c>
      <c r="I48" s="231"/>
      <c r="J48" s="231"/>
      <c r="L48" s="106">
        <f t="shared" si="7"/>
        <v>0</v>
      </c>
      <c r="M48" s="145">
        <f>IF(E48=$M$54,F48,0)</f>
        <v>0</v>
      </c>
      <c r="N48" s="145">
        <f>IF(E48=$N$54,F48,0)</f>
        <v>0</v>
      </c>
      <c r="O48" s="145">
        <f>IF(E48=$O$54,F48,0)</f>
        <v>0</v>
      </c>
      <c r="P48" s="145">
        <f>IF(E48=$P$54,F48,0)</f>
        <v>0</v>
      </c>
    </row>
    <row r="49" spans="1:17" ht="13.9" customHeight="1" thickBot="1">
      <c r="A49" s="212">
        <v>40</v>
      </c>
      <c r="B49" s="226" t="s">
        <v>454</v>
      </c>
      <c r="C49" s="206">
        <f>(C5*E4)</f>
        <v>411.78557999999998</v>
      </c>
      <c r="D49" s="236"/>
      <c r="E49" s="229" t="s">
        <v>156</v>
      </c>
      <c r="F49" s="238"/>
      <c r="G49" s="220"/>
      <c r="H49" s="187">
        <f t="shared" si="0"/>
        <v>411.78557999999998</v>
      </c>
      <c r="I49" s="227">
        <v>88</v>
      </c>
      <c r="J49" s="231">
        <v>7475</v>
      </c>
      <c r="L49" s="106">
        <f t="shared" si="7"/>
        <v>0</v>
      </c>
      <c r="M49" s="145">
        <f>IF(E49=$M$54,F49,0)</f>
        <v>0</v>
      </c>
      <c r="N49" s="145">
        <f>IF(E49=$N$54,F49,0)</f>
        <v>0</v>
      </c>
      <c r="O49" s="145">
        <f>IF(E49=$O$54,F49,0)</f>
        <v>0</v>
      </c>
      <c r="P49" s="145">
        <f>IF(E49=$P$54,F49,0)</f>
        <v>0</v>
      </c>
    </row>
    <row r="50" spans="1:17" ht="13.9" customHeight="1" thickBot="1">
      <c r="A50" s="193" t="s">
        <v>71</v>
      </c>
      <c r="B50" s="191" t="s">
        <v>235</v>
      </c>
      <c r="C50" s="206">
        <f>(SUM(C10:C49))*42</f>
        <v>449180.99436000001</v>
      </c>
      <c r="D50" s="213" t="s">
        <v>236</v>
      </c>
      <c r="E50" s="191" t="s">
        <v>237</v>
      </c>
      <c r="F50" s="206">
        <f>SUM(F10:F46)</f>
        <v>340700</v>
      </c>
      <c r="G50" s="222" t="s">
        <v>154</v>
      </c>
      <c r="H50" s="221"/>
      <c r="I50" s="215"/>
      <c r="J50" s="218" t="s">
        <v>202</v>
      </c>
      <c r="K50" s="31"/>
      <c r="L50" s="106"/>
      <c r="M50" s="107"/>
      <c r="N50" s="107"/>
      <c r="O50" s="108"/>
      <c r="P50" s="108"/>
    </row>
    <row r="51" spans="1:17" ht="13.9" customHeight="1" thickBot="1">
      <c r="A51" s="193" t="s">
        <v>204</v>
      </c>
      <c r="B51" s="232">
        <v>0.74861111111111101</v>
      </c>
      <c r="C51" s="205" t="s">
        <v>203</v>
      </c>
      <c r="D51" s="195" t="s">
        <v>205</v>
      </c>
      <c r="E51" s="232">
        <v>0.85555555555555562</v>
      </c>
      <c r="F51" s="205" t="s">
        <v>203</v>
      </c>
      <c r="G51" s="195" t="s">
        <v>207</v>
      </c>
      <c r="H51" s="235">
        <v>43008</v>
      </c>
      <c r="I51" s="215" t="s">
        <v>514</v>
      </c>
      <c r="J51" s="216">
        <f>H49+H55</f>
        <v>461.78557999999998</v>
      </c>
      <c r="K51" s="186"/>
      <c r="L51" s="106"/>
      <c r="M51" s="107"/>
      <c r="N51" s="107"/>
      <c r="O51" s="108"/>
      <c r="P51" s="108"/>
    </row>
    <row r="52" spans="1:17" ht="13.9" customHeight="1" thickBot="1">
      <c r="A52" s="193" t="s">
        <v>178</v>
      </c>
      <c r="B52" s="227">
        <v>674</v>
      </c>
      <c r="C52" s="194" t="s">
        <v>73</v>
      </c>
      <c r="D52" s="195" t="s">
        <v>160</v>
      </c>
      <c r="E52" s="233">
        <f>MAX(D10:D48)</f>
        <v>2</v>
      </c>
      <c r="F52" s="194" t="s">
        <v>165</v>
      </c>
      <c r="G52" s="195" t="s">
        <v>166</v>
      </c>
      <c r="H52" s="233">
        <f>F50/(SUM(C15:C48)*42)</f>
        <v>0.83922043884799935</v>
      </c>
      <c r="I52" s="215" t="s">
        <v>165</v>
      </c>
      <c r="J52" s="217" t="s">
        <v>234</v>
      </c>
      <c r="L52" s="106"/>
      <c r="M52" s="107"/>
      <c r="N52" s="107"/>
      <c r="O52" s="108"/>
      <c r="P52" s="108"/>
    </row>
    <row r="53" spans="1:17" ht="13.9" customHeight="1" thickBot="1">
      <c r="A53" s="193" t="s">
        <v>179</v>
      </c>
      <c r="B53" s="227">
        <v>4742</v>
      </c>
      <c r="C53" s="194" t="s">
        <v>73</v>
      </c>
      <c r="D53" s="195" t="s">
        <v>161</v>
      </c>
      <c r="E53" s="227">
        <f>MAX(I10:I49)</f>
        <v>93</v>
      </c>
      <c r="F53" s="194" t="s">
        <v>74</v>
      </c>
      <c r="G53" s="195" t="s">
        <v>163</v>
      </c>
      <c r="H53" s="227">
        <f>AVERAGE(I14:I48)</f>
        <v>89.645161290322577</v>
      </c>
      <c r="I53" s="215" t="s">
        <v>74</v>
      </c>
      <c r="J53" s="55">
        <f>SUM(H10:H49)+E55+H55</f>
        <v>11432.966575475113</v>
      </c>
      <c r="L53" s="186"/>
      <c r="M53" s="186"/>
      <c r="N53" s="186"/>
      <c r="O53" s="186"/>
      <c r="P53" s="186"/>
    </row>
    <row r="54" spans="1:17" ht="13.9" customHeight="1" thickBot="1">
      <c r="A54" s="193" t="s">
        <v>75</v>
      </c>
      <c r="B54" s="230">
        <v>2076</v>
      </c>
      <c r="C54" s="194" t="s">
        <v>73</v>
      </c>
      <c r="D54" s="195" t="s">
        <v>162</v>
      </c>
      <c r="E54" s="227">
        <f>MAX(J10:J49)</f>
        <v>8000</v>
      </c>
      <c r="F54" s="194" t="s">
        <v>73</v>
      </c>
      <c r="G54" s="195" t="s">
        <v>164</v>
      </c>
      <c r="H54" s="227">
        <f>AVERAGE(J14:J48)</f>
        <v>7353.3870967741932</v>
      </c>
      <c r="I54" s="215" t="s">
        <v>73</v>
      </c>
      <c r="J54" s="217" t="s">
        <v>146</v>
      </c>
      <c r="L54" s="85" t="s">
        <v>89</v>
      </c>
      <c r="M54" s="84" t="str">
        <f>'Job Info'!D17</f>
        <v>100 Mesh</v>
      </c>
      <c r="N54" s="84" t="str">
        <f>'Job Info'!D18</f>
        <v>40/70 White</v>
      </c>
      <c r="O54" s="84">
        <f>'Job Info'!D19</f>
        <v>0</v>
      </c>
      <c r="P54" s="84">
        <f>'Job Info'!D20</f>
        <v>0</v>
      </c>
    </row>
    <row r="55" spans="1:17" ht="13.9" customHeight="1" thickBot="1">
      <c r="A55" s="191" t="s">
        <v>90</v>
      </c>
      <c r="B55" s="214">
        <f>((C7*0.433)+B54)/C7</f>
        <v>0.65867670398956402</v>
      </c>
      <c r="C55" s="194" t="s">
        <v>231</v>
      </c>
      <c r="D55" s="204" t="s">
        <v>229</v>
      </c>
      <c r="E55" s="234">
        <v>298</v>
      </c>
      <c r="F55" s="194" t="s">
        <v>230</v>
      </c>
      <c r="G55" s="193" t="s">
        <v>232</v>
      </c>
      <c r="H55" s="234">
        <v>50</v>
      </c>
      <c r="I55" s="215" t="s">
        <v>230</v>
      </c>
      <c r="J55" s="55">
        <f>(C50/42)+E55+H55</f>
        <v>11042.78558</v>
      </c>
      <c r="L55" s="86">
        <f t="shared" ref="L55:P55" si="10">SUM(L10:L49)</f>
        <v>60</v>
      </c>
      <c r="M55" s="86">
        <f t="shared" si="10"/>
        <v>83800</v>
      </c>
      <c r="N55" s="86">
        <f t="shared" si="10"/>
        <v>256900</v>
      </c>
      <c r="O55" s="86">
        <f t="shared" si="10"/>
        <v>0</v>
      </c>
      <c r="P55" s="86">
        <f t="shared" si="10"/>
        <v>0</v>
      </c>
    </row>
    <row r="56" spans="1:17" ht="43.15" customHeight="1">
      <c r="A56" s="663" t="s">
        <v>459</v>
      </c>
      <c r="B56" s="664"/>
      <c r="C56" s="664"/>
      <c r="D56" s="664"/>
      <c r="E56" s="664"/>
      <c r="F56" s="664"/>
      <c r="G56" s="664"/>
      <c r="H56" s="664"/>
      <c r="I56" s="664"/>
      <c r="J56" s="665"/>
      <c r="K56" s="31"/>
      <c r="L56" s="38"/>
      <c r="M56" s="39"/>
      <c r="N56" s="31"/>
      <c r="O56" s="31"/>
    </row>
    <row r="58" spans="1:17">
      <c r="A58" s="49"/>
      <c r="B58" s="48" t="s">
        <v>191</v>
      </c>
      <c r="C58" s="50"/>
      <c r="D58" s="50"/>
      <c r="E58" s="50"/>
      <c r="F58" s="50"/>
      <c r="G58" s="50"/>
      <c r="H58" s="50"/>
      <c r="I58" s="50"/>
    </row>
    <row r="59" spans="1:17">
      <c r="A59" s="51"/>
      <c r="B59" s="48" t="s">
        <v>100</v>
      </c>
      <c r="C59" s="53"/>
      <c r="D59" s="52"/>
      <c r="E59" s="53"/>
      <c r="F59" s="54"/>
      <c r="G59" s="54"/>
      <c r="H59" s="54"/>
      <c r="I59" s="54"/>
    </row>
    <row r="60" spans="1:17">
      <c r="A60" s="129" t="s">
        <v>130</v>
      </c>
      <c r="B60" s="129" t="s">
        <v>131</v>
      </c>
      <c r="C60" s="129" t="s">
        <v>97</v>
      </c>
      <c r="D60" s="129" t="s">
        <v>91</v>
      </c>
      <c r="E60" s="129" t="s">
        <v>72</v>
      </c>
      <c r="F60" s="129" t="s">
        <v>173</v>
      </c>
      <c r="G60" s="129" t="s">
        <v>174</v>
      </c>
      <c r="H60" s="129" t="s">
        <v>171</v>
      </c>
      <c r="I60" s="129" t="s">
        <v>172</v>
      </c>
      <c r="J60" s="129" t="s">
        <v>159</v>
      </c>
      <c r="K60" s="129" t="s">
        <v>99</v>
      </c>
      <c r="L60" s="129" t="s">
        <v>92</v>
      </c>
      <c r="M60" s="129" t="s">
        <v>132</v>
      </c>
      <c r="N60" s="129" t="s">
        <v>93</v>
      </c>
      <c r="O60" s="129" t="s">
        <v>94</v>
      </c>
      <c r="P60" s="129" t="s">
        <v>96</v>
      </c>
      <c r="Q60" s="129" t="s">
        <v>95</v>
      </c>
    </row>
    <row r="61" spans="1:17">
      <c r="A61" s="130">
        <f>C5</f>
        <v>18574</v>
      </c>
      <c r="B61" s="130">
        <f>C6</f>
        <v>18725</v>
      </c>
      <c r="C61" s="130">
        <f>C50</f>
        <v>449180.99436000001</v>
      </c>
      <c r="D61" s="130">
        <f>J55</f>
        <v>11042.78558</v>
      </c>
      <c r="E61" s="130">
        <f>F50</f>
        <v>340700</v>
      </c>
      <c r="F61" s="130">
        <f>M55</f>
        <v>83800</v>
      </c>
      <c r="G61" s="130">
        <f>N55</f>
        <v>256900</v>
      </c>
      <c r="H61" s="130">
        <f>O55</f>
        <v>0</v>
      </c>
      <c r="I61" s="130">
        <f>P55</f>
        <v>0</v>
      </c>
      <c r="J61" s="130">
        <f>B52</f>
        <v>674</v>
      </c>
      <c r="K61" s="130">
        <f>B53</f>
        <v>4742</v>
      </c>
      <c r="L61" s="130">
        <f>B54</f>
        <v>2076</v>
      </c>
      <c r="M61" s="131">
        <f>B55</f>
        <v>0.65867670398956402</v>
      </c>
      <c r="N61" s="130">
        <f>E53</f>
        <v>93</v>
      </c>
      <c r="O61" s="130">
        <f>H53</f>
        <v>89.645161290322577</v>
      </c>
      <c r="P61" s="130">
        <f>E54</f>
        <v>8000</v>
      </c>
      <c r="Q61" s="130">
        <f>H54</f>
        <v>7353.3870967741932</v>
      </c>
    </row>
  </sheetData>
  <sheetProtection selectLockedCells="1"/>
  <mergeCells count="22">
    <mergeCell ref="I8:I9"/>
    <mergeCell ref="J8:J9"/>
    <mergeCell ref="A56:J56"/>
    <mergeCell ref="M5:P5"/>
    <mergeCell ref="M6:P6"/>
    <mergeCell ref="A8:A9"/>
    <mergeCell ref="B8:B9"/>
    <mergeCell ref="C8:C9"/>
    <mergeCell ref="D8:D9"/>
    <mergeCell ref="E8:E9"/>
    <mergeCell ref="F8:F9"/>
    <mergeCell ref="G8:G9"/>
    <mergeCell ref="H8:H9"/>
    <mergeCell ref="A2:A3"/>
    <mergeCell ref="B2:E2"/>
    <mergeCell ref="F2:J3"/>
    <mergeCell ref="B3:E3"/>
    <mergeCell ref="A4:A5"/>
    <mergeCell ref="F4:G4"/>
    <mergeCell ref="H4:J4"/>
    <mergeCell ref="F5:G5"/>
    <mergeCell ref="H5:J5"/>
  </mergeCells>
  <dataValidations count="1">
    <dataValidation type="list" allowBlank="1" showInputMessage="1" showErrorMessage="1" sqref="E10:E49">
      <formula1>$Q$10:$Q$25</formula1>
    </dataValidation>
  </dataValidations>
  <pageMargins left="0.7" right="0.7" top="0.75" bottom="0.75" header="0.3" footer="0.3"/>
  <pageSetup scale="77" orientation="portrait"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Q61"/>
  <sheetViews>
    <sheetView zoomScaleNormal="100" zoomScaleSheetLayoutView="80" workbookViewId="0">
      <selection activeCell="L2" sqref="L2"/>
    </sheetView>
  </sheetViews>
  <sheetFormatPr defaultColWidth="8.85546875" defaultRowHeight="15"/>
  <cols>
    <col min="1" max="16" width="11.7109375" style="534" customWidth="1"/>
    <col min="17" max="17" width="11.28515625" style="534" bestFit="1" customWidth="1"/>
    <col min="18" max="16384" width="8.85546875" style="534"/>
  </cols>
  <sheetData>
    <row r="1" spans="1:17" ht="13.9" customHeight="1" thickBot="1"/>
    <row r="2" spans="1:17" ht="13.9" customHeight="1" thickBot="1">
      <c r="A2" s="673" t="s">
        <v>433</v>
      </c>
      <c r="B2" s="674" t="s">
        <v>291</v>
      </c>
      <c r="C2" s="675"/>
      <c r="D2" s="675"/>
      <c r="E2" s="676"/>
      <c r="F2" s="677" t="s">
        <v>469</v>
      </c>
      <c r="G2" s="678"/>
      <c r="H2" s="678"/>
      <c r="I2" s="678"/>
      <c r="J2" s="678"/>
      <c r="M2" s="566" t="s">
        <v>185</v>
      </c>
      <c r="N2" s="566" t="s">
        <v>186</v>
      </c>
      <c r="O2" s="566" t="s">
        <v>187</v>
      </c>
      <c r="P2" s="566" t="s">
        <v>188</v>
      </c>
    </row>
    <row r="3" spans="1:17" ht="13.9" customHeight="1" thickBot="1">
      <c r="A3" s="673"/>
      <c r="B3" s="679" t="s">
        <v>241</v>
      </c>
      <c r="C3" s="680"/>
      <c r="D3" s="680"/>
      <c r="E3" s="681"/>
      <c r="F3" s="677"/>
      <c r="G3" s="678"/>
      <c r="H3" s="678"/>
      <c r="I3" s="678"/>
      <c r="J3" s="678"/>
      <c r="M3" s="567">
        <f>M55/F50</f>
        <v>0.25276645311589985</v>
      </c>
      <c r="N3" s="567">
        <f>N55/F50</f>
        <v>0.74723354688410015</v>
      </c>
      <c r="O3" s="567">
        <f>O55/F50</f>
        <v>0</v>
      </c>
      <c r="P3" s="567">
        <f>P55/F50</f>
        <v>0</v>
      </c>
    </row>
    <row r="4" spans="1:17" ht="13.9" customHeight="1" thickBot="1">
      <c r="A4" s="682">
        <v>39</v>
      </c>
      <c r="B4" s="581" t="s">
        <v>218</v>
      </c>
      <c r="C4" s="608">
        <v>12011</v>
      </c>
      <c r="D4" s="582" t="s">
        <v>76</v>
      </c>
      <c r="E4" s="586">
        <v>2.2169999999999999E-2</v>
      </c>
      <c r="F4" s="683" t="s">
        <v>226</v>
      </c>
      <c r="G4" s="684"/>
      <c r="H4" s="685" t="s">
        <v>452</v>
      </c>
      <c r="I4" s="685"/>
      <c r="J4" s="685"/>
      <c r="N4" s="535"/>
    </row>
    <row r="5" spans="1:17" ht="13.9" customHeight="1" thickBot="1">
      <c r="A5" s="682"/>
      <c r="B5" s="658" t="s">
        <v>78</v>
      </c>
      <c r="C5" s="609">
        <v>11842</v>
      </c>
      <c r="D5" s="583" t="s">
        <v>219</v>
      </c>
      <c r="E5" s="587">
        <f>(C6+C5)/2</f>
        <v>11917.5</v>
      </c>
      <c r="F5" s="683" t="s">
        <v>227</v>
      </c>
      <c r="G5" s="686"/>
      <c r="H5" s="685" t="s">
        <v>448</v>
      </c>
      <c r="I5" s="687"/>
      <c r="J5" s="685"/>
      <c r="M5" s="666" t="s">
        <v>140</v>
      </c>
      <c r="N5" s="667"/>
      <c r="O5" s="667"/>
      <c r="P5" s="668"/>
    </row>
    <row r="6" spans="1:17" ht="13.9" customHeight="1" thickBot="1">
      <c r="A6" s="595" t="s">
        <v>144</v>
      </c>
      <c r="B6" s="658" t="s">
        <v>79</v>
      </c>
      <c r="C6" s="609">
        <v>11993</v>
      </c>
      <c r="D6" s="584" t="s">
        <v>145</v>
      </c>
      <c r="E6" s="588">
        <v>0.63</v>
      </c>
      <c r="F6" s="592" t="s">
        <v>170</v>
      </c>
      <c r="G6" s="594">
        <f>SUM(C12:C15)/SUM(C12:C46)</f>
        <v>8.8340859094593036E-2</v>
      </c>
      <c r="H6" s="592" t="s">
        <v>168</v>
      </c>
      <c r="I6" s="575">
        <v>48.698924731182792</v>
      </c>
      <c r="J6" s="596"/>
      <c r="M6" s="669" t="s">
        <v>141</v>
      </c>
      <c r="N6" s="670"/>
      <c r="O6" s="670"/>
      <c r="P6" s="671"/>
    </row>
    <row r="7" spans="1:17" ht="13.9" customHeight="1" thickBot="1">
      <c r="A7" s="610">
        <v>22.1</v>
      </c>
      <c r="B7" s="658" t="s">
        <v>80</v>
      </c>
      <c r="C7" s="609">
        <v>9074</v>
      </c>
      <c r="D7" s="585" t="s">
        <v>77</v>
      </c>
      <c r="E7" s="587">
        <v>6</v>
      </c>
      <c r="F7" s="593" t="s">
        <v>167</v>
      </c>
      <c r="G7" s="587">
        <v>95</v>
      </c>
      <c r="H7" s="592" t="s">
        <v>169</v>
      </c>
      <c r="I7" s="575">
        <v>1853.2258064516129</v>
      </c>
      <c r="J7" s="596"/>
      <c r="K7" s="535"/>
      <c r="L7" s="557"/>
    </row>
    <row r="8" spans="1:17" ht="13.9" customHeight="1">
      <c r="A8" s="661" t="s">
        <v>81</v>
      </c>
      <c r="B8" s="661" t="s">
        <v>82</v>
      </c>
      <c r="C8" s="661" t="s">
        <v>201</v>
      </c>
      <c r="D8" s="661" t="s">
        <v>224</v>
      </c>
      <c r="E8" s="662" t="s">
        <v>225</v>
      </c>
      <c r="F8" s="661" t="s">
        <v>83</v>
      </c>
      <c r="G8" s="662" t="s">
        <v>72</v>
      </c>
      <c r="H8" s="661" t="s">
        <v>217</v>
      </c>
      <c r="I8" s="661" t="s">
        <v>239</v>
      </c>
      <c r="J8" s="662" t="s">
        <v>451</v>
      </c>
      <c r="L8" s="557"/>
    </row>
    <row r="9" spans="1:17" ht="13.9" customHeight="1" thickBot="1">
      <c r="A9" s="661"/>
      <c r="B9" s="661"/>
      <c r="C9" s="661"/>
      <c r="D9" s="661"/>
      <c r="E9" s="661"/>
      <c r="F9" s="672"/>
      <c r="G9" s="672"/>
      <c r="H9" s="672"/>
      <c r="I9" s="661"/>
      <c r="J9" s="661"/>
      <c r="L9" s="535"/>
      <c r="M9" s="535"/>
      <c r="N9" s="535"/>
      <c r="Q9" s="568" t="s">
        <v>149</v>
      </c>
    </row>
    <row r="10" spans="1:17" ht="13.9" customHeight="1" thickBot="1">
      <c r="A10" s="597">
        <v>1</v>
      </c>
      <c r="B10" s="611" t="s">
        <v>84</v>
      </c>
      <c r="C10" s="630">
        <v>20</v>
      </c>
      <c r="D10" s="631"/>
      <c r="E10" s="622" t="s">
        <v>139</v>
      </c>
      <c r="F10" s="624">
        <f>(D10*42)*C10</f>
        <v>0</v>
      </c>
      <c r="G10" s="604">
        <f>F10</f>
        <v>0</v>
      </c>
      <c r="H10" s="575">
        <f t="shared" ref="H10:H49" si="0">(1*((D10/$A$7)+1))*C10</f>
        <v>20</v>
      </c>
      <c r="I10" s="616">
        <v>15</v>
      </c>
      <c r="J10" s="616">
        <v>5152</v>
      </c>
      <c r="L10" s="554">
        <f>IF(E10="acid",(C10),0)</f>
        <v>0</v>
      </c>
      <c r="M10" s="561">
        <f t="shared" ref="M10:M46" si="1">IF(E10=$M$54,F10,0)</f>
        <v>0</v>
      </c>
      <c r="N10" s="561">
        <f t="shared" ref="N10:N46" si="2">IF(E10=$N$54,F10,0)</f>
        <v>0</v>
      </c>
      <c r="O10" s="561">
        <f t="shared" ref="O10:O46" si="3">IF(E10=$O$54,F10,0)</f>
        <v>0</v>
      </c>
      <c r="P10" s="561">
        <f t="shared" ref="P10:P46" si="4">IF(E10=$P$54,F10,0)</f>
        <v>0</v>
      </c>
      <c r="Q10" s="569"/>
    </row>
    <row r="11" spans="1:17" ht="13.9" customHeight="1" thickBot="1">
      <c r="A11" s="597">
        <v>2</v>
      </c>
      <c r="B11" s="611" t="s">
        <v>85</v>
      </c>
      <c r="C11" s="630">
        <v>24</v>
      </c>
      <c r="D11" s="631"/>
      <c r="E11" s="622" t="s">
        <v>61</v>
      </c>
      <c r="F11" s="624">
        <f t="shared" ref="F11:F14" si="5">(D11*42)*C11</f>
        <v>0</v>
      </c>
      <c r="G11" s="604">
        <f t="shared" ref="G11:G48" si="6">G10+F11</f>
        <v>0</v>
      </c>
      <c r="H11" s="575">
        <f t="shared" si="0"/>
        <v>24</v>
      </c>
      <c r="I11" s="616">
        <v>59</v>
      </c>
      <c r="J11" s="616">
        <v>5525</v>
      </c>
      <c r="L11" s="554">
        <f t="shared" ref="L11:L49" si="7">IF(E11="acid",(C11),0)</f>
        <v>24</v>
      </c>
      <c r="M11" s="561">
        <f t="shared" si="1"/>
        <v>0</v>
      </c>
      <c r="N11" s="561">
        <f t="shared" si="2"/>
        <v>0</v>
      </c>
      <c r="O11" s="561">
        <f t="shared" si="3"/>
        <v>0</v>
      </c>
      <c r="P11" s="561">
        <f t="shared" si="4"/>
        <v>0</v>
      </c>
      <c r="Q11" s="552" t="s">
        <v>136</v>
      </c>
    </row>
    <row r="12" spans="1:17" ht="13.9" customHeight="1" thickBot="1">
      <c r="A12" s="597">
        <v>3</v>
      </c>
      <c r="B12" s="611" t="s">
        <v>500</v>
      </c>
      <c r="C12" s="630">
        <v>176</v>
      </c>
      <c r="D12" s="631"/>
      <c r="E12" s="622" t="s">
        <v>86</v>
      </c>
      <c r="F12" s="624">
        <f t="shared" si="5"/>
        <v>0</v>
      </c>
      <c r="G12" s="604">
        <f t="shared" si="6"/>
        <v>0</v>
      </c>
      <c r="H12" s="575">
        <f t="shared" si="0"/>
        <v>176</v>
      </c>
      <c r="I12" s="616">
        <v>92</v>
      </c>
      <c r="J12" s="616">
        <v>7100</v>
      </c>
      <c r="L12" s="554">
        <f t="shared" si="7"/>
        <v>0</v>
      </c>
      <c r="M12" s="561">
        <f t="shared" si="1"/>
        <v>0</v>
      </c>
      <c r="N12" s="561">
        <f t="shared" si="2"/>
        <v>0</v>
      </c>
      <c r="O12" s="561">
        <f t="shared" si="3"/>
        <v>0</v>
      </c>
      <c r="P12" s="561">
        <f t="shared" si="4"/>
        <v>0</v>
      </c>
      <c r="Q12" s="552" t="s">
        <v>150</v>
      </c>
    </row>
    <row r="13" spans="1:17" ht="13.9" customHeight="1" thickBot="1">
      <c r="A13" s="597">
        <v>4</v>
      </c>
      <c r="B13" s="611" t="s">
        <v>85</v>
      </c>
      <c r="C13" s="630">
        <v>36</v>
      </c>
      <c r="D13" s="631"/>
      <c r="E13" s="622" t="s">
        <v>61</v>
      </c>
      <c r="F13" s="624">
        <f t="shared" si="5"/>
        <v>0</v>
      </c>
      <c r="G13" s="604">
        <f t="shared" si="6"/>
        <v>0</v>
      </c>
      <c r="H13" s="575">
        <f t="shared" si="0"/>
        <v>36</v>
      </c>
      <c r="I13" s="616">
        <v>93</v>
      </c>
      <c r="J13" s="616">
        <v>7200</v>
      </c>
      <c r="L13" s="554">
        <f t="shared" si="7"/>
        <v>36</v>
      </c>
      <c r="M13" s="561">
        <f t="shared" si="1"/>
        <v>0</v>
      </c>
      <c r="N13" s="561">
        <f t="shared" si="2"/>
        <v>0</v>
      </c>
      <c r="O13" s="561">
        <f t="shared" si="3"/>
        <v>0</v>
      </c>
      <c r="P13" s="561">
        <f t="shared" si="4"/>
        <v>0</v>
      </c>
      <c r="Q13" s="552" t="s">
        <v>113</v>
      </c>
    </row>
    <row r="14" spans="1:17" ht="13.9" customHeight="1" thickBot="1">
      <c r="A14" s="597">
        <v>5</v>
      </c>
      <c r="B14" s="611" t="s">
        <v>500</v>
      </c>
      <c r="C14" s="630">
        <v>350</v>
      </c>
      <c r="D14" s="632"/>
      <c r="E14" s="622" t="s">
        <v>87</v>
      </c>
      <c r="F14" s="624">
        <f t="shared" si="5"/>
        <v>0</v>
      </c>
      <c r="G14" s="604">
        <f t="shared" si="6"/>
        <v>0</v>
      </c>
      <c r="H14" s="575">
        <f t="shared" si="0"/>
        <v>350</v>
      </c>
      <c r="I14" s="616">
        <v>95</v>
      </c>
      <c r="J14" s="616">
        <v>6750</v>
      </c>
      <c r="L14" s="554">
        <f t="shared" si="7"/>
        <v>0</v>
      </c>
      <c r="M14" s="561">
        <f t="shared" si="1"/>
        <v>0</v>
      </c>
      <c r="N14" s="561">
        <f t="shared" si="2"/>
        <v>0</v>
      </c>
      <c r="O14" s="561">
        <f t="shared" si="3"/>
        <v>0</v>
      </c>
      <c r="P14" s="561">
        <f t="shared" si="4"/>
        <v>0</v>
      </c>
      <c r="Q14" s="552" t="s">
        <v>151</v>
      </c>
    </row>
    <row r="15" spans="1:17" ht="13.9" customHeight="1" thickBot="1">
      <c r="A15" s="597">
        <v>6</v>
      </c>
      <c r="B15" s="611" t="s">
        <v>500</v>
      </c>
      <c r="C15" s="630">
        <v>201</v>
      </c>
      <c r="D15" s="631">
        <v>0.3</v>
      </c>
      <c r="E15" s="622" t="s">
        <v>136</v>
      </c>
      <c r="F15" s="624">
        <v>2630</v>
      </c>
      <c r="G15" s="604">
        <f t="shared" si="6"/>
        <v>2630</v>
      </c>
      <c r="H15" s="575">
        <f t="shared" si="0"/>
        <v>203.7285067873303</v>
      </c>
      <c r="I15" s="616">
        <v>95</v>
      </c>
      <c r="J15" s="616">
        <v>6800</v>
      </c>
      <c r="L15" s="554">
        <f t="shared" si="7"/>
        <v>0</v>
      </c>
      <c r="M15" s="561">
        <f t="shared" si="1"/>
        <v>2630</v>
      </c>
      <c r="N15" s="561">
        <f t="shared" si="2"/>
        <v>0</v>
      </c>
      <c r="O15" s="561">
        <f t="shared" si="3"/>
        <v>0</v>
      </c>
      <c r="P15" s="561">
        <f t="shared" si="4"/>
        <v>0</v>
      </c>
      <c r="Q15" s="552" t="s">
        <v>114</v>
      </c>
    </row>
    <row r="16" spans="1:17" ht="13.9" customHeight="1" thickBot="1">
      <c r="A16" s="597">
        <v>7</v>
      </c>
      <c r="B16" s="611" t="s">
        <v>500</v>
      </c>
      <c r="C16" s="630">
        <v>350</v>
      </c>
      <c r="D16" s="631">
        <v>0.6</v>
      </c>
      <c r="E16" s="622" t="s">
        <v>136</v>
      </c>
      <c r="F16" s="624">
        <v>8570</v>
      </c>
      <c r="G16" s="604">
        <f t="shared" si="6"/>
        <v>11200</v>
      </c>
      <c r="H16" s="575">
        <f t="shared" si="0"/>
        <v>359.50226244343889</v>
      </c>
      <c r="I16" s="616">
        <v>95</v>
      </c>
      <c r="J16" s="616">
        <v>6850</v>
      </c>
      <c r="L16" s="554">
        <f t="shared" si="7"/>
        <v>0</v>
      </c>
      <c r="M16" s="561">
        <f t="shared" si="1"/>
        <v>8570</v>
      </c>
      <c r="N16" s="561">
        <f t="shared" si="2"/>
        <v>0</v>
      </c>
      <c r="O16" s="561">
        <f t="shared" si="3"/>
        <v>0</v>
      </c>
      <c r="P16" s="561">
        <f t="shared" si="4"/>
        <v>0</v>
      </c>
      <c r="Q16" s="552" t="s">
        <v>152</v>
      </c>
    </row>
    <row r="17" spans="1:17" ht="13.9" customHeight="1" thickBot="1">
      <c r="A17" s="597">
        <v>8</v>
      </c>
      <c r="B17" s="611" t="s">
        <v>500</v>
      </c>
      <c r="C17" s="630">
        <v>350</v>
      </c>
      <c r="D17" s="631">
        <v>0.9</v>
      </c>
      <c r="E17" s="622" t="s">
        <v>136</v>
      </c>
      <c r="F17" s="624">
        <v>12770</v>
      </c>
      <c r="G17" s="604">
        <f t="shared" si="6"/>
        <v>23970</v>
      </c>
      <c r="H17" s="575">
        <f t="shared" si="0"/>
        <v>364.2533936651584</v>
      </c>
      <c r="I17" s="616">
        <v>95</v>
      </c>
      <c r="J17" s="616">
        <v>6775</v>
      </c>
      <c r="L17" s="554">
        <f t="shared" si="7"/>
        <v>0</v>
      </c>
      <c r="M17" s="561">
        <f t="shared" si="1"/>
        <v>12770</v>
      </c>
      <c r="N17" s="561">
        <f t="shared" si="2"/>
        <v>0</v>
      </c>
      <c r="O17" s="561">
        <f t="shared" si="3"/>
        <v>0</v>
      </c>
      <c r="P17" s="561">
        <f t="shared" si="4"/>
        <v>0</v>
      </c>
      <c r="Q17" s="552" t="s">
        <v>87</v>
      </c>
    </row>
    <row r="18" spans="1:17" ht="13.9" customHeight="1" thickBot="1">
      <c r="A18" s="597">
        <v>9</v>
      </c>
      <c r="B18" s="611" t="s">
        <v>500</v>
      </c>
      <c r="C18" s="633">
        <v>150</v>
      </c>
      <c r="D18" s="631">
        <v>0.3</v>
      </c>
      <c r="E18" s="622" t="s">
        <v>136</v>
      </c>
      <c r="F18" s="624">
        <v>2120</v>
      </c>
      <c r="G18" s="604">
        <f t="shared" si="6"/>
        <v>26090</v>
      </c>
      <c r="H18" s="575">
        <f t="shared" si="0"/>
        <v>152.03619909502262</v>
      </c>
      <c r="I18" s="616">
        <v>95</v>
      </c>
      <c r="J18" s="616">
        <v>6650</v>
      </c>
      <c r="L18" s="554">
        <f t="shared" si="7"/>
        <v>0</v>
      </c>
      <c r="M18" s="561">
        <f t="shared" si="1"/>
        <v>2120</v>
      </c>
      <c r="N18" s="561">
        <f t="shared" si="2"/>
        <v>0</v>
      </c>
      <c r="O18" s="561">
        <f t="shared" si="3"/>
        <v>0</v>
      </c>
      <c r="P18" s="561">
        <f t="shared" si="4"/>
        <v>0</v>
      </c>
      <c r="Q18" s="552" t="s">
        <v>61</v>
      </c>
    </row>
    <row r="19" spans="1:17" ht="13.9" customHeight="1" thickBot="1">
      <c r="A19" s="597">
        <v>10</v>
      </c>
      <c r="B19" s="611" t="s">
        <v>500</v>
      </c>
      <c r="C19" s="633">
        <v>350</v>
      </c>
      <c r="D19" s="631">
        <v>0.6</v>
      </c>
      <c r="E19" s="622" t="s">
        <v>136</v>
      </c>
      <c r="F19" s="624">
        <v>9280</v>
      </c>
      <c r="G19" s="604">
        <f t="shared" si="6"/>
        <v>35370</v>
      </c>
      <c r="H19" s="575">
        <f t="shared" si="0"/>
        <v>359.50226244343889</v>
      </c>
      <c r="I19" s="616">
        <v>95</v>
      </c>
      <c r="J19" s="616">
        <v>6575</v>
      </c>
      <c r="L19" s="554">
        <f t="shared" si="7"/>
        <v>0</v>
      </c>
      <c r="M19" s="561">
        <f t="shared" si="1"/>
        <v>9280</v>
      </c>
      <c r="N19" s="561">
        <f t="shared" si="2"/>
        <v>0</v>
      </c>
      <c r="O19" s="561">
        <f t="shared" si="3"/>
        <v>0</v>
      </c>
      <c r="P19" s="561">
        <f t="shared" si="4"/>
        <v>0</v>
      </c>
      <c r="Q19" s="552" t="s">
        <v>86</v>
      </c>
    </row>
    <row r="20" spans="1:17" ht="13.9" customHeight="1" thickBot="1">
      <c r="A20" s="597">
        <v>11</v>
      </c>
      <c r="B20" s="611" t="s">
        <v>500</v>
      </c>
      <c r="C20" s="633">
        <v>301</v>
      </c>
      <c r="D20" s="631">
        <v>0.9</v>
      </c>
      <c r="E20" s="622" t="s">
        <v>136</v>
      </c>
      <c r="F20" s="624">
        <v>11140</v>
      </c>
      <c r="G20" s="604">
        <f t="shared" si="6"/>
        <v>46510</v>
      </c>
      <c r="H20" s="575">
        <f t="shared" si="0"/>
        <v>313.25791855203624</v>
      </c>
      <c r="I20" s="616">
        <v>95</v>
      </c>
      <c r="J20" s="616">
        <v>6500</v>
      </c>
      <c r="L20" s="554">
        <f t="shared" si="7"/>
        <v>0</v>
      </c>
      <c r="M20" s="561">
        <f t="shared" si="1"/>
        <v>11140</v>
      </c>
      <c r="N20" s="561">
        <f t="shared" si="2"/>
        <v>0</v>
      </c>
      <c r="O20" s="561">
        <f t="shared" si="3"/>
        <v>0</v>
      </c>
      <c r="P20" s="561">
        <f t="shared" si="4"/>
        <v>0</v>
      </c>
      <c r="Q20" s="552" t="s">
        <v>128</v>
      </c>
    </row>
    <row r="21" spans="1:17" ht="13.9" customHeight="1" thickBot="1">
      <c r="A21" s="597">
        <v>12</v>
      </c>
      <c r="B21" s="611" t="s">
        <v>500</v>
      </c>
      <c r="C21" s="633">
        <v>150</v>
      </c>
      <c r="D21" s="631">
        <v>0.3</v>
      </c>
      <c r="E21" s="622" t="s">
        <v>136</v>
      </c>
      <c r="F21" s="624">
        <v>2260</v>
      </c>
      <c r="G21" s="604">
        <f t="shared" si="6"/>
        <v>48770</v>
      </c>
      <c r="H21" s="575">
        <f t="shared" si="0"/>
        <v>152.03619909502262</v>
      </c>
      <c r="I21" s="616">
        <v>95</v>
      </c>
      <c r="J21" s="616">
        <v>6450</v>
      </c>
      <c r="L21" s="554">
        <f t="shared" si="7"/>
        <v>0</v>
      </c>
      <c r="M21" s="561">
        <f t="shared" si="1"/>
        <v>2260</v>
      </c>
      <c r="N21" s="561">
        <f t="shared" si="2"/>
        <v>0</v>
      </c>
      <c r="O21" s="561">
        <f t="shared" si="3"/>
        <v>0</v>
      </c>
      <c r="P21" s="561">
        <f t="shared" si="4"/>
        <v>0</v>
      </c>
      <c r="Q21" s="552" t="s">
        <v>129</v>
      </c>
    </row>
    <row r="22" spans="1:17" ht="13.9" customHeight="1" thickBot="1">
      <c r="A22" s="597">
        <v>13</v>
      </c>
      <c r="B22" s="611" t="s">
        <v>500</v>
      </c>
      <c r="C22" s="633">
        <v>300</v>
      </c>
      <c r="D22" s="631">
        <v>0.9</v>
      </c>
      <c r="E22" s="622" t="s">
        <v>136</v>
      </c>
      <c r="F22" s="624">
        <v>11500</v>
      </c>
      <c r="G22" s="604">
        <f t="shared" si="6"/>
        <v>60270</v>
      </c>
      <c r="H22" s="575">
        <f t="shared" si="0"/>
        <v>312.21719457013575</v>
      </c>
      <c r="I22" s="616">
        <v>95</v>
      </c>
      <c r="J22" s="616">
        <v>6400</v>
      </c>
      <c r="L22" s="554">
        <f t="shared" si="7"/>
        <v>0</v>
      </c>
      <c r="M22" s="561">
        <f t="shared" si="1"/>
        <v>11500</v>
      </c>
      <c r="N22" s="561">
        <f t="shared" si="2"/>
        <v>0</v>
      </c>
      <c r="O22" s="561">
        <f t="shared" si="3"/>
        <v>0</v>
      </c>
      <c r="P22" s="561">
        <f t="shared" si="4"/>
        <v>0</v>
      </c>
      <c r="Q22" s="552" t="s">
        <v>139</v>
      </c>
    </row>
    <row r="23" spans="1:17" ht="13.9" customHeight="1" thickBot="1">
      <c r="A23" s="597">
        <v>14</v>
      </c>
      <c r="B23" s="611" t="s">
        <v>500</v>
      </c>
      <c r="C23" s="633">
        <v>301</v>
      </c>
      <c r="D23" s="631">
        <v>1.2</v>
      </c>
      <c r="E23" s="622" t="s">
        <v>136</v>
      </c>
      <c r="F23" s="624">
        <v>14500</v>
      </c>
      <c r="G23" s="604">
        <f t="shared" si="6"/>
        <v>74770</v>
      </c>
      <c r="H23" s="575">
        <f t="shared" si="0"/>
        <v>317.34389140271492</v>
      </c>
      <c r="I23" s="616">
        <v>95</v>
      </c>
      <c r="J23" s="616">
        <v>6350</v>
      </c>
      <c r="L23" s="554">
        <f t="shared" si="7"/>
        <v>0</v>
      </c>
      <c r="M23" s="561">
        <f t="shared" si="1"/>
        <v>14500</v>
      </c>
      <c r="N23" s="561">
        <f t="shared" si="2"/>
        <v>0</v>
      </c>
      <c r="O23" s="561">
        <f t="shared" si="3"/>
        <v>0</v>
      </c>
      <c r="P23" s="561">
        <f t="shared" si="4"/>
        <v>0</v>
      </c>
      <c r="Q23" s="552" t="s">
        <v>192</v>
      </c>
    </row>
    <row r="24" spans="1:17" ht="13.9" customHeight="1" thickBot="1">
      <c r="A24" s="597">
        <v>15</v>
      </c>
      <c r="B24" s="611" t="s">
        <v>500</v>
      </c>
      <c r="C24" s="633">
        <v>150</v>
      </c>
      <c r="D24" s="631">
        <v>0.3</v>
      </c>
      <c r="E24" s="622" t="s">
        <v>136</v>
      </c>
      <c r="F24" s="624">
        <v>2270</v>
      </c>
      <c r="G24" s="604">
        <f t="shared" si="6"/>
        <v>77040</v>
      </c>
      <c r="H24" s="575">
        <f t="shared" si="0"/>
        <v>152.03619909502262</v>
      </c>
      <c r="I24" s="616">
        <v>95</v>
      </c>
      <c r="J24" s="616">
        <v>6250</v>
      </c>
      <c r="L24" s="554">
        <f t="shared" si="7"/>
        <v>0</v>
      </c>
      <c r="M24" s="561">
        <f t="shared" si="1"/>
        <v>2270</v>
      </c>
      <c r="N24" s="561">
        <f t="shared" si="2"/>
        <v>0</v>
      </c>
      <c r="O24" s="561">
        <f t="shared" si="3"/>
        <v>0</v>
      </c>
      <c r="P24" s="561">
        <f t="shared" si="4"/>
        <v>0</v>
      </c>
      <c r="Q24" s="552" t="s">
        <v>233</v>
      </c>
    </row>
    <row r="25" spans="1:17" ht="13.9" customHeight="1" thickBot="1">
      <c r="A25" s="597">
        <v>16</v>
      </c>
      <c r="B25" s="611" t="s">
        <v>500</v>
      </c>
      <c r="C25" s="633">
        <v>188</v>
      </c>
      <c r="D25" s="631">
        <v>1.2</v>
      </c>
      <c r="E25" s="622" t="s">
        <v>136</v>
      </c>
      <c r="F25" s="624">
        <v>9760</v>
      </c>
      <c r="G25" s="604">
        <f t="shared" si="6"/>
        <v>86800</v>
      </c>
      <c r="H25" s="575">
        <f t="shared" si="0"/>
        <v>198.20814479638008</v>
      </c>
      <c r="I25" s="616">
        <v>95</v>
      </c>
      <c r="J25" s="616">
        <v>6315</v>
      </c>
      <c r="L25" s="554">
        <f t="shared" si="7"/>
        <v>0</v>
      </c>
      <c r="M25" s="561">
        <f t="shared" si="1"/>
        <v>9760</v>
      </c>
      <c r="N25" s="561">
        <f t="shared" si="2"/>
        <v>0</v>
      </c>
      <c r="O25" s="561">
        <f t="shared" si="3"/>
        <v>0</v>
      </c>
      <c r="P25" s="561">
        <f t="shared" si="4"/>
        <v>0</v>
      </c>
      <c r="Q25" s="553" t="s">
        <v>156</v>
      </c>
    </row>
    <row r="26" spans="1:17" ht="13.9" customHeight="1" thickBot="1">
      <c r="A26" s="597">
        <v>17</v>
      </c>
      <c r="B26" s="611" t="s">
        <v>502</v>
      </c>
      <c r="C26" s="633">
        <v>201</v>
      </c>
      <c r="D26" s="631">
        <v>0.3</v>
      </c>
      <c r="E26" s="622" t="s">
        <v>150</v>
      </c>
      <c r="F26" s="624">
        <v>2900</v>
      </c>
      <c r="G26" s="604">
        <f t="shared" si="6"/>
        <v>89700</v>
      </c>
      <c r="H26" s="575">
        <f t="shared" si="0"/>
        <v>203.7285067873303</v>
      </c>
      <c r="I26" s="616">
        <v>95</v>
      </c>
      <c r="J26" s="616">
        <v>6400</v>
      </c>
      <c r="L26" s="554">
        <f t="shared" si="7"/>
        <v>0</v>
      </c>
      <c r="M26" s="561">
        <f t="shared" si="1"/>
        <v>0</v>
      </c>
      <c r="N26" s="561">
        <f t="shared" si="2"/>
        <v>2900</v>
      </c>
      <c r="O26" s="561">
        <f t="shared" si="3"/>
        <v>0</v>
      </c>
      <c r="P26" s="561">
        <f t="shared" si="4"/>
        <v>0</v>
      </c>
    </row>
    <row r="27" spans="1:17" ht="13.9" customHeight="1" thickBot="1">
      <c r="A27" s="597">
        <v>18</v>
      </c>
      <c r="B27" s="611" t="s">
        <v>502</v>
      </c>
      <c r="C27" s="633">
        <v>401</v>
      </c>
      <c r="D27" s="631">
        <v>0.6</v>
      </c>
      <c r="E27" s="622" t="s">
        <v>150</v>
      </c>
      <c r="F27" s="624">
        <v>10550</v>
      </c>
      <c r="G27" s="604">
        <f t="shared" si="6"/>
        <v>100250</v>
      </c>
      <c r="H27" s="575">
        <f t="shared" si="0"/>
        <v>411.88687782805425</v>
      </c>
      <c r="I27" s="616">
        <v>95</v>
      </c>
      <c r="J27" s="616">
        <v>6350</v>
      </c>
      <c r="L27" s="554">
        <f t="shared" si="7"/>
        <v>0</v>
      </c>
      <c r="M27" s="561">
        <f t="shared" si="1"/>
        <v>0</v>
      </c>
      <c r="N27" s="561">
        <f t="shared" si="2"/>
        <v>10550</v>
      </c>
      <c r="O27" s="561">
        <f t="shared" si="3"/>
        <v>0</v>
      </c>
      <c r="P27" s="561">
        <f t="shared" si="4"/>
        <v>0</v>
      </c>
    </row>
    <row r="28" spans="1:17" ht="13.9" customHeight="1" thickBot="1">
      <c r="A28" s="597">
        <v>19</v>
      </c>
      <c r="B28" s="611" t="s">
        <v>502</v>
      </c>
      <c r="C28" s="633">
        <v>400</v>
      </c>
      <c r="D28" s="631">
        <v>0.9</v>
      </c>
      <c r="E28" s="622" t="s">
        <v>150</v>
      </c>
      <c r="F28" s="624">
        <v>14730</v>
      </c>
      <c r="G28" s="604">
        <f t="shared" si="6"/>
        <v>114980</v>
      </c>
      <c r="H28" s="575">
        <f t="shared" si="0"/>
        <v>416.28959276018105</v>
      </c>
      <c r="I28" s="616">
        <v>95</v>
      </c>
      <c r="J28" s="616">
        <v>6400</v>
      </c>
      <c r="L28" s="554">
        <f t="shared" si="7"/>
        <v>0</v>
      </c>
      <c r="M28" s="561">
        <f t="shared" si="1"/>
        <v>0</v>
      </c>
      <c r="N28" s="561">
        <f t="shared" si="2"/>
        <v>14730</v>
      </c>
      <c r="O28" s="561">
        <f t="shared" si="3"/>
        <v>0</v>
      </c>
      <c r="P28" s="561">
        <f t="shared" si="4"/>
        <v>0</v>
      </c>
    </row>
    <row r="29" spans="1:17" ht="13.9" customHeight="1" thickBot="1">
      <c r="A29" s="597">
        <v>20</v>
      </c>
      <c r="B29" s="611" t="s">
        <v>502</v>
      </c>
      <c r="C29" s="633">
        <v>200</v>
      </c>
      <c r="D29" s="631">
        <v>0.3</v>
      </c>
      <c r="E29" s="622" t="s">
        <v>150</v>
      </c>
      <c r="F29" s="624">
        <v>3290</v>
      </c>
      <c r="G29" s="604">
        <f t="shared" si="6"/>
        <v>118270</v>
      </c>
      <c r="H29" s="575">
        <f t="shared" si="0"/>
        <v>202.71493212669682</v>
      </c>
      <c r="I29" s="616">
        <v>95</v>
      </c>
      <c r="J29" s="616">
        <v>6175</v>
      </c>
      <c r="L29" s="554">
        <f t="shared" si="7"/>
        <v>0</v>
      </c>
      <c r="M29" s="561">
        <f t="shared" si="1"/>
        <v>0</v>
      </c>
      <c r="N29" s="561">
        <f t="shared" si="2"/>
        <v>3290</v>
      </c>
      <c r="O29" s="561">
        <f t="shared" si="3"/>
        <v>0</v>
      </c>
      <c r="P29" s="561">
        <f t="shared" si="4"/>
        <v>0</v>
      </c>
    </row>
    <row r="30" spans="1:17" ht="13.9" customHeight="1" thickBot="1">
      <c r="A30" s="597">
        <v>21</v>
      </c>
      <c r="B30" s="611" t="s">
        <v>502</v>
      </c>
      <c r="C30" s="633">
        <v>402</v>
      </c>
      <c r="D30" s="631">
        <v>0.9</v>
      </c>
      <c r="E30" s="622" t="s">
        <v>150</v>
      </c>
      <c r="F30" s="624">
        <v>15800</v>
      </c>
      <c r="G30" s="604">
        <f t="shared" si="6"/>
        <v>134070</v>
      </c>
      <c r="H30" s="575">
        <f t="shared" si="0"/>
        <v>418.37104072398193</v>
      </c>
      <c r="I30" s="616">
        <v>95</v>
      </c>
      <c r="J30" s="616">
        <v>6200</v>
      </c>
      <c r="L30" s="554">
        <f t="shared" si="7"/>
        <v>0</v>
      </c>
      <c r="M30" s="561">
        <f t="shared" si="1"/>
        <v>0</v>
      </c>
      <c r="N30" s="561">
        <f t="shared" si="2"/>
        <v>15800</v>
      </c>
      <c r="O30" s="561">
        <f t="shared" si="3"/>
        <v>0</v>
      </c>
      <c r="P30" s="561">
        <f t="shared" si="4"/>
        <v>0</v>
      </c>
    </row>
    <row r="31" spans="1:17" ht="13.9" customHeight="1" thickBot="1">
      <c r="A31" s="597">
        <v>22</v>
      </c>
      <c r="B31" s="611" t="s">
        <v>502</v>
      </c>
      <c r="C31" s="633">
        <v>400</v>
      </c>
      <c r="D31" s="631">
        <v>1.5</v>
      </c>
      <c r="E31" s="622" t="s">
        <v>150</v>
      </c>
      <c r="F31" s="624">
        <v>24830</v>
      </c>
      <c r="G31" s="604">
        <f t="shared" si="6"/>
        <v>158900</v>
      </c>
      <c r="H31" s="575">
        <f t="shared" si="0"/>
        <v>427.14932126696834</v>
      </c>
      <c r="I31" s="616">
        <v>95</v>
      </c>
      <c r="J31" s="616">
        <v>6375</v>
      </c>
      <c r="L31" s="554">
        <f t="shared" si="7"/>
        <v>0</v>
      </c>
      <c r="M31" s="561">
        <f t="shared" si="1"/>
        <v>0</v>
      </c>
      <c r="N31" s="561">
        <f t="shared" si="2"/>
        <v>24830</v>
      </c>
      <c r="O31" s="561">
        <f t="shared" si="3"/>
        <v>0</v>
      </c>
      <c r="P31" s="561">
        <f t="shared" si="4"/>
        <v>0</v>
      </c>
    </row>
    <row r="32" spans="1:17" ht="13.9" customHeight="1" thickBot="1">
      <c r="A32" s="597">
        <v>23</v>
      </c>
      <c r="B32" s="611" t="s">
        <v>502</v>
      </c>
      <c r="C32" s="633">
        <v>201</v>
      </c>
      <c r="D32" s="631">
        <v>0.6</v>
      </c>
      <c r="E32" s="622" t="s">
        <v>150</v>
      </c>
      <c r="F32" s="624">
        <v>5840</v>
      </c>
      <c r="G32" s="604">
        <f t="shared" si="6"/>
        <v>164740</v>
      </c>
      <c r="H32" s="575">
        <f t="shared" si="0"/>
        <v>206.45701357466061</v>
      </c>
      <c r="I32" s="616">
        <v>95</v>
      </c>
      <c r="J32" s="616">
        <v>6175</v>
      </c>
      <c r="L32" s="554">
        <f t="shared" si="7"/>
        <v>0</v>
      </c>
      <c r="M32" s="561">
        <f t="shared" si="1"/>
        <v>0</v>
      </c>
      <c r="N32" s="561">
        <f t="shared" si="2"/>
        <v>5840</v>
      </c>
      <c r="O32" s="561">
        <f t="shared" si="3"/>
        <v>0</v>
      </c>
      <c r="P32" s="561">
        <f t="shared" si="4"/>
        <v>0</v>
      </c>
    </row>
    <row r="33" spans="1:16" ht="13.9" customHeight="1" thickBot="1">
      <c r="A33" s="597">
        <v>24</v>
      </c>
      <c r="B33" s="611" t="s">
        <v>502</v>
      </c>
      <c r="C33" s="633">
        <v>403</v>
      </c>
      <c r="D33" s="631">
        <v>1.2</v>
      </c>
      <c r="E33" s="622" t="s">
        <v>150</v>
      </c>
      <c r="F33" s="624">
        <v>20600</v>
      </c>
      <c r="G33" s="604">
        <f t="shared" si="6"/>
        <v>185340</v>
      </c>
      <c r="H33" s="575">
        <f t="shared" si="0"/>
        <v>424.88235294117646</v>
      </c>
      <c r="I33" s="616">
        <v>95</v>
      </c>
      <c r="J33" s="616">
        <v>6275</v>
      </c>
      <c r="L33" s="554">
        <f t="shared" si="7"/>
        <v>0</v>
      </c>
      <c r="M33" s="561">
        <f t="shared" si="1"/>
        <v>0</v>
      </c>
      <c r="N33" s="561">
        <f t="shared" si="2"/>
        <v>20600</v>
      </c>
      <c r="O33" s="561">
        <f t="shared" si="3"/>
        <v>0</v>
      </c>
      <c r="P33" s="561">
        <f t="shared" si="4"/>
        <v>0</v>
      </c>
    </row>
    <row r="34" spans="1:16" ht="13.9" customHeight="1" thickBot="1">
      <c r="A34" s="597">
        <v>25</v>
      </c>
      <c r="B34" s="611" t="s">
        <v>502</v>
      </c>
      <c r="C34" s="633">
        <v>401</v>
      </c>
      <c r="D34" s="631">
        <v>1.8</v>
      </c>
      <c r="E34" s="622" t="s">
        <v>150</v>
      </c>
      <c r="F34" s="624">
        <v>29500</v>
      </c>
      <c r="G34" s="604">
        <f t="shared" si="6"/>
        <v>214840</v>
      </c>
      <c r="H34" s="575">
        <f t="shared" si="0"/>
        <v>433.66063348416287</v>
      </c>
      <c r="I34" s="616">
        <v>95</v>
      </c>
      <c r="J34" s="616">
        <v>6175</v>
      </c>
      <c r="L34" s="554">
        <f t="shared" si="7"/>
        <v>0</v>
      </c>
      <c r="M34" s="561">
        <f t="shared" si="1"/>
        <v>0</v>
      </c>
      <c r="N34" s="561">
        <f t="shared" si="2"/>
        <v>29500</v>
      </c>
      <c r="O34" s="561">
        <f t="shared" si="3"/>
        <v>0</v>
      </c>
      <c r="P34" s="561">
        <f t="shared" si="4"/>
        <v>0</v>
      </c>
    </row>
    <row r="35" spans="1:16" ht="13.9" customHeight="1" thickBot="1">
      <c r="A35" s="597">
        <v>26</v>
      </c>
      <c r="B35" s="611" t="s">
        <v>502</v>
      </c>
      <c r="C35" s="633">
        <v>201</v>
      </c>
      <c r="D35" s="631">
        <v>0.6</v>
      </c>
      <c r="E35" s="622" t="s">
        <v>150</v>
      </c>
      <c r="F35" s="624">
        <v>5620</v>
      </c>
      <c r="G35" s="604">
        <f t="shared" si="6"/>
        <v>220460</v>
      </c>
      <c r="H35" s="575">
        <f t="shared" si="0"/>
        <v>206.45701357466061</v>
      </c>
      <c r="I35" s="616">
        <v>95</v>
      </c>
      <c r="J35" s="616">
        <v>6150</v>
      </c>
      <c r="L35" s="554">
        <f t="shared" si="7"/>
        <v>0</v>
      </c>
      <c r="M35" s="561">
        <f t="shared" si="1"/>
        <v>0</v>
      </c>
      <c r="N35" s="561">
        <f t="shared" si="2"/>
        <v>5620</v>
      </c>
      <c r="O35" s="561">
        <f t="shared" si="3"/>
        <v>0</v>
      </c>
      <c r="P35" s="561">
        <f t="shared" si="4"/>
        <v>0</v>
      </c>
    </row>
    <row r="36" spans="1:16" ht="13.9" customHeight="1" thickBot="1">
      <c r="A36" s="597">
        <v>27</v>
      </c>
      <c r="B36" s="611" t="s">
        <v>502</v>
      </c>
      <c r="C36" s="633">
        <v>401</v>
      </c>
      <c r="D36" s="631">
        <v>1.2</v>
      </c>
      <c r="E36" s="622" t="s">
        <v>150</v>
      </c>
      <c r="F36" s="624">
        <v>20100</v>
      </c>
      <c r="G36" s="604">
        <f t="shared" si="6"/>
        <v>240560</v>
      </c>
      <c r="H36" s="575">
        <f t="shared" si="0"/>
        <v>422.77375565610862</v>
      </c>
      <c r="I36" s="616">
        <v>95</v>
      </c>
      <c r="J36" s="616">
        <v>6125</v>
      </c>
      <c r="L36" s="554">
        <f t="shared" si="7"/>
        <v>0</v>
      </c>
      <c r="M36" s="561">
        <f t="shared" si="1"/>
        <v>0</v>
      </c>
      <c r="N36" s="561">
        <f t="shared" si="2"/>
        <v>20100</v>
      </c>
      <c r="O36" s="561">
        <f t="shared" si="3"/>
        <v>0</v>
      </c>
      <c r="P36" s="561">
        <f t="shared" si="4"/>
        <v>0</v>
      </c>
    </row>
    <row r="37" spans="1:16" ht="13.9" customHeight="1" thickBot="1">
      <c r="A37" s="597">
        <v>28</v>
      </c>
      <c r="B37" s="611" t="s">
        <v>502</v>
      </c>
      <c r="C37" s="633">
        <v>300</v>
      </c>
      <c r="D37" s="631">
        <v>1.8</v>
      </c>
      <c r="E37" s="622" t="s">
        <v>150</v>
      </c>
      <c r="F37" s="624">
        <v>21940</v>
      </c>
      <c r="G37" s="604">
        <f t="shared" si="6"/>
        <v>262500</v>
      </c>
      <c r="H37" s="575">
        <f t="shared" si="0"/>
        <v>324.43438914027149</v>
      </c>
      <c r="I37" s="616">
        <v>95</v>
      </c>
      <c r="J37" s="616">
        <v>6300</v>
      </c>
      <c r="L37" s="554">
        <f t="shared" si="7"/>
        <v>0</v>
      </c>
      <c r="M37" s="561">
        <f t="shared" si="1"/>
        <v>0</v>
      </c>
      <c r="N37" s="561">
        <f t="shared" si="2"/>
        <v>21940</v>
      </c>
      <c r="O37" s="561">
        <f t="shared" si="3"/>
        <v>0</v>
      </c>
      <c r="P37" s="561">
        <f t="shared" si="4"/>
        <v>0</v>
      </c>
    </row>
    <row r="38" spans="1:16" ht="13.9" customHeight="1" thickBot="1">
      <c r="A38" s="597">
        <v>29</v>
      </c>
      <c r="B38" s="611" t="s">
        <v>502</v>
      </c>
      <c r="C38" s="633">
        <v>199</v>
      </c>
      <c r="D38" s="631">
        <v>0.9</v>
      </c>
      <c r="E38" s="622" t="s">
        <v>150</v>
      </c>
      <c r="F38" s="624">
        <v>8160</v>
      </c>
      <c r="G38" s="604">
        <f t="shared" si="6"/>
        <v>270660</v>
      </c>
      <c r="H38" s="575">
        <f t="shared" si="0"/>
        <v>207.10407239819006</v>
      </c>
      <c r="I38" s="616">
        <v>95</v>
      </c>
      <c r="J38" s="616">
        <v>6185</v>
      </c>
      <c r="L38" s="554">
        <f t="shared" si="7"/>
        <v>0</v>
      </c>
      <c r="M38" s="561">
        <f t="shared" si="1"/>
        <v>0</v>
      </c>
      <c r="N38" s="561">
        <f t="shared" si="2"/>
        <v>8160</v>
      </c>
      <c r="O38" s="561">
        <f t="shared" si="3"/>
        <v>0</v>
      </c>
      <c r="P38" s="561">
        <f t="shared" si="4"/>
        <v>0</v>
      </c>
    </row>
    <row r="39" spans="1:16" ht="13.9" customHeight="1" thickBot="1">
      <c r="A39" s="597">
        <v>30</v>
      </c>
      <c r="B39" s="611" t="s">
        <v>502</v>
      </c>
      <c r="C39" s="633">
        <v>301</v>
      </c>
      <c r="D39" s="631">
        <v>1.5</v>
      </c>
      <c r="E39" s="622" t="s">
        <v>150</v>
      </c>
      <c r="F39" s="624">
        <v>19350</v>
      </c>
      <c r="G39" s="604">
        <f t="shared" si="6"/>
        <v>290010</v>
      </c>
      <c r="H39" s="575">
        <f t="shared" si="0"/>
        <v>321.42986425339365</v>
      </c>
      <c r="I39" s="616">
        <v>95</v>
      </c>
      <c r="J39" s="616">
        <v>6235</v>
      </c>
      <c r="L39" s="554">
        <f t="shared" si="7"/>
        <v>0</v>
      </c>
      <c r="M39" s="561">
        <f t="shared" si="1"/>
        <v>0</v>
      </c>
      <c r="N39" s="561">
        <f t="shared" si="2"/>
        <v>19350</v>
      </c>
      <c r="O39" s="561">
        <f t="shared" si="3"/>
        <v>0</v>
      </c>
      <c r="P39" s="561">
        <f t="shared" si="4"/>
        <v>0</v>
      </c>
    </row>
    <row r="40" spans="1:16" ht="13.9" customHeight="1" thickBot="1">
      <c r="A40" s="597">
        <v>31</v>
      </c>
      <c r="B40" s="611" t="s">
        <v>502</v>
      </c>
      <c r="C40" s="633">
        <v>210</v>
      </c>
      <c r="D40" s="631">
        <v>2</v>
      </c>
      <c r="E40" s="622" t="s">
        <v>150</v>
      </c>
      <c r="F40" s="624">
        <v>17170</v>
      </c>
      <c r="G40" s="604">
        <f t="shared" si="6"/>
        <v>307180</v>
      </c>
      <c r="H40" s="575">
        <f t="shared" si="0"/>
        <v>229.00452488687782</v>
      </c>
      <c r="I40" s="616">
        <v>95</v>
      </c>
      <c r="J40" s="616">
        <v>6225</v>
      </c>
      <c r="L40" s="554">
        <f t="shared" si="7"/>
        <v>0</v>
      </c>
      <c r="M40" s="561">
        <f t="shared" si="1"/>
        <v>0</v>
      </c>
      <c r="N40" s="561">
        <f t="shared" si="2"/>
        <v>17170</v>
      </c>
      <c r="O40" s="561">
        <f t="shared" si="3"/>
        <v>0</v>
      </c>
      <c r="P40" s="561">
        <f t="shared" si="4"/>
        <v>0</v>
      </c>
    </row>
    <row r="41" spans="1:16" ht="13.9" customHeight="1" thickBot="1">
      <c r="A41" s="597">
        <v>32</v>
      </c>
      <c r="B41" s="611" t="s">
        <v>502</v>
      </c>
      <c r="C41" s="633">
        <v>200</v>
      </c>
      <c r="D41" s="631">
        <v>0.9</v>
      </c>
      <c r="E41" s="622" t="s">
        <v>150</v>
      </c>
      <c r="F41" s="624">
        <v>7900</v>
      </c>
      <c r="G41" s="604">
        <f t="shared" si="6"/>
        <v>315080</v>
      </c>
      <c r="H41" s="575">
        <f t="shared" si="0"/>
        <v>208.14479638009053</v>
      </c>
      <c r="I41" s="616">
        <v>95</v>
      </c>
      <c r="J41" s="616">
        <v>6185</v>
      </c>
      <c r="L41" s="554">
        <f t="shared" si="7"/>
        <v>0</v>
      </c>
      <c r="M41" s="561">
        <f t="shared" si="1"/>
        <v>0</v>
      </c>
      <c r="N41" s="561">
        <f t="shared" si="2"/>
        <v>7900</v>
      </c>
      <c r="O41" s="561">
        <f t="shared" si="3"/>
        <v>0</v>
      </c>
      <c r="P41" s="561">
        <f t="shared" si="4"/>
        <v>0</v>
      </c>
    </row>
    <row r="42" spans="1:16" ht="13.9" customHeight="1" thickBot="1">
      <c r="A42" s="597">
        <v>33</v>
      </c>
      <c r="B42" s="611" t="s">
        <v>502</v>
      </c>
      <c r="C42" s="633">
        <v>200</v>
      </c>
      <c r="D42" s="631">
        <v>1.5</v>
      </c>
      <c r="E42" s="622" t="s">
        <v>150</v>
      </c>
      <c r="F42" s="624">
        <v>12830</v>
      </c>
      <c r="G42" s="604">
        <f t="shared" si="6"/>
        <v>327910</v>
      </c>
      <c r="H42" s="575">
        <f t="shared" si="0"/>
        <v>213.57466063348417</v>
      </c>
      <c r="I42" s="616">
        <v>95</v>
      </c>
      <c r="J42" s="616">
        <v>6175</v>
      </c>
      <c r="L42" s="554">
        <f t="shared" si="7"/>
        <v>0</v>
      </c>
      <c r="M42" s="561">
        <f t="shared" si="1"/>
        <v>0</v>
      </c>
      <c r="N42" s="561">
        <f t="shared" si="2"/>
        <v>12830</v>
      </c>
      <c r="O42" s="561">
        <f t="shared" si="3"/>
        <v>0</v>
      </c>
      <c r="P42" s="561">
        <f t="shared" si="4"/>
        <v>0</v>
      </c>
    </row>
    <row r="43" spans="1:16" ht="13.9" customHeight="1" thickBot="1">
      <c r="A43" s="597">
        <v>34</v>
      </c>
      <c r="B43" s="611" t="s">
        <v>502</v>
      </c>
      <c r="C43" s="633">
        <v>263</v>
      </c>
      <c r="D43" s="631">
        <v>2</v>
      </c>
      <c r="E43" s="622" t="s">
        <v>150</v>
      </c>
      <c r="F43" s="624">
        <v>15490</v>
      </c>
      <c r="G43" s="604">
        <f t="shared" si="6"/>
        <v>343400</v>
      </c>
      <c r="H43" s="575">
        <f t="shared" si="0"/>
        <v>286.80090497737552</v>
      </c>
      <c r="I43" s="616">
        <v>92</v>
      </c>
      <c r="J43" s="616">
        <v>6100</v>
      </c>
      <c r="L43" s="554">
        <f t="shared" si="7"/>
        <v>0</v>
      </c>
      <c r="M43" s="561">
        <f t="shared" si="1"/>
        <v>0</v>
      </c>
      <c r="N43" s="561">
        <f t="shared" si="2"/>
        <v>15490</v>
      </c>
      <c r="O43" s="561">
        <f t="shared" si="3"/>
        <v>0</v>
      </c>
      <c r="P43" s="561">
        <f t="shared" si="4"/>
        <v>0</v>
      </c>
    </row>
    <row r="44" spans="1:16" ht="13.9" customHeight="1" thickBot="1">
      <c r="A44" s="597">
        <v>35</v>
      </c>
      <c r="B44" s="611"/>
      <c r="C44" s="612"/>
      <c r="D44" s="613"/>
      <c r="E44" s="622"/>
      <c r="F44" s="624">
        <f>(D44*42)*C44</f>
        <v>0</v>
      </c>
      <c r="G44" s="604">
        <f t="shared" si="6"/>
        <v>343400</v>
      </c>
      <c r="H44" s="575">
        <f t="shared" si="0"/>
        <v>0</v>
      </c>
      <c r="I44" s="616"/>
      <c r="J44" s="616"/>
      <c r="L44" s="554">
        <f t="shared" si="7"/>
        <v>0</v>
      </c>
      <c r="M44" s="561">
        <f t="shared" si="1"/>
        <v>0</v>
      </c>
      <c r="N44" s="561">
        <f t="shared" si="2"/>
        <v>0</v>
      </c>
      <c r="O44" s="561">
        <f t="shared" si="3"/>
        <v>0</v>
      </c>
      <c r="P44" s="561">
        <f t="shared" si="4"/>
        <v>0</v>
      </c>
    </row>
    <row r="45" spans="1:16" ht="13.9" customHeight="1" thickBot="1">
      <c r="A45" s="597">
        <v>36</v>
      </c>
      <c r="B45" s="611"/>
      <c r="C45" s="612"/>
      <c r="D45" s="613"/>
      <c r="E45" s="622"/>
      <c r="F45" s="624">
        <f t="shared" ref="F45" si="8">(D45*42)*C45</f>
        <v>0</v>
      </c>
      <c r="G45" s="604">
        <f t="shared" si="6"/>
        <v>343400</v>
      </c>
      <c r="H45" s="575">
        <f t="shared" si="0"/>
        <v>0</v>
      </c>
      <c r="I45" s="616"/>
      <c r="J45" s="616"/>
      <c r="L45" s="554">
        <f t="shared" si="7"/>
        <v>0</v>
      </c>
      <c r="M45" s="561">
        <f t="shared" si="1"/>
        <v>0</v>
      </c>
      <c r="N45" s="561">
        <f t="shared" si="2"/>
        <v>0</v>
      </c>
      <c r="O45" s="561">
        <f t="shared" si="3"/>
        <v>0</v>
      </c>
      <c r="P45" s="561">
        <f t="shared" si="4"/>
        <v>0</v>
      </c>
    </row>
    <row r="46" spans="1:16" ht="13.9" customHeight="1" thickBot="1">
      <c r="A46" s="597">
        <v>37</v>
      </c>
      <c r="B46" s="611"/>
      <c r="C46" s="612"/>
      <c r="D46" s="613"/>
      <c r="E46" s="622"/>
      <c r="F46" s="624">
        <f>(D46*42)*C46</f>
        <v>0</v>
      </c>
      <c r="G46" s="604">
        <f t="shared" si="6"/>
        <v>343400</v>
      </c>
      <c r="H46" s="575">
        <f t="shared" si="0"/>
        <v>0</v>
      </c>
      <c r="I46" s="616"/>
      <c r="J46" s="616"/>
      <c r="L46" s="554">
        <f t="shared" si="7"/>
        <v>0</v>
      </c>
      <c r="M46" s="561">
        <f t="shared" si="1"/>
        <v>0</v>
      </c>
      <c r="N46" s="561">
        <f t="shared" si="2"/>
        <v>0</v>
      </c>
      <c r="O46" s="561">
        <f t="shared" si="3"/>
        <v>0</v>
      </c>
      <c r="P46" s="561">
        <f t="shared" si="4"/>
        <v>0</v>
      </c>
    </row>
    <row r="47" spans="1:16" ht="13.9" customHeight="1" thickBot="1">
      <c r="A47" s="597">
        <v>38</v>
      </c>
      <c r="B47" s="611"/>
      <c r="C47" s="612"/>
      <c r="D47" s="613"/>
      <c r="E47" s="622"/>
      <c r="F47" s="624">
        <f t="shared" ref="F47:F48" si="9">(D47*42)*C47</f>
        <v>0</v>
      </c>
      <c r="G47" s="604">
        <f t="shared" si="6"/>
        <v>343400</v>
      </c>
      <c r="H47" s="575">
        <f t="shared" si="0"/>
        <v>0</v>
      </c>
      <c r="I47" s="616"/>
      <c r="J47" s="616"/>
      <c r="L47" s="554">
        <f t="shared" si="7"/>
        <v>0</v>
      </c>
      <c r="M47" s="561">
        <f>IF(E47=$M$54,F47,0)</f>
        <v>0</v>
      </c>
      <c r="N47" s="561">
        <f>IF(E47=$N$54,F47,0)</f>
        <v>0</v>
      </c>
      <c r="O47" s="561">
        <f>IF(E47=$O$54,F47,0)</f>
        <v>0</v>
      </c>
      <c r="P47" s="561">
        <f>IF(E47=$P$54,F47,0)</f>
        <v>0</v>
      </c>
    </row>
    <row r="48" spans="1:16" ht="13.9" customHeight="1" thickBot="1">
      <c r="A48" s="597">
        <v>39</v>
      </c>
      <c r="B48" s="611"/>
      <c r="C48" s="612"/>
      <c r="D48" s="613"/>
      <c r="E48" s="622"/>
      <c r="F48" s="624">
        <f t="shared" si="9"/>
        <v>0</v>
      </c>
      <c r="G48" s="604">
        <f t="shared" si="6"/>
        <v>343400</v>
      </c>
      <c r="H48" s="575">
        <f t="shared" si="0"/>
        <v>0</v>
      </c>
      <c r="I48" s="616"/>
      <c r="J48" s="616"/>
      <c r="L48" s="554">
        <f t="shared" si="7"/>
        <v>0</v>
      </c>
      <c r="M48" s="561">
        <f>IF(E48=$M$54,F48,0)</f>
        <v>0</v>
      </c>
      <c r="N48" s="561">
        <f>IF(E48=$N$54,F48,0)</f>
        <v>0</v>
      </c>
      <c r="O48" s="561">
        <f>IF(E48=$O$54,F48,0)</f>
        <v>0</v>
      </c>
      <c r="P48" s="561">
        <f>IF(E48=$P$54,F48,0)</f>
        <v>0</v>
      </c>
    </row>
    <row r="49" spans="1:17" ht="13.9" customHeight="1" thickBot="1">
      <c r="A49" s="597">
        <v>40</v>
      </c>
      <c r="B49" s="611" t="s">
        <v>502</v>
      </c>
      <c r="C49" s="591">
        <f>(C5*E4)</f>
        <v>262.53713999999997</v>
      </c>
      <c r="D49" s="621"/>
      <c r="E49" s="614" t="s">
        <v>156</v>
      </c>
      <c r="F49" s="623"/>
      <c r="G49" s="605"/>
      <c r="H49" s="575">
        <f t="shared" si="0"/>
        <v>262.53713999999997</v>
      </c>
      <c r="I49" s="612">
        <v>95</v>
      </c>
      <c r="J49" s="616">
        <v>6500</v>
      </c>
      <c r="L49" s="554">
        <f t="shared" si="7"/>
        <v>0</v>
      </c>
      <c r="M49" s="561">
        <f>IF(E49=$M$54,F49,0)</f>
        <v>0</v>
      </c>
      <c r="N49" s="561">
        <f>IF(E49=$N$54,F49,0)</f>
        <v>0</v>
      </c>
      <c r="O49" s="561">
        <f>IF(E49=$O$54,F49,0)</f>
        <v>0</v>
      </c>
      <c r="P49" s="561">
        <f>IF(E49=$P$54,F49,0)</f>
        <v>0</v>
      </c>
    </row>
    <row r="50" spans="1:17" ht="13.9" customHeight="1" thickBot="1">
      <c r="A50" s="578" t="s">
        <v>71</v>
      </c>
      <c r="B50" s="576" t="s">
        <v>235</v>
      </c>
      <c r="C50" s="591">
        <f>(SUM(C10:C49))*42</f>
        <v>375628.55988000002</v>
      </c>
      <c r="D50" s="598" t="s">
        <v>236</v>
      </c>
      <c r="E50" s="576" t="s">
        <v>237</v>
      </c>
      <c r="F50" s="591">
        <f>SUM(F10:F46)</f>
        <v>343400</v>
      </c>
      <c r="G50" s="607" t="s">
        <v>154</v>
      </c>
      <c r="H50" s="606"/>
      <c r="I50" s="600"/>
      <c r="J50" s="603" t="s">
        <v>202</v>
      </c>
      <c r="K50" s="535"/>
      <c r="L50" s="554"/>
      <c r="M50" s="555"/>
      <c r="N50" s="555"/>
      <c r="O50" s="556"/>
      <c r="P50" s="556"/>
    </row>
    <row r="51" spans="1:17" ht="13.9" customHeight="1" thickBot="1">
      <c r="A51" s="578" t="s">
        <v>204</v>
      </c>
      <c r="B51" s="617">
        <v>0.79375000000000007</v>
      </c>
      <c r="C51" s="590" t="s">
        <v>203</v>
      </c>
      <c r="D51" s="580" t="s">
        <v>205</v>
      </c>
      <c r="E51" s="617">
        <v>0.86944444444444446</v>
      </c>
      <c r="F51" s="590" t="s">
        <v>203</v>
      </c>
      <c r="G51" s="580" t="s">
        <v>207</v>
      </c>
      <c r="H51" s="620">
        <v>43020</v>
      </c>
      <c r="I51" s="600" t="s">
        <v>514</v>
      </c>
      <c r="J51" s="601">
        <f>H49+H55</f>
        <v>312.53713999999997</v>
      </c>
      <c r="K51" s="574"/>
      <c r="L51" s="554"/>
      <c r="M51" s="555"/>
      <c r="N51" s="555"/>
      <c r="O51" s="556"/>
      <c r="P51" s="556"/>
    </row>
    <row r="52" spans="1:17" ht="13.9" customHeight="1" thickBot="1">
      <c r="A52" s="578" t="s">
        <v>178</v>
      </c>
      <c r="B52" s="612">
        <v>471</v>
      </c>
      <c r="C52" s="579" t="s">
        <v>73</v>
      </c>
      <c r="D52" s="580" t="s">
        <v>160</v>
      </c>
      <c r="E52" s="618">
        <f>MAX(D10:D48)</f>
        <v>2</v>
      </c>
      <c r="F52" s="579" t="s">
        <v>165</v>
      </c>
      <c r="G52" s="580" t="s">
        <v>166</v>
      </c>
      <c r="H52" s="618">
        <f>F50/(SUM(C15:C48)*42)</f>
        <v>1.0125313283208019</v>
      </c>
      <c r="I52" s="600" t="s">
        <v>165</v>
      </c>
      <c r="J52" s="602" t="s">
        <v>234</v>
      </c>
      <c r="L52" s="554"/>
      <c r="M52" s="555"/>
      <c r="N52" s="555"/>
      <c r="O52" s="556"/>
      <c r="P52" s="556"/>
    </row>
    <row r="53" spans="1:17" ht="13.9" customHeight="1" thickBot="1">
      <c r="A53" s="578" t="s">
        <v>179</v>
      </c>
      <c r="B53" s="612">
        <v>5152</v>
      </c>
      <c r="C53" s="579" t="s">
        <v>73</v>
      </c>
      <c r="D53" s="580" t="s">
        <v>161</v>
      </c>
      <c r="E53" s="612">
        <f>MAX(I10:I49)</f>
        <v>95</v>
      </c>
      <c r="F53" s="579" t="s">
        <v>74</v>
      </c>
      <c r="G53" s="580" t="s">
        <v>163</v>
      </c>
      <c r="H53" s="612">
        <f>AVERAGE(I14:I48)</f>
        <v>94.9</v>
      </c>
      <c r="I53" s="600" t="s">
        <v>74</v>
      </c>
      <c r="J53" s="547">
        <f>SUM(H10:H49)+E55+H55</f>
        <v>9495.5235653393665</v>
      </c>
      <c r="L53" s="574"/>
      <c r="M53" s="574"/>
      <c r="N53" s="574"/>
      <c r="O53" s="574"/>
      <c r="P53" s="574"/>
    </row>
    <row r="54" spans="1:17" ht="13.9" customHeight="1" thickBot="1">
      <c r="A54" s="578" t="s">
        <v>75</v>
      </c>
      <c r="B54" s="615">
        <v>1925</v>
      </c>
      <c r="C54" s="579" t="s">
        <v>73</v>
      </c>
      <c r="D54" s="580" t="s">
        <v>162</v>
      </c>
      <c r="E54" s="612">
        <f>MAX(J10:J49)</f>
        <v>7200</v>
      </c>
      <c r="F54" s="579" t="s">
        <v>73</v>
      </c>
      <c r="G54" s="580" t="s">
        <v>164</v>
      </c>
      <c r="H54" s="612">
        <f>AVERAGE(J14:J48)</f>
        <v>6362.333333333333</v>
      </c>
      <c r="I54" s="600" t="s">
        <v>73</v>
      </c>
      <c r="J54" s="602" t="s">
        <v>146</v>
      </c>
      <c r="L54" s="550" t="s">
        <v>89</v>
      </c>
      <c r="M54" s="549" t="str">
        <f>'Job Info'!D17</f>
        <v>100 Mesh</v>
      </c>
      <c r="N54" s="549" t="str">
        <f>'Job Info'!D18</f>
        <v>40/70 White</v>
      </c>
      <c r="O54" s="549">
        <f>'Job Info'!D19</f>
        <v>0</v>
      </c>
      <c r="P54" s="549">
        <f>'Job Info'!D20</f>
        <v>0</v>
      </c>
    </row>
    <row r="55" spans="1:17" ht="13.9" customHeight="1" thickBot="1">
      <c r="A55" s="576" t="s">
        <v>90</v>
      </c>
      <c r="B55" s="599">
        <f>((C7*0.433)+B54)/C7</f>
        <v>0.64514458893541982</v>
      </c>
      <c r="C55" s="579" t="s">
        <v>231</v>
      </c>
      <c r="D55" s="589" t="s">
        <v>229</v>
      </c>
      <c r="E55" s="619">
        <v>128</v>
      </c>
      <c r="F55" s="579" t="s">
        <v>230</v>
      </c>
      <c r="G55" s="578" t="s">
        <v>232</v>
      </c>
      <c r="H55" s="619">
        <v>50</v>
      </c>
      <c r="I55" s="600" t="s">
        <v>230</v>
      </c>
      <c r="J55" s="547">
        <f>(C50/42)+E55+H55</f>
        <v>9121.5371400000004</v>
      </c>
      <c r="L55" s="551">
        <f t="shared" ref="L55:P55" si="10">SUM(L10:L49)</f>
        <v>60</v>
      </c>
      <c r="M55" s="551">
        <f t="shared" si="10"/>
        <v>86800</v>
      </c>
      <c r="N55" s="551">
        <f t="shared" si="10"/>
        <v>256600</v>
      </c>
      <c r="O55" s="551">
        <f t="shared" si="10"/>
        <v>0</v>
      </c>
      <c r="P55" s="551">
        <f t="shared" si="10"/>
        <v>0</v>
      </c>
    </row>
    <row r="56" spans="1:17" ht="43.15" customHeight="1">
      <c r="A56" s="663" t="s">
        <v>504</v>
      </c>
      <c r="B56" s="664"/>
      <c r="C56" s="664"/>
      <c r="D56" s="664"/>
      <c r="E56" s="664"/>
      <c r="F56" s="664"/>
      <c r="G56" s="664"/>
      <c r="H56" s="664"/>
      <c r="I56" s="664"/>
      <c r="J56" s="665"/>
      <c r="K56" s="535"/>
      <c r="L56" s="538"/>
      <c r="M56" s="539"/>
      <c r="N56" s="535"/>
      <c r="O56" s="535"/>
    </row>
    <row r="58" spans="1:17">
      <c r="A58" s="541"/>
      <c r="B58" s="540" t="s">
        <v>191</v>
      </c>
      <c r="C58" s="542"/>
      <c r="D58" s="542"/>
      <c r="E58" s="542"/>
      <c r="F58" s="542"/>
      <c r="G58" s="542"/>
      <c r="H58" s="542"/>
      <c r="I58" s="542"/>
    </row>
    <row r="59" spans="1:17">
      <c r="A59" s="543"/>
      <c r="B59" s="540" t="s">
        <v>100</v>
      </c>
      <c r="C59" s="545"/>
      <c r="D59" s="544"/>
      <c r="E59" s="545"/>
      <c r="F59" s="546"/>
      <c r="G59" s="546"/>
      <c r="H59" s="546"/>
      <c r="I59" s="546"/>
    </row>
    <row r="60" spans="1:17">
      <c r="A60" s="558" t="s">
        <v>130</v>
      </c>
      <c r="B60" s="558" t="s">
        <v>131</v>
      </c>
      <c r="C60" s="558" t="s">
        <v>97</v>
      </c>
      <c r="D60" s="558" t="s">
        <v>91</v>
      </c>
      <c r="E60" s="558" t="s">
        <v>72</v>
      </c>
      <c r="F60" s="558" t="s">
        <v>173</v>
      </c>
      <c r="G60" s="558" t="s">
        <v>174</v>
      </c>
      <c r="H60" s="558" t="s">
        <v>171</v>
      </c>
      <c r="I60" s="558" t="s">
        <v>172</v>
      </c>
      <c r="J60" s="558" t="s">
        <v>159</v>
      </c>
      <c r="K60" s="558" t="s">
        <v>99</v>
      </c>
      <c r="L60" s="558" t="s">
        <v>92</v>
      </c>
      <c r="M60" s="558" t="s">
        <v>132</v>
      </c>
      <c r="N60" s="558" t="s">
        <v>93</v>
      </c>
      <c r="O60" s="558" t="s">
        <v>94</v>
      </c>
      <c r="P60" s="558" t="s">
        <v>96</v>
      </c>
      <c r="Q60" s="558" t="s">
        <v>95</v>
      </c>
    </row>
    <row r="61" spans="1:17">
      <c r="A61" s="559">
        <f>C5</f>
        <v>11842</v>
      </c>
      <c r="B61" s="559">
        <f>C6</f>
        <v>11993</v>
      </c>
      <c r="C61" s="559">
        <f>C50</f>
        <v>375628.55988000002</v>
      </c>
      <c r="D61" s="559">
        <f>J55</f>
        <v>9121.5371400000004</v>
      </c>
      <c r="E61" s="559">
        <f>F50</f>
        <v>343400</v>
      </c>
      <c r="F61" s="559">
        <f>M55</f>
        <v>86800</v>
      </c>
      <c r="G61" s="559">
        <f>N55</f>
        <v>256600</v>
      </c>
      <c r="H61" s="559">
        <f>O55</f>
        <v>0</v>
      </c>
      <c r="I61" s="559">
        <f>P55</f>
        <v>0</v>
      </c>
      <c r="J61" s="559">
        <f>B52</f>
        <v>471</v>
      </c>
      <c r="K61" s="559">
        <f>B53</f>
        <v>5152</v>
      </c>
      <c r="L61" s="559">
        <f>B54</f>
        <v>1925</v>
      </c>
      <c r="M61" s="560">
        <f>B55</f>
        <v>0.64514458893541982</v>
      </c>
      <c r="N61" s="559">
        <f>E53</f>
        <v>95</v>
      </c>
      <c r="O61" s="559">
        <f>H53</f>
        <v>94.9</v>
      </c>
      <c r="P61" s="559">
        <f>E54</f>
        <v>7200</v>
      </c>
      <c r="Q61" s="559">
        <f>H54</f>
        <v>6362.333333333333</v>
      </c>
    </row>
  </sheetData>
  <sheetProtection selectLockedCells="1"/>
  <mergeCells count="22">
    <mergeCell ref="A2:A3"/>
    <mergeCell ref="B2:E2"/>
    <mergeCell ref="F2:J3"/>
    <mergeCell ref="B3:E3"/>
    <mergeCell ref="A4:A5"/>
    <mergeCell ref="F4:G4"/>
    <mergeCell ref="H4:J4"/>
    <mergeCell ref="F5:G5"/>
    <mergeCell ref="H5:J5"/>
    <mergeCell ref="I8:I9"/>
    <mergeCell ref="J8:J9"/>
    <mergeCell ref="A56:J56"/>
    <mergeCell ref="M5:P5"/>
    <mergeCell ref="M6:P6"/>
    <mergeCell ref="A8:A9"/>
    <mergeCell ref="B8:B9"/>
    <mergeCell ref="C8:C9"/>
    <mergeCell ref="D8:D9"/>
    <mergeCell ref="E8:E9"/>
    <mergeCell ref="F8:F9"/>
    <mergeCell ref="G8:G9"/>
    <mergeCell ref="H8:H9"/>
  </mergeCells>
  <dataValidations count="1">
    <dataValidation type="list" allowBlank="1" showInputMessage="1" showErrorMessage="1" sqref="E10:E49">
      <formula1>$Q$10:$Q$25</formula1>
    </dataValidation>
  </dataValidations>
  <pageMargins left="0.7" right="0.7" top="0.75" bottom="0.75" header="0.3" footer="0.3"/>
  <pageSetup scale="77" orientation="portrait"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Q61"/>
  <sheetViews>
    <sheetView zoomScaleNormal="100" zoomScaleSheetLayoutView="80" workbookViewId="0">
      <selection activeCell="L2" sqref="L2"/>
    </sheetView>
  </sheetViews>
  <sheetFormatPr defaultColWidth="8.85546875" defaultRowHeight="15"/>
  <cols>
    <col min="1" max="16" width="11.7109375" style="534" customWidth="1"/>
    <col min="17" max="17" width="11.28515625" style="534" bestFit="1" customWidth="1"/>
    <col min="18" max="16384" width="8.85546875" style="534"/>
  </cols>
  <sheetData>
    <row r="1" spans="1:17" ht="13.9" customHeight="1" thickBot="1"/>
    <row r="2" spans="1:17" ht="13.9" customHeight="1" thickBot="1">
      <c r="A2" s="673" t="s">
        <v>433</v>
      </c>
      <c r="B2" s="674" t="s">
        <v>291</v>
      </c>
      <c r="C2" s="675"/>
      <c r="D2" s="675"/>
      <c r="E2" s="676"/>
      <c r="F2" s="677" t="s">
        <v>434</v>
      </c>
      <c r="G2" s="678"/>
      <c r="H2" s="678"/>
      <c r="I2" s="678"/>
      <c r="J2" s="678"/>
      <c r="M2" s="566" t="s">
        <v>185</v>
      </c>
      <c r="N2" s="566" t="s">
        <v>186</v>
      </c>
      <c r="O2" s="566" t="s">
        <v>187</v>
      </c>
      <c r="P2" s="566" t="s">
        <v>188</v>
      </c>
    </row>
    <row r="3" spans="1:17" ht="13.9" customHeight="1" thickBot="1">
      <c r="A3" s="673"/>
      <c r="B3" s="679" t="s">
        <v>241</v>
      </c>
      <c r="C3" s="680"/>
      <c r="D3" s="680"/>
      <c r="E3" s="681"/>
      <c r="F3" s="677"/>
      <c r="G3" s="678"/>
      <c r="H3" s="678"/>
      <c r="I3" s="678"/>
      <c r="J3" s="678"/>
      <c r="M3" s="567">
        <f>M55/F50</f>
        <v>0.25174825174825177</v>
      </c>
      <c r="N3" s="567">
        <f>N55/F50</f>
        <v>0.74825174825174823</v>
      </c>
      <c r="O3" s="567">
        <f>O55/F50</f>
        <v>0</v>
      </c>
      <c r="P3" s="567">
        <f>P55/F50</f>
        <v>0</v>
      </c>
    </row>
    <row r="4" spans="1:17" ht="13.9" customHeight="1" thickBot="1">
      <c r="A4" s="682">
        <v>40</v>
      </c>
      <c r="B4" s="581" t="s">
        <v>218</v>
      </c>
      <c r="C4" s="608">
        <v>11824</v>
      </c>
      <c r="D4" s="582" t="s">
        <v>76</v>
      </c>
      <c r="E4" s="586">
        <v>2.2169999999999999E-2</v>
      </c>
      <c r="F4" s="683" t="s">
        <v>226</v>
      </c>
      <c r="G4" s="684"/>
      <c r="H4" s="685" t="s">
        <v>452</v>
      </c>
      <c r="I4" s="685"/>
      <c r="J4" s="685"/>
      <c r="N4" s="535"/>
    </row>
    <row r="5" spans="1:17" ht="13.9" customHeight="1" thickBot="1">
      <c r="A5" s="682"/>
      <c r="B5" s="658" t="s">
        <v>78</v>
      </c>
      <c r="C5" s="609">
        <v>11655</v>
      </c>
      <c r="D5" s="583" t="s">
        <v>219</v>
      </c>
      <c r="E5" s="587">
        <f>(C6+C5)/2</f>
        <v>11730.5</v>
      </c>
      <c r="F5" s="683" t="s">
        <v>227</v>
      </c>
      <c r="G5" s="686"/>
      <c r="H5" s="685" t="s">
        <v>453</v>
      </c>
      <c r="I5" s="687"/>
      <c r="J5" s="685"/>
      <c r="M5" s="666" t="s">
        <v>140</v>
      </c>
      <c r="N5" s="667"/>
      <c r="O5" s="667"/>
      <c r="P5" s="668"/>
    </row>
    <row r="6" spans="1:17" ht="13.9" customHeight="1" thickBot="1">
      <c r="A6" s="595" t="s">
        <v>144</v>
      </c>
      <c r="B6" s="658" t="s">
        <v>79</v>
      </c>
      <c r="C6" s="609">
        <v>11806</v>
      </c>
      <c r="D6" s="584" t="s">
        <v>145</v>
      </c>
      <c r="E6" s="588">
        <v>0.63</v>
      </c>
      <c r="F6" s="592" t="s">
        <v>170</v>
      </c>
      <c r="G6" s="594">
        <f>SUM(C12:C15)/SUM(C12:C46)</f>
        <v>8.693168837103038E-2</v>
      </c>
      <c r="H6" s="592" t="s">
        <v>168</v>
      </c>
      <c r="I6" s="575">
        <v>48.698924731182792</v>
      </c>
      <c r="J6" s="596"/>
      <c r="M6" s="669" t="s">
        <v>141</v>
      </c>
      <c r="N6" s="670"/>
      <c r="O6" s="670"/>
      <c r="P6" s="671"/>
    </row>
    <row r="7" spans="1:17" ht="13.9" customHeight="1" thickBot="1">
      <c r="A7" s="610">
        <v>22.1</v>
      </c>
      <c r="B7" s="658" t="s">
        <v>80</v>
      </c>
      <c r="C7" s="609">
        <v>9071</v>
      </c>
      <c r="D7" s="585" t="s">
        <v>77</v>
      </c>
      <c r="E7" s="587">
        <v>6</v>
      </c>
      <c r="F7" s="593" t="s">
        <v>167</v>
      </c>
      <c r="G7" s="587">
        <v>95</v>
      </c>
      <c r="H7" s="592" t="s">
        <v>169</v>
      </c>
      <c r="I7" s="575">
        <v>1853.2258064516129</v>
      </c>
      <c r="J7" s="596"/>
      <c r="K7" s="535"/>
      <c r="L7" s="557"/>
    </row>
    <row r="8" spans="1:17" ht="13.9" customHeight="1">
      <c r="A8" s="661" t="s">
        <v>81</v>
      </c>
      <c r="B8" s="661" t="s">
        <v>82</v>
      </c>
      <c r="C8" s="661" t="s">
        <v>201</v>
      </c>
      <c r="D8" s="661" t="s">
        <v>224</v>
      </c>
      <c r="E8" s="662" t="s">
        <v>225</v>
      </c>
      <c r="F8" s="661" t="s">
        <v>83</v>
      </c>
      <c r="G8" s="662" t="s">
        <v>72</v>
      </c>
      <c r="H8" s="661" t="s">
        <v>217</v>
      </c>
      <c r="I8" s="661" t="s">
        <v>239</v>
      </c>
      <c r="J8" s="662" t="s">
        <v>451</v>
      </c>
      <c r="L8" s="557"/>
    </row>
    <row r="9" spans="1:17" ht="13.9" customHeight="1" thickBot="1">
      <c r="A9" s="661"/>
      <c r="B9" s="661"/>
      <c r="C9" s="661"/>
      <c r="D9" s="661"/>
      <c r="E9" s="661"/>
      <c r="F9" s="672"/>
      <c r="G9" s="672"/>
      <c r="H9" s="672"/>
      <c r="I9" s="661"/>
      <c r="J9" s="661"/>
      <c r="L9" s="535"/>
      <c r="M9" s="535"/>
      <c r="N9" s="535"/>
      <c r="Q9" s="568" t="s">
        <v>149</v>
      </c>
    </row>
    <row r="10" spans="1:17" ht="13.9" customHeight="1" thickBot="1">
      <c r="A10" s="597">
        <v>1</v>
      </c>
      <c r="B10" s="611" t="s">
        <v>84</v>
      </c>
      <c r="C10" s="630">
        <v>35</v>
      </c>
      <c r="D10" s="631"/>
      <c r="E10" s="622" t="s">
        <v>139</v>
      </c>
      <c r="F10" s="624">
        <f>(D10*42)*C10</f>
        <v>0</v>
      </c>
      <c r="G10" s="604">
        <f>F10</f>
        <v>0</v>
      </c>
      <c r="H10" s="575">
        <f t="shared" ref="H10:H49" si="0">(1*((D10/$A$7)+1))*C10</f>
        <v>35</v>
      </c>
      <c r="I10" s="616">
        <v>15</v>
      </c>
      <c r="J10" s="616">
        <v>6633</v>
      </c>
      <c r="L10" s="554">
        <f>IF(E10="acid",(C10),0)</f>
        <v>0</v>
      </c>
      <c r="M10" s="561">
        <f t="shared" ref="M10:M46" si="1">IF(E10=$M$54,F10,0)</f>
        <v>0</v>
      </c>
      <c r="N10" s="561">
        <f t="shared" ref="N10:N46" si="2">IF(E10=$N$54,F10,0)</f>
        <v>0</v>
      </c>
      <c r="O10" s="561">
        <f t="shared" ref="O10:O46" si="3">IF(E10=$O$54,F10,0)</f>
        <v>0</v>
      </c>
      <c r="P10" s="561">
        <f t="shared" ref="P10:P46" si="4">IF(E10=$P$54,F10,0)</f>
        <v>0</v>
      </c>
      <c r="Q10" s="569"/>
    </row>
    <row r="11" spans="1:17" ht="13.9" customHeight="1" thickBot="1">
      <c r="A11" s="597">
        <v>2</v>
      </c>
      <c r="B11" s="611" t="s">
        <v>85</v>
      </c>
      <c r="C11" s="630">
        <v>24</v>
      </c>
      <c r="D11" s="631"/>
      <c r="E11" s="622" t="s">
        <v>61</v>
      </c>
      <c r="F11" s="624">
        <f t="shared" ref="F11:F14" si="5">(D11*42)*C11</f>
        <v>0</v>
      </c>
      <c r="G11" s="604">
        <f t="shared" ref="G11:G48" si="6">G10+F11</f>
        <v>0</v>
      </c>
      <c r="H11" s="575">
        <f t="shared" si="0"/>
        <v>24</v>
      </c>
      <c r="I11" s="616">
        <v>32</v>
      </c>
      <c r="J11" s="616">
        <v>6850</v>
      </c>
      <c r="L11" s="554">
        <f t="shared" ref="L11:L49" si="7">IF(E11="acid",(C11),0)</f>
        <v>24</v>
      </c>
      <c r="M11" s="561">
        <f t="shared" si="1"/>
        <v>0</v>
      </c>
      <c r="N11" s="561">
        <f t="shared" si="2"/>
        <v>0</v>
      </c>
      <c r="O11" s="561">
        <f t="shared" si="3"/>
        <v>0</v>
      </c>
      <c r="P11" s="561">
        <f t="shared" si="4"/>
        <v>0</v>
      </c>
      <c r="Q11" s="552" t="s">
        <v>136</v>
      </c>
    </row>
    <row r="12" spans="1:17" ht="13.9" customHeight="1" thickBot="1">
      <c r="A12" s="597">
        <v>3</v>
      </c>
      <c r="B12" s="611" t="s">
        <v>500</v>
      </c>
      <c r="C12" s="630">
        <v>176</v>
      </c>
      <c r="D12" s="631"/>
      <c r="E12" s="622" t="s">
        <v>86</v>
      </c>
      <c r="F12" s="624">
        <f t="shared" si="5"/>
        <v>0</v>
      </c>
      <c r="G12" s="604">
        <f t="shared" si="6"/>
        <v>0</v>
      </c>
      <c r="H12" s="575">
        <f t="shared" si="0"/>
        <v>176</v>
      </c>
      <c r="I12" s="616">
        <v>84</v>
      </c>
      <c r="J12" s="616">
        <v>7225</v>
      </c>
      <c r="L12" s="554">
        <f t="shared" si="7"/>
        <v>0</v>
      </c>
      <c r="M12" s="561">
        <f t="shared" si="1"/>
        <v>0</v>
      </c>
      <c r="N12" s="561">
        <f t="shared" si="2"/>
        <v>0</v>
      </c>
      <c r="O12" s="561">
        <f t="shared" si="3"/>
        <v>0</v>
      </c>
      <c r="P12" s="561">
        <f t="shared" si="4"/>
        <v>0</v>
      </c>
      <c r="Q12" s="552" t="s">
        <v>150</v>
      </c>
    </row>
    <row r="13" spans="1:17" ht="13.9" customHeight="1" thickBot="1">
      <c r="A13" s="597">
        <v>4</v>
      </c>
      <c r="B13" s="611" t="s">
        <v>85</v>
      </c>
      <c r="C13" s="630">
        <v>36</v>
      </c>
      <c r="D13" s="631"/>
      <c r="E13" s="622" t="s">
        <v>61</v>
      </c>
      <c r="F13" s="624">
        <f t="shared" si="5"/>
        <v>0</v>
      </c>
      <c r="G13" s="604">
        <f t="shared" si="6"/>
        <v>0</v>
      </c>
      <c r="H13" s="575">
        <f t="shared" si="0"/>
        <v>36</v>
      </c>
      <c r="I13" s="616">
        <v>91</v>
      </c>
      <c r="J13" s="616">
        <v>7400</v>
      </c>
      <c r="L13" s="554">
        <f t="shared" si="7"/>
        <v>36</v>
      </c>
      <c r="M13" s="561">
        <f t="shared" si="1"/>
        <v>0</v>
      </c>
      <c r="N13" s="561">
        <f t="shared" si="2"/>
        <v>0</v>
      </c>
      <c r="O13" s="561">
        <f t="shared" si="3"/>
        <v>0</v>
      </c>
      <c r="P13" s="561">
        <f t="shared" si="4"/>
        <v>0</v>
      </c>
      <c r="Q13" s="552" t="s">
        <v>113</v>
      </c>
    </row>
    <row r="14" spans="1:17" ht="13.9" customHeight="1" thickBot="1">
      <c r="A14" s="597">
        <v>5</v>
      </c>
      <c r="B14" s="611" t="s">
        <v>500</v>
      </c>
      <c r="C14" s="630">
        <v>349</v>
      </c>
      <c r="D14" s="632"/>
      <c r="E14" s="622" t="s">
        <v>87</v>
      </c>
      <c r="F14" s="624">
        <f t="shared" si="5"/>
        <v>0</v>
      </c>
      <c r="G14" s="604">
        <f t="shared" si="6"/>
        <v>0</v>
      </c>
      <c r="H14" s="575">
        <f t="shared" si="0"/>
        <v>349</v>
      </c>
      <c r="I14" s="616">
        <v>95</v>
      </c>
      <c r="J14" s="616">
        <v>7250</v>
      </c>
      <c r="L14" s="554">
        <f t="shared" si="7"/>
        <v>0</v>
      </c>
      <c r="M14" s="561">
        <f t="shared" si="1"/>
        <v>0</v>
      </c>
      <c r="N14" s="561">
        <f t="shared" si="2"/>
        <v>0</v>
      </c>
      <c r="O14" s="561">
        <f t="shared" si="3"/>
        <v>0</v>
      </c>
      <c r="P14" s="561">
        <f t="shared" si="4"/>
        <v>0</v>
      </c>
      <c r="Q14" s="552" t="s">
        <v>151</v>
      </c>
    </row>
    <row r="15" spans="1:17" ht="13.9" customHeight="1" thickBot="1">
      <c r="A15" s="597">
        <v>6</v>
      </c>
      <c r="B15" s="611" t="s">
        <v>500</v>
      </c>
      <c r="C15" s="630">
        <v>200</v>
      </c>
      <c r="D15" s="631">
        <v>0.3</v>
      </c>
      <c r="E15" s="622" t="s">
        <v>136</v>
      </c>
      <c r="F15" s="624">
        <v>2660</v>
      </c>
      <c r="G15" s="604">
        <f t="shared" si="6"/>
        <v>2660</v>
      </c>
      <c r="H15" s="575">
        <f t="shared" si="0"/>
        <v>202.71493212669682</v>
      </c>
      <c r="I15" s="616">
        <v>95</v>
      </c>
      <c r="J15" s="616">
        <v>7365</v>
      </c>
      <c r="L15" s="554">
        <f t="shared" si="7"/>
        <v>0</v>
      </c>
      <c r="M15" s="561">
        <f t="shared" si="1"/>
        <v>2660</v>
      </c>
      <c r="N15" s="561">
        <f t="shared" si="2"/>
        <v>0</v>
      </c>
      <c r="O15" s="561">
        <f t="shared" si="3"/>
        <v>0</v>
      </c>
      <c r="P15" s="561">
        <f t="shared" si="4"/>
        <v>0</v>
      </c>
      <c r="Q15" s="552" t="s">
        <v>114</v>
      </c>
    </row>
    <row r="16" spans="1:17" ht="13.9" customHeight="1" thickBot="1">
      <c r="A16" s="597">
        <v>7</v>
      </c>
      <c r="B16" s="611" t="s">
        <v>500</v>
      </c>
      <c r="C16" s="630">
        <v>420</v>
      </c>
      <c r="D16" s="631">
        <v>0.6</v>
      </c>
      <c r="E16" s="622" t="s">
        <v>136</v>
      </c>
      <c r="F16" s="624">
        <v>8900</v>
      </c>
      <c r="G16" s="604">
        <f t="shared" si="6"/>
        <v>11560</v>
      </c>
      <c r="H16" s="575">
        <f t="shared" si="0"/>
        <v>431.40271493212663</v>
      </c>
      <c r="I16" s="616">
        <v>96</v>
      </c>
      <c r="J16" s="616">
        <v>7335</v>
      </c>
      <c r="L16" s="554">
        <f t="shared" si="7"/>
        <v>0</v>
      </c>
      <c r="M16" s="561">
        <f t="shared" si="1"/>
        <v>8900</v>
      </c>
      <c r="N16" s="561">
        <f t="shared" si="2"/>
        <v>0</v>
      </c>
      <c r="O16" s="561">
        <f t="shared" si="3"/>
        <v>0</v>
      </c>
      <c r="P16" s="561">
        <f t="shared" si="4"/>
        <v>0</v>
      </c>
      <c r="Q16" s="552" t="s">
        <v>152</v>
      </c>
    </row>
    <row r="17" spans="1:17" ht="13.9" customHeight="1" thickBot="1">
      <c r="A17" s="597">
        <v>8</v>
      </c>
      <c r="B17" s="611" t="s">
        <v>500</v>
      </c>
      <c r="C17" s="630">
        <v>350</v>
      </c>
      <c r="D17" s="631">
        <v>0.9</v>
      </c>
      <c r="E17" s="622" t="s">
        <v>136</v>
      </c>
      <c r="F17" s="624">
        <v>13300</v>
      </c>
      <c r="G17" s="604">
        <f t="shared" si="6"/>
        <v>24860</v>
      </c>
      <c r="H17" s="575">
        <f t="shared" si="0"/>
        <v>364.2533936651584</v>
      </c>
      <c r="I17" s="616">
        <v>94</v>
      </c>
      <c r="J17" s="616">
        <v>7350</v>
      </c>
      <c r="L17" s="554">
        <f t="shared" si="7"/>
        <v>0</v>
      </c>
      <c r="M17" s="561">
        <f t="shared" si="1"/>
        <v>13300</v>
      </c>
      <c r="N17" s="561">
        <f t="shared" si="2"/>
        <v>0</v>
      </c>
      <c r="O17" s="561">
        <f t="shared" si="3"/>
        <v>0</v>
      </c>
      <c r="P17" s="561">
        <f t="shared" si="4"/>
        <v>0</v>
      </c>
      <c r="Q17" s="552" t="s">
        <v>87</v>
      </c>
    </row>
    <row r="18" spans="1:17" ht="13.9" customHeight="1" thickBot="1">
      <c r="A18" s="597">
        <v>9</v>
      </c>
      <c r="B18" s="611" t="s">
        <v>500</v>
      </c>
      <c r="C18" s="633">
        <v>150</v>
      </c>
      <c r="D18" s="631">
        <v>0.3</v>
      </c>
      <c r="E18" s="622" t="s">
        <v>136</v>
      </c>
      <c r="F18" s="624">
        <v>2250</v>
      </c>
      <c r="G18" s="604">
        <f t="shared" si="6"/>
        <v>27110</v>
      </c>
      <c r="H18" s="575">
        <f t="shared" si="0"/>
        <v>152.03619909502262</v>
      </c>
      <c r="I18" s="616">
        <v>94</v>
      </c>
      <c r="J18" s="616">
        <v>7115</v>
      </c>
      <c r="L18" s="554">
        <f t="shared" si="7"/>
        <v>0</v>
      </c>
      <c r="M18" s="561">
        <f t="shared" si="1"/>
        <v>2250</v>
      </c>
      <c r="N18" s="561">
        <f t="shared" si="2"/>
        <v>0</v>
      </c>
      <c r="O18" s="561">
        <f t="shared" si="3"/>
        <v>0</v>
      </c>
      <c r="P18" s="561">
        <f t="shared" si="4"/>
        <v>0</v>
      </c>
      <c r="Q18" s="552" t="s">
        <v>61</v>
      </c>
    </row>
    <row r="19" spans="1:17" ht="13.9" customHeight="1" thickBot="1">
      <c r="A19" s="597">
        <v>10</v>
      </c>
      <c r="B19" s="611" t="s">
        <v>500</v>
      </c>
      <c r="C19" s="633">
        <v>350</v>
      </c>
      <c r="D19" s="631">
        <v>0.6</v>
      </c>
      <c r="E19" s="622" t="s">
        <v>136</v>
      </c>
      <c r="F19" s="624">
        <v>8800</v>
      </c>
      <c r="G19" s="604">
        <f t="shared" si="6"/>
        <v>35910</v>
      </c>
      <c r="H19" s="575">
        <f t="shared" si="0"/>
        <v>359.50226244343889</v>
      </c>
      <c r="I19" s="616">
        <v>95</v>
      </c>
      <c r="J19" s="616">
        <v>7050</v>
      </c>
      <c r="L19" s="554">
        <f t="shared" si="7"/>
        <v>0</v>
      </c>
      <c r="M19" s="561">
        <f t="shared" si="1"/>
        <v>8800</v>
      </c>
      <c r="N19" s="561">
        <f t="shared" si="2"/>
        <v>0</v>
      </c>
      <c r="O19" s="561">
        <f t="shared" si="3"/>
        <v>0</v>
      </c>
      <c r="P19" s="561">
        <f t="shared" si="4"/>
        <v>0</v>
      </c>
      <c r="Q19" s="552" t="s">
        <v>86</v>
      </c>
    </row>
    <row r="20" spans="1:17" ht="13.9" customHeight="1" thickBot="1">
      <c r="A20" s="597">
        <v>11</v>
      </c>
      <c r="B20" s="611" t="s">
        <v>500</v>
      </c>
      <c r="C20" s="633">
        <v>300</v>
      </c>
      <c r="D20" s="631">
        <v>0.9</v>
      </c>
      <c r="E20" s="622" t="s">
        <v>136</v>
      </c>
      <c r="F20" s="624">
        <v>10900</v>
      </c>
      <c r="G20" s="604">
        <f t="shared" si="6"/>
        <v>46810</v>
      </c>
      <c r="H20" s="575">
        <f t="shared" si="0"/>
        <v>312.21719457013575</v>
      </c>
      <c r="I20" s="616">
        <v>95</v>
      </c>
      <c r="J20" s="616">
        <v>6975</v>
      </c>
      <c r="L20" s="554">
        <f t="shared" si="7"/>
        <v>0</v>
      </c>
      <c r="M20" s="561">
        <f t="shared" si="1"/>
        <v>10900</v>
      </c>
      <c r="N20" s="561">
        <f t="shared" si="2"/>
        <v>0</v>
      </c>
      <c r="O20" s="561">
        <f t="shared" si="3"/>
        <v>0</v>
      </c>
      <c r="P20" s="561">
        <f t="shared" si="4"/>
        <v>0</v>
      </c>
      <c r="Q20" s="552" t="s">
        <v>128</v>
      </c>
    </row>
    <row r="21" spans="1:17" ht="13.9" customHeight="1" thickBot="1">
      <c r="A21" s="597">
        <v>12</v>
      </c>
      <c r="B21" s="611" t="s">
        <v>500</v>
      </c>
      <c r="C21" s="633">
        <v>150</v>
      </c>
      <c r="D21" s="631">
        <v>0.3</v>
      </c>
      <c r="E21" s="622" t="s">
        <v>136</v>
      </c>
      <c r="F21" s="624">
        <v>2280</v>
      </c>
      <c r="G21" s="604">
        <f t="shared" si="6"/>
        <v>49090</v>
      </c>
      <c r="H21" s="575">
        <f t="shared" si="0"/>
        <v>152.03619909502262</v>
      </c>
      <c r="I21" s="616">
        <v>95</v>
      </c>
      <c r="J21" s="616">
        <v>6875</v>
      </c>
      <c r="L21" s="554">
        <f t="shared" si="7"/>
        <v>0</v>
      </c>
      <c r="M21" s="561">
        <f t="shared" si="1"/>
        <v>2280</v>
      </c>
      <c r="N21" s="561">
        <f t="shared" si="2"/>
        <v>0</v>
      </c>
      <c r="O21" s="561">
        <f t="shared" si="3"/>
        <v>0</v>
      </c>
      <c r="P21" s="561">
        <f t="shared" si="4"/>
        <v>0</v>
      </c>
      <c r="Q21" s="552" t="s">
        <v>129</v>
      </c>
    </row>
    <row r="22" spans="1:17" ht="13.9" customHeight="1" thickBot="1">
      <c r="A22" s="597">
        <v>13</v>
      </c>
      <c r="B22" s="611" t="s">
        <v>500</v>
      </c>
      <c r="C22" s="633">
        <v>300</v>
      </c>
      <c r="D22" s="631">
        <v>0.9</v>
      </c>
      <c r="E22" s="622" t="s">
        <v>136</v>
      </c>
      <c r="F22" s="624">
        <v>10780</v>
      </c>
      <c r="G22" s="604">
        <f t="shared" si="6"/>
        <v>59870</v>
      </c>
      <c r="H22" s="575">
        <f t="shared" si="0"/>
        <v>312.21719457013575</v>
      </c>
      <c r="I22" s="616">
        <v>95</v>
      </c>
      <c r="J22" s="616">
        <v>6850</v>
      </c>
      <c r="L22" s="554">
        <f t="shared" si="7"/>
        <v>0</v>
      </c>
      <c r="M22" s="561">
        <f t="shared" si="1"/>
        <v>10780</v>
      </c>
      <c r="N22" s="561">
        <f t="shared" si="2"/>
        <v>0</v>
      </c>
      <c r="O22" s="561">
        <f t="shared" si="3"/>
        <v>0</v>
      </c>
      <c r="P22" s="561">
        <f t="shared" si="4"/>
        <v>0</v>
      </c>
      <c r="Q22" s="552" t="s">
        <v>139</v>
      </c>
    </row>
    <row r="23" spans="1:17" ht="13.9" customHeight="1" thickBot="1">
      <c r="A23" s="597">
        <v>14</v>
      </c>
      <c r="B23" s="611" t="s">
        <v>500</v>
      </c>
      <c r="C23" s="633">
        <v>300</v>
      </c>
      <c r="D23" s="631">
        <v>1.2</v>
      </c>
      <c r="E23" s="622" t="s">
        <v>136</v>
      </c>
      <c r="F23" s="624">
        <v>14900</v>
      </c>
      <c r="G23" s="604">
        <f t="shared" si="6"/>
        <v>74770</v>
      </c>
      <c r="H23" s="575">
        <f t="shared" si="0"/>
        <v>316.28959276018099</v>
      </c>
      <c r="I23" s="616">
        <v>95</v>
      </c>
      <c r="J23" s="616">
        <v>6850</v>
      </c>
      <c r="L23" s="554">
        <f t="shared" si="7"/>
        <v>0</v>
      </c>
      <c r="M23" s="561">
        <f t="shared" si="1"/>
        <v>14900</v>
      </c>
      <c r="N23" s="561">
        <f t="shared" si="2"/>
        <v>0</v>
      </c>
      <c r="O23" s="561">
        <f t="shared" si="3"/>
        <v>0</v>
      </c>
      <c r="P23" s="561">
        <f t="shared" si="4"/>
        <v>0</v>
      </c>
      <c r="Q23" s="552" t="s">
        <v>192</v>
      </c>
    </row>
    <row r="24" spans="1:17" ht="13.9" customHeight="1" thickBot="1">
      <c r="A24" s="597">
        <v>15</v>
      </c>
      <c r="B24" s="611" t="s">
        <v>500</v>
      </c>
      <c r="C24" s="633">
        <v>150</v>
      </c>
      <c r="D24" s="631">
        <v>0.3</v>
      </c>
      <c r="E24" s="622" t="s">
        <v>136</v>
      </c>
      <c r="F24" s="624">
        <v>2370</v>
      </c>
      <c r="G24" s="604">
        <f t="shared" si="6"/>
        <v>77140</v>
      </c>
      <c r="H24" s="575">
        <f t="shared" si="0"/>
        <v>152.03619909502262</v>
      </c>
      <c r="I24" s="616">
        <v>95</v>
      </c>
      <c r="J24" s="616">
        <v>6730</v>
      </c>
      <c r="L24" s="554">
        <f t="shared" si="7"/>
        <v>0</v>
      </c>
      <c r="M24" s="561">
        <f t="shared" si="1"/>
        <v>2370</v>
      </c>
      <c r="N24" s="561">
        <f t="shared" si="2"/>
        <v>0</v>
      </c>
      <c r="O24" s="561">
        <f t="shared" si="3"/>
        <v>0</v>
      </c>
      <c r="P24" s="561">
        <f t="shared" si="4"/>
        <v>0</v>
      </c>
      <c r="Q24" s="552" t="s">
        <v>233</v>
      </c>
    </row>
    <row r="25" spans="1:17" ht="13.9" customHeight="1" thickBot="1">
      <c r="A25" s="597">
        <v>16</v>
      </c>
      <c r="B25" s="611" t="s">
        <v>500</v>
      </c>
      <c r="C25" s="633">
        <v>242</v>
      </c>
      <c r="D25" s="631">
        <v>1.2</v>
      </c>
      <c r="E25" s="622" t="s">
        <v>136</v>
      </c>
      <c r="F25" s="624">
        <v>9260</v>
      </c>
      <c r="G25" s="604">
        <f t="shared" si="6"/>
        <v>86400</v>
      </c>
      <c r="H25" s="575">
        <f t="shared" si="0"/>
        <v>255.14027149321268</v>
      </c>
      <c r="I25" s="616">
        <v>94</v>
      </c>
      <c r="J25" s="616">
        <v>6775</v>
      </c>
      <c r="L25" s="554">
        <f t="shared" si="7"/>
        <v>0</v>
      </c>
      <c r="M25" s="561">
        <f t="shared" si="1"/>
        <v>9260</v>
      </c>
      <c r="N25" s="561">
        <f t="shared" si="2"/>
        <v>0</v>
      </c>
      <c r="O25" s="561">
        <f t="shared" si="3"/>
        <v>0</v>
      </c>
      <c r="P25" s="561">
        <f t="shared" si="4"/>
        <v>0</v>
      </c>
      <c r="Q25" s="553" t="s">
        <v>156</v>
      </c>
    </row>
    <row r="26" spans="1:17" ht="13.9" customHeight="1" thickBot="1">
      <c r="A26" s="597">
        <v>17</v>
      </c>
      <c r="B26" s="611" t="s">
        <v>500</v>
      </c>
      <c r="C26" s="633">
        <v>201</v>
      </c>
      <c r="D26" s="631">
        <v>0.3</v>
      </c>
      <c r="E26" s="622" t="s">
        <v>150</v>
      </c>
      <c r="F26" s="624">
        <v>3140</v>
      </c>
      <c r="G26" s="604">
        <f t="shared" si="6"/>
        <v>89540</v>
      </c>
      <c r="H26" s="575">
        <f t="shared" si="0"/>
        <v>203.7285067873303</v>
      </c>
      <c r="I26" s="616">
        <v>94</v>
      </c>
      <c r="J26" s="616">
        <v>6525</v>
      </c>
      <c r="L26" s="554">
        <f t="shared" si="7"/>
        <v>0</v>
      </c>
      <c r="M26" s="561">
        <f t="shared" si="1"/>
        <v>0</v>
      </c>
      <c r="N26" s="561">
        <f t="shared" si="2"/>
        <v>3140</v>
      </c>
      <c r="O26" s="561">
        <f t="shared" si="3"/>
        <v>0</v>
      </c>
      <c r="P26" s="561">
        <f t="shared" si="4"/>
        <v>0</v>
      </c>
    </row>
    <row r="27" spans="1:17" ht="13.9" customHeight="1" thickBot="1">
      <c r="A27" s="597">
        <v>18</v>
      </c>
      <c r="B27" s="611" t="s">
        <v>500</v>
      </c>
      <c r="C27" s="633">
        <v>399</v>
      </c>
      <c r="D27" s="631">
        <v>0.6</v>
      </c>
      <c r="E27" s="622" t="s">
        <v>150</v>
      </c>
      <c r="F27" s="624">
        <v>10300</v>
      </c>
      <c r="G27" s="604">
        <f t="shared" si="6"/>
        <v>99840</v>
      </c>
      <c r="H27" s="575">
        <f t="shared" si="0"/>
        <v>409.83257918552033</v>
      </c>
      <c r="I27" s="616">
        <v>94</v>
      </c>
      <c r="J27" s="616">
        <v>6485</v>
      </c>
      <c r="L27" s="554">
        <f t="shared" si="7"/>
        <v>0</v>
      </c>
      <c r="M27" s="561">
        <f t="shared" si="1"/>
        <v>0</v>
      </c>
      <c r="N27" s="561">
        <f t="shared" si="2"/>
        <v>10300</v>
      </c>
      <c r="O27" s="561">
        <f t="shared" si="3"/>
        <v>0</v>
      </c>
      <c r="P27" s="561">
        <f t="shared" si="4"/>
        <v>0</v>
      </c>
    </row>
    <row r="28" spans="1:17" ht="13.9" customHeight="1" thickBot="1">
      <c r="A28" s="597">
        <v>19</v>
      </c>
      <c r="B28" s="611" t="s">
        <v>500</v>
      </c>
      <c r="C28" s="633">
        <v>400</v>
      </c>
      <c r="D28" s="631">
        <v>0.9</v>
      </c>
      <c r="E28" s="622" t="s">
        <v>150</v>
      </c>
      <c r="F28" s="624">
        <v>14900</v>
      </c>
      <c r="G28" s="604">
        <f t="shared" si="6"/>
        <v>114740</v>
      </c>
      <c r="H28" s="575">
        <f t="shared" si="0"/>
        <v>416.28959276018105</v>
      </c>
      <c r="I28" s="616">
        <v>95</v>
      </c>
      <c r="J28" s="616">
        <v>6550</v>
      </c>
      <c r="L28" s="554">
        <f t="shared" si="7"/>
        <v>0</v>
      </c>
      <c r="M28" s="561">
        <f t="shared" si="1"/>
        <v>0</v>
      </c>
      <c r="N28" s="561">
        <f t="shared" si="2"/>
        <v>14900</v>
      </c>
      <c r="O28" s="561">
        <f t="shared" si="3"/>
        <v>0</v>
      </c>
      <c r="P28" s="561">
        <f t="shared" si="4"/>
        <v>0</v>
      </c>
    </row>
    <row r="29" spans="1:17" ht="13.9" customHeight="1" thickBot="1">
      <c r="A29" s="597">
        <v>20</v>
      </c>
      <c r="B29" s="611" t="s">
        <v>500</v>
      </c>
      <c r="C29" s="633">
        <v>199</v>
      </c>
      <c r="D29" s="631">
        <v>0.3</v>
      </c>
      <c r="E29" s="622" t="s">
        <v>150</v>
      </c>
      <c r="F29" s="624">
        <v>3500</v>
      </c>
      <c r="G29" s="604">
        <f t="shared" si="6"/>
        <v>118240</v>
      </c>
      <c r="H29" s="575">
        <f t="shared" si="0"/>
        <v>201.70135746606334</v>
      </c>
      <c r="I29" s="616">
        <v>94</v>
      </c>
      <c r="J29" s="616">
        <v>6400</v>
      </c>
      <c r="L29" s="554">
        <f t="shared" si="7"/>
        <v>0</v>
      </c>
      <c r="M29" s="561">
        <f t="shared" si="1"/>
        <v>0</v>
      </c>
      <c r="N29" s="561">
        <f t="shared" si="2"/>
        <v>3500</v>
      </c>
      <c r="O29" s="561">
        <f t="shared" si="3"/>
        <v>0</v>
      </c>
      <c r="P29" s="561">
        <f t="shared" si="4"/>
        <v>0</v>
      </c>
    </row>
    <row r="30" spans="1:17" ht="13.9" customHeight="1" thickBot="1">
      <c r="A30" s="597">
        <v>21</v>
      </c>
      <c r="B30" s="611" t="s">
        <v>500</v>
      </c>
      <c r="C30" s="633">
        <v>400</v>
      </c>
      <c r="D30" s="631">
        <v>0.9</v>
      </c>
      <c r="E30" s="622" t="s">
        <v>150</v>
      </c>
      <c r="F30" s="624">
        <v>15700</v>
      </c>
      <c r="G30" s="604">
        <f t="shared" si="6"/>
        <v>133940</v>
      </c>
      <c r="H30" s="575">
        <f t="shared" si="0"/>
        <v>416.28959276018105</v>
      </c>
      <c r="I30" s="616">
        <v>94</v>
      </c>
      <c r="J30" s="616">
        <v>6350</v>
      </c>
      <c r="L30" s="554">
        <f t="shared" si="7"/>
        <v>0</v>
      </c>
      <c r="M30" s="561">
        <f t="shared" si="1"/>
        <v>0</v>
      </c>
      <c r="N30" s="561">
        <f t="shared" si="2"/>
        <v>15700</v>
      </c>
      <c r="O30" s="561">
        <f t="shared" si="3"/>
        <v>0</v>
      </c>
      <c r="P30" s="561">
        <f t="shared" si="4"/>
        <v>0</v>
      </c>
    </row>
    <row r="31" spans="1:17" ht="13.9" customHeight="1" thickBot="1">
      <c r="A31" s="597">
        <v>22</v>
      </c>
      <c r="B31" s="611" t="s">
        <v>500</v>
      </c>
      <c r="C31" s="633">
        <v>400</v>
      </c>
      <c r="D31" s="631">
        <v>1.5</v>
      </c>
      <c r="E31" s="622" t="s">
        <v>150</v>
      </c>
      <c r="F31" s="624">
        <v>24900</v>
      </c>
      <c r="G31" s="604">
        <f t="shared" si="6"/>
        <v>158840</v>
      </c>
      <c r="H31" s="575">
        <f t="shared" si="0"/>
        <v>427.14932126696834</v>
      </c>
      <c r="I31" s="616">
        <v>94</v>
      </c>
      <c r="J31" s="616">
        <v>6515</v>
      </c>
      <c r="L31" s="554">
        <f t="shared" si="7"/>
        <v>0</v>
      </c>
      <c r="M31" s="561">
        <f t="shared" si="1"/>
        <v>0</v>
      </c>
      <c r="N31" s="561">
        <f t="shared" si="2"/>
        <v>24900</v>
      </c>
      <c r="O31" s="561">
        <f t="shared" si="3"/>
        <v>0</v>
      </c>
      <c r="P31" s="561">
        <f t="shared" si="4"/>
        <v>0</v>
      </c>
    </row>
    <row r="32" spans="1:17" ht="13.9" customHeight="1" thickBot="1">
      <c r="A32" s="597">
        <v>23</v>
      </c>
      <c r="B32" s="611" t="s">
        <v>500</v>
      </c>
      <c r="C32" s="633">
        <v>200</v>
      </c>
      <c r="D32" s="631">
        <v>0.6</v>
      </c>
      <c r="E32" s="622" t="s">
        <v>150</v>
      </c>
      <c r="F32" s="624">
        <v>5520</v>
      </c>
      <c r="G32" s="604">
        <f t="shared" si="6"/>
        <v>164360</v>
      </c>
      <c r="H32" s="575">
        <f t="shared" si="0"/>
        <v>205.42986425339365</v>
      </c>
      <c r="I32" s="616">
        <v>94</v>
      </c>
      <c r="J32" s="616">
        <v>6410</v>
      </c>
      <c r="L32" s="554">
        <f t="shared" si="7"/>
        <v>0</v>
      </c>
      <c r="M32" s="561">
        <f t="shared" si="1"/>
        <v>0</v>
      </c>
      <c r="N32" s="561">
        <f t="shared" si="2"/>
        <v>5520</v>
      </c>
      <c r="O32" s="561">
        <f t="shared" si="3"/>
        <v>0</v>
      </c>
      <c r="P32" s="561">
        <f t="shared" si="4"/>
        <v>0</v>
      </c>
    </row>
    <row r="33" spans="1:16" ht="13.9" customHeight="1" thickBot="1">
      <c r="A33" s="597">
        <v>24</v>
      </c>
      <c r="B33" s="611" t="s">
        <v>500</v>
      </c>
      <c r="C33" s="633">
        <v>400</v>
      </c>
      <c r="D33" s="631">
        <v>1.2</v>
      </c>
      <c r="E33" s="622" t="s">
        <v>150</v>
      </c>
      <c r="F33" s="624">
        <v>20100</v>
      </c>
      <c r="G33" s="604">
        <f t="shared" si="6"/>
        <v>184460</v>
      </c>
      <c r="H33" s="575">
        <f t="shared" si="0"/>
        <v>421.7194570135747</v>
      </c>
      <c r="I33" s="616">
        <v>94</v>
      </c>
      <c r="J33" s="616">
        <v>6500</v>
      </c>
      <c r="L33" s="554">
        <f t="shared" si="7"/>
        <v>0</v>
      </c>
      <c r="M33" s="561">
        <f t="shared" si="1"/>
        <v>0</v>
      </c>
      <c r="N33" s="561">
        <f t="shared" si="2"/>
        <v>20100</v>
      </c>
      <c r="O33" s="561">
        <f t="shared" si="3"/>
        <v>0</v>
      </c>
      <c r="P33" s="561">
        <f t="shared" si="4"/>
        <v>0</v>
      </c>
    </row>
    <row r="34" spans="1:16" ht="13.9" customHeight="1" thickBot="1">
      <c r="A34" s="597">
        <v>25</v>
      </c>
      <c r="B34" s="611" t="s">
        <v>500</v>
      </c>
      <c r="C34" s="633">
        <v>401</v>
      </c>
      <c r="D34" s="631">
        <v>1.8</v>
      </c>
      <c r="E34" s="622" t="s">
        <v>150</v>
      </c>
      <c r="F34" s="624">
        <v>29400</v>
      </c>
      <c r="G34" s="604">
        <f t="shared" si="6"/>
        <v>213860</v>
      </c>
      <c r="H34" s="575">
        <f t="shared" si="0"/>
        <v>433.66063348416287</v>
      </c>
      <c r="I34" s="616">
        <v>94</v>
      </c>
      <c r="J34" s="616">
        <v>6750</v>
      </c>
      <c r="L34" s="554">
        <f t="shared" si="7"/>
        <v>0</v>
      </c>
      <c r="M34" s="561">
        <f t="shared" si="1"/>
        <v>0</v>
      </c>
      <c r="N34" s="561">
        <f t="shared" si="2"/>
        <v>29400</v>
      </c>
      <c r="O34" s="561">
        <f t="shared" si="3"/>
        <v>0</v>
      </c>
      <c r="P34" s="561">
        <f t="shared" si="4"/>
        <v>0</v>
      </c>
    </row>
    <row r="35" spans="1:16" ht="13.9" customHeight="1" thickBot="1">
      <c r="A35" s="597">
        <v>26</v>
      </c>
      <c r="B35" s="611" t="s">
        <v>500</v>
      </c>
      <c r="C35" s="633">
        <v>205</v>
      </c>
      <c r="D35" s="631">
        <v>0.6</v>
      </c>
      <c r="E35" s="622" t="s">
        <v>150</v>
      </c>
      <c r="F35" s="624">
        <v>6100</v>
      </c>
      <c r="G35" s="604">
        <f t="shared" si="6"/>
        <v>219960</v>
      </c>
      <c r="H35" s="575">
        <f t="shared" si="0"/>
        <v>210.56561085972848</v>
      </c>
      <c r="I35" s="616">
        <v>94</v>
      </c>
      <c r="J35" s="616">
        <v>6500</v>
      </c>
      <c r="L35" s="554">
        <f t="shared" si="7"/>
        <v>0</v>
      </c>
      <c r="M35" s="561">
        <f t="shared" si="1"/>
        <v>0</v>
      </c>
      <c r="N35" s="561">
        <f t="shared" si="2"/>
        <v>6100</v>
      </c>
      <c r="O35" s="561">
        <f t="shared" si="3"/>
        <v>0</v>
      </c>
      <c r="P35" s="561">
        <f t="shared" si="4"/>
        <v>0</v>
      </c>
    </row>
    <row r="36" spans="1:16" ht="13.9" customHeight="1" thickBot="1">
      <c r="A36" s="597">
        <v>27</v>
      </c>
      <c r="B36" s="611" t="s">
        <v>500</v>
      </c>
      <c r="C36" s="633">
        <v>399</v>
      </c>
      <c r="D36" s="631">
        <v>1.2</v>
      </c>
      <c r="E36" s="622" t="s">
        <v>150</v>
      </c>
      <c r="F36" s="624">
        <v>20700</v>
      </c>
      <c r="G36" s="604">
        <f t="shared" si="6"/>
        <v>240660</v>
      </c>
      <c r="H36" s="575">
        <f t="shared" si="0"/>
        <v>420.66515837104072</v>
      </c>
      <c r="I36" s="616">
        <v>94</v>
      </c>
      <c r="J36" s="616">
        <v>6450</v>
      </c>
      <c r="L36" s="554">
        <f t="shared" si="7"/>
        <v>0</v>
      </c>
      <c r="M36" s="561">
        <f t="shared" si="1"/>
        <v>0</v>
      </c>
      <c r="N36" s="561">
        <f t="shared" si="2"/>
        <v>20700</v>
      </c>
      <c r="O36" s="561">
        <f t="shared" si="3"/>
        <v>0</v>
      </c>
      <c r="P36" s="561">
        <f t="shared" si="4"/>
        <v>0</v>
      </c>
    </row>
    <row r="37" spans="1:16" ht="13.9" customHeight="1" thickBot="1">
      <c r="A37" s="597">
        <v>28</v>
      </c>
      <c r="B37" s="611" t="s">
        <v>500</v>
      </c>
      <c r="C37" s="633">
        <v>301</v>
      </c>
      <c r="D37" s="631">
        <v>1.8</v>
      </c>
      <c r="E37" s="622" t="s">
        <v>150</v>
      </c>
      <c r="F37" s="624">
        <v>21650</v>
      </c>
      <c r="G37" s="604">
        <f t="shared" si="6"/>
        <v>262310</v>
      </c>
      <c r="H37" s="575">
        <f t="shared" si="0"/>
        <v>325.51583710407238</v>
      </c>
      <c r="I37" s="616">
        <v>94</v>
      </c>
      <c r="J37" s="616">
        <v>6650</v>
      </c>
      <c r="L37" s="554">
        <f t="shared" si="7"/>
        <v>0</v>
      </c>
      <c r="M37" s="561">
        <f t="shared" si="1"/>
        <v>0</v>
      </c>
      <c r="N37" s="561">
        <f t="shared" si="2"/>
        <v>21650</v>
      </c>
      <c r="O37" s="561">
        <f t="shared" si="3"/>
        <v>0</v>
      </c>
      <c r="P37" s="561">
        <f t="shared" si="4"/>
        <v>0</v>
      </c>
    </row>
    <row r="38" spans="1:16" ht="13.9" customHeight="1" thickBot="1">
      <c r="A38" s="597">
        <v>29</v>
      </c>
      <c r="B38" s="611" t="s">
        <v>500</v>
      </c>
      <c r="C38" s="633">
        <v>200</v>
      </c>
      <c r="D38" s="631">
        <v>0.9</v>
      </c>
      <c r="E38" s="622" t="s">
        <v>150</v>
      </c>
      <c r="F38" s="624">
        <v>8240</v>
      </c>
      <c r="G38" s="604">
        <f t="shared" si="6"/>
        <v>270550</v>
      </c>
      <c r="H38" s="575">
        <f t="shared" si="0"/>
        <v>208.14479638009053</v>
      </c>
      <c r="I38" s="616">
        <v>94</v>
      </c>
      <c r="J38" s="616">
        <v>6525</v>
      </c>
      <c r="L38" s="554">
        <f t="shared" si="7"/>
        <v>0</v>
      </c>
      <c r="M38" s="561">
        <f t="shared" si="1"/>
        <v>0</v>
      </c>
      <c r="N38" s="561">
        <f t="shared" si="2"/>
        <v>8240</v>
      </c>
      <c r="O38" s="561">
        <f t="shared" si="3"/>
        <v>0</v>
      </c>
      <c r="P38" s="561">
        <f t="shared" si="4"/>
        <v>0</v>
      </c>
    </row>
    <row r="39" spans="1:16" ht="13.9" customHeight="1" thickBot="1">
      <c r="A39" s="597">
        <v>30</v>
      </c>
      <c r="B39" s="611" t="s">
        <v>500</v>
      </c>
      <c r="C39" s="633">
        <v>301</v>
      </c>
      <c r="D39" s="631">
        <v>1.5</v>
      </c>
      <c r="E39" s="622" t="s">
        <v>150</v>
      </c>
      <c r="F39" s="624">
        <v>19280</v>
      </c>
      <c r="G39" s="604">
        <f t="shared" si="6"/>
        <v>289830</v>
      </c>
      <c r="H39" s="575">
        <f t="shared" si="0"/>
        <v>321.42986425339365</v>
      </c>
      <c r="I39" s="616">
        <v>94</v>
      </c>
      <c r="J39" s="616">
        <v>6475</v>
      </c>
      <c r="L39" s="554">
        <f t="shared" si="7"/>
        <v>0</v>
      </c>
      <c r="M39" s="561">
        <f t="shared" si="1"/>
        <v>0</v>
      </c>
      <c r="N39" s="561">
        <f t="shared" si="2"/>
        <v>19280</v>
      </c>
      <c r="O39" s="561">
        <f t="shared" si="3"/>
        <v>0</v>
      </c>
      <c r="P39" s="561">
        <f t="shared" si="4"/>
        <v>0</v>
      </c>
    </row>
    <row r="40" spans="1:16" ht="13.9" customHeight="1" thickBot="1">
      <c r="A40" s="597">
        <v>31</v>
      </c>
      <c r="B40" s="611" t="s">
        <v>490</v>
      </c>
      <c r="C40" s="633">
        <v>228</v>
      </c>
      <c r="D40" s="631">
        <v>2</v>
      </c>
      <c r="E40" s="622" t="s">
        <v>150</v>
      </c>
      <c r="F40" s="624">
        <v>17870</v>
      </c>
      <c r="G40" s="604">
        <f t="shared" si="6"/>
        <v>307700</v>
      </c>
      <c r="H40" s="575">
        <f t="shared" si="0"/>
        <v>248.63348416289591</v>
      </c>
      <c r="I40" s="616">
        <v>94</v>
      </c>
      <c r="J40" s="616">
        <v>6550</v>
      </c>
      <c r="L40" s="554">
        <f t="shared" si="7"/>
        <v>0</v>
      </c>
      <c r="M40" s="561">
        <f t="shared" si="1"/>
        <v>0</v>
      </c>
      <c r="N40" s="561">
        <f t="shared" si="2"/>
        <v>17870</v>
      </c>
      <c r="O40" s="561">
        <f t="shared" si="3"/>
        <v>0</v>
      </c>
      <c r="P40" s="561">
        <f t="shared" si="4"/>
        <v>0</v>
      </c>
    </row>
    <row r="41" spans="1:16" ht="13.9" customHeight="1" thickBot="1">
      <c r="A41" s="597">
        <v>32</v>
      </c>
      <c r="B41" s="611" t="s">
        <v>490</v>
      </c>
      <c r="C41" s="633">
        <v>200</v>
      </c>
      <c r="D41" s="631">
        <v>0.9</v>
      </c>
      <c r="E41" s="622" t="s">
        <v>150</v>
      </c>
      <c r="F41" s="624">
        <v>8050</v>
      </c>
      <c r="G41" s="604">
        <f t="shared" si="6"/>
        <v>315750</v>
      </c>
      <c r="H41" s="575">
        <f t="shared" si="0"/>
        <v>208.14479638009053</v>
      </c>
      <c r="I41" s="616">
        <v>95</v>
      </c>
      <c r="J41" s="616">
        <v>6365</v>
      </c>
      <c r="L41" s="554">
        <f t="shared" si="7"/>
        <v>0</v>
      </c>
      <c r="M41" s="561">
        <f t="shared" si="1"/>
        <v>0</v>
      </c>
      <c r="N41" s="561">
        <f t="shared" si="2"/>
        <v>8050</v>
      </c>
      <c r="O41" s="561">
        <f t="shared" si="3"/>
        <v>0</v>
      </c>
      <c r="P41" s="561">
        <f t="shared" si="4"/>
        <v>0</v>
      </c>
    </row>
    <row r="42" spans="1:16" ht="13.9" customHeight="1" thickBot="1">
      <c r="A42" s="597">
        <v>33</v>
      </c>
      <c r="B42" s="611" t="s">
        <v>490</v>
      </c>
      <c r="C42" s="633">
        <v>201</v>
      </c>
      <c r="D42" s="631">
        <v>1.5</v>
      </c>
      <c r="E42" s="622" t="s">
        <v>150</v>
      </c>
      <c r="F42" s="624">
        <v>12800</v>
      </c>
      <c r="G42" s="604">
        <f t="shared" si="6"/>
        <v>328550</v>
      </c>
      <c r="H42" s="575">
        <f t="shared" si="0"/>
        <v>214.64253393665157</v>
      </c>
      <c r="I42" s="616">
        <v>95</v>
      </c>
      <c r="J42" s="616">
        <v>6350</v>
      </c>
      <c r="L42" s="554">
        <f t="shared" si="7"/>
        <v>0</v>
      </c>
      <c r="M42" s="561">
        <f t="shared" si="1"/>
        <v>0</v>
      </c>
      <c r="N42" s="561">
        <f t="shared" si="2"/>
        <v>12800</v>
      </c>
      <c r="O42" s="561">
        <f t="shared" si="3"/>
        <v>0</v>
      </c>
      <c r="P42" s="561">
        <f t="shared" si="4"/>
        <v>0</v>
      </c>
    </row>
    <row r="43" spans="1:16" ht="13.9" customHeight="1" thickBot="1">
      <c r="A43" s="597">
        <v>34</v>
      </c>
      <c r="B43" s="611" t="s">
        <v>490</v>
      </c>
      <c r="C43" s="633">
        <v>246</v>
      </c>
      <c r="D43" s="631">
        <v>2</v>
      </c>
      <c r="E43" s="622" t="s">
        <v>150</v>
      </c>
      <c r="F43" s="624">
        <v>14650</v>
      </c>
      <c r="G43" s="604">
        <f t="shared" si="6"/>
        <v>343200</v>
      </c>
      <c r="H43" s="575">
        <f t="shared" si="0"/>
        <v>268.26244343891398</v>
      </c>
      <c r="I43" s="616">
        <v>95</v>
      </c>
      <c r="J43" s="616">
        <v>6450</v>
      </c>
      <c r="L43" s="554">
        <f t="shared" si="7"/>
        <v>0</v>
      </c>
      <c r="M43" s="561">
        <f t="shared" si="1"/>
        <v>0</v>
      </c>
      <c r="N43" s="561">
        <f t="shared" si="2"/>
        <v>14650</v>
      </c>
      <c r="O43" s="561">
        <f t="shared" si="3"/>
        <v>0</v>
      </c>
      <c r="P43" s="561">
        <f t="shared" si="4"/>
        <v>0</v>
      </c>
    </row>
    <row r="44" spans="1:16" ht="13.9" customHeight="1" thickBot="1">
      <c r="A44" s="597">
        <v>35</v>
      </c>
      <c r="B44" s="611"/>
      <c r="C44" s="612"/>
      <c r="D44" s="613"/>
      <c r="E44" s="622"/>
      <c r="F44" s="624">
        <f>(D44*42)*C44</f>
        <v>0</v>
      </c>
      <c r="G44" s="604">
        <f t="shared" si="6"/>
        <v>343200</v>
      </c>
      <c r="H44" s="575">
        <f t="shared" si="0"/>
        <v>0</v>
      </c>
      <c r="I44" s="616"/>
      <c r="J44" s="616"/>
      <c r="L44" s="554">
        <f t="shared" si="7"/>
        <v>0</v>
      </c>
      <c r="M44" s="561">
        <f t="shared" si="1"/>
        <v>0</v>
      </c>
      <c r="N44" s="561">
        <f t="shared" si="2"/>
        <v>0</v>
      </c>
      <c r="O44" s="561">
        <f t="shared" si="3"/>
        <v>0</v>
      </c>
      <c r="P44" s="561">
        <f t="shared" si="4"/>
        <v>0</v>
      </c>
    </row>
    <row r="45" spans="1:16" ht="13.9" customHeight="1" thickBot="1">
      <c r="A45" s="597">
        <v>36</v>
      </c>
      <c r="B45" s="611"/>
      <c r="C45" s="612"/>
      <c r="D45" s="613"/>
      <c r="E45" s="622"/>
      <c r="F45" s="624">
        <f t="shared" ref="F45" si="8">(D45*42)*C45</f>
        <v>0</v>
      </c>
      <c r="G45" s="604">
        <f t="shared" si="6"/>
        <v>343200</v>
      </c>
      <c r="H45" s="575">
        <f t="shared" si="0"/>
        <v>0</v>
      </c>
      <c r="I45" s="616"/>
      <c r="J45" s="616"/>
      <c r="L45" s="554">
        <f t="shared" si="7"/>
        <v>0</v>
      </c>
      <c r="M45" s="561">
        <f t="shared" si="1"/>
        <v>0</v>
      </c>
      <c r="N45" s="561">
        <f t="shared" si="2"/>
        <v>0</v>
      </c>
      <c r="O45" s="561">
        <f t="shared" si="3"/>
        <v>0</v>
      </c>
      <c r="P45" s="561">
        <f t="shared" si="4"/>
        <v>0</v>
      </c>
    </row>
    <row r="46" spans="1:16" ht="13.9" customHeight="1" thickBot="1">
      <c r="A46" s="597">
        <v>37</v>
      </c>
      <c r="B46" s="611"/>
      <c r="C46" s="612"/>
      <c r="D46" s="613"/>
      <c r="E46" s="622"/>
      <c r="F46" s="624">
        <f>(D46*42)*C46</f>
        <v>0</v>
      </c>
      <c r="G46" s="604">
        <f t="shared" si="6"/>
        <v>343200</v>
      </c>
      <c r="H46" s="575">
        <f t="shared" si="0"/>
        <v>0</v>
      </c>
      <c r="I46" s="616"/>
      <c r="J46" s="616"/>
      <c r="L46" s="554">
        <f t="shared" si="7"/>
        <v>0</v>
      </c>
      <c r="M46" s="561">
        <f t="shared" si="1"/>
        <v>0</v>
      </c>
      <c r="N46" s="561">
        <f t="shared" si="2"/>
        <v>0</v>
      </c>
      <c r="O46" s="561">
        <f t="shared" si="3"/>
        <v>0</v>
      </c>
      <c r="P46" s="561">
        <f t="shared" si="4"/>
        <v>0</v>
      </c>
    </row>
    <row r="47" spans="1:16" ht="13.9" customHeight="1" thickBot="1">
      <c r="A47" s="597">
        <v>38</v>
      </c>
      <c r="B47" s="611"/>
      <c r="C47" s="612"/>
      <c r="D47" s="613"/>
      <c r="E47" s="622"/>
      <c r="F47" s="624">
        <f t="shared" ref="F47:F48" si="9">(D47*42)*C47</f>
        <v>0</v>
      </c>
      <c r="G47" s="604">
        <f t="shared" si="6"/>
        <v>343200</v>
      </c>
      <c r="H47" s="575">
        <f t="shared" si="0"/>
        <v>0</v>
      </c>
      <c r="I47" s="616"/>
      <c r="J47" s="616"/>
      <c r="L47" s="554">
        <f t="shared" si="7"/>
        <v>0</v>
      </c>
      <c r="M47" s="561">
        <f>IF(E47=$M$54,F47,0)</f>
        <v>0</v>
      </c>
      <c r="N47" s="561">
        <f>IF(E47=$N$54,F47,0)</f>
        <v>0</v>
      </c>
      <c r="O47" s="561">
        <f>IF(E47=$O$54,F47,0)</f>
        <v>0</v>
      </c>
      <c r="P47" s="561">
        <f>IF(E47=$P$54,F47,0)</f>
        <v>0</v>
      </c>
    </row>
    <row r="48" spans="1:16" ht="13.9" customHeight="1" thickBot="1">
      <c r="A48" s="597">
        <v>39</v>
      </c>
      <c r="B48" s="611"/>
      <c r="C48" s="612"/>
      <c r="D48" s="613"/>
      <c r="E48" s="622"/>
      <c r="F48" s="624">
        <f t="shared" si="9"/>
        <v>0</v>
      </c>
      <c r="G48" s="604">
        <f t="shared" si="6"/>
        <v>343200</v>
      </c>
      <c r="H48" s="575">
        <f t="shared" si="0"/>
        <v>0</v>
      </c>
      <c r="I48" s="616"/>
      <c r="J48" s="616"/>
      <c r="L48" s="554">
        <f t="shared" si="7"/>
        <v>0</v>
      </c>
      <c r="M48" s="561">
        <f>IF(E48=$M$54,F48,0)</f>
        <v>0</v>
      </c>
      <c r="N48" s="561">
        <f>IF(E48=$N$54,F48,0)</f>
        <v>0</v>
      </c>
      <c r="O48" s="561">
        <f>IF(E48=$O$54,F48,0)</f>
        <v>0</v>
      </c>
      <c r="P48" s="561">
        <f>IF(E48=$P$54,F48,0)</f>
        <v>0</v>
      </c>
    </row>
    <row r="49" spans="1:17" ht="13.9" customHeight="1" thickBot="1">
      <c r="A49" s="597">
        <v>40</v>
      </c>
      <c r="B49" s="611" t="s">
        <v>490</v>
      </c>
      <c r="C49" s="591">
        <f>(C5*E4)</f>
        <v>258.39134999999999</v>
      </c>
      <c r="D49" s="621"/>
      <c r="E49" s="614" t="s">
        <v>156</v>
      </c>
      <c r="F49" s="623"/>
      <c r="G49" s="605"/>
      <c r="H49" s="575">
        <f t="shared" si="0"/>
        <v>258.39134999999999</v>
      </c>
      <c r="I49" s="612">
        <v>95</v>
      </c>
      <c r="J49" s="616">
        <v>6670</v>
      </c>
      <c r="L49" s="554">
        <f t="shared" si="7"/>
        <v>0</v>
      </c>
      <c r="M49" s="561">
        <f>IF(E49=$M$54,F49,0)</f>
        <v>0</v>
      </c>
      <c r="N49" s="561">
        <f>IF(E49=$N$54,F49,0)</f>
        <v>0</v>
      </c>
      <c r="O49" s="561">
        <f>IF(E49=$O$54,F49,0)</f>
        <v>0</v>
      </c>
      <c r="P49" s="561">
        <f>IF(E49=$P$54,F49,0)</f>
        <v>0</v>
      </c>
    </row>
    <row r="50" spans="1:17" ht="13.9" customHeight="1" thickBot="1">
      <c r="A50" s="578" t="s">
        <v>71</v>
      </c>
      <c r="B50" s="576" t="s">
        <v>235</v>
      </c>
      <c r="C50" s="591">
        <f>(SUM(C10:C49))*42</f>
        <v>380998.43670000002</v>
      </c>
      <c r="D50" s="598" t="s">
        <v>236</v>
      </c>
      <c r="E50" s="576" t="s">
        <v>237</v>
      </c>
      <c r="F50" s="591">
        <f>SUM(F10:F46)</f>
        <v>343200</v>
      </c>
      <c r="G50" s="607" t="s">
        <v>154</v>
      </c>
      <c r="H50" s="606"/>
      <c r="I50" s="600"/>
      <c r="J50" s="603" t="s">
        <v>202</v>
      </c>
      <c r="K50" s="535"/>
      <c r="L50" s="554"/>
      <c r="M50" s="555"/>
      <c r="N50" s="555"/>
      <c r="O50" s="556"/>
      <c r="P50" s="556"/>
    </row>
    <row r="51" spans="1:17" ht="13.9" customHeight="1" thickBot="1">
      <c r="A51" s="578" t="s">
        <v>204</v>
      </c>
      <c r="B51" s="617">
        <v>9.930555555555555E-2</v>
      </c>
      <c r="C51" s="590" t="s">
        <v>203</v>
      </c>
      <c r="D51" s="580" t="s">
        <v>205</v>
      </c>
      <c r="E51" s="617">
        <v>0.1763888888888889</v>
      </c>
      <c r="F51" s="590" t="s">
        <v>203</v>
      </c>
      <c r="G51" s="580" t="s">
        <v>207</v>
      </c>
      <c r="H51" s="620">
        <v>43021</v>
      </c>
      <c r="I51" s="600" t="s">
        <v>514</v>
      </c>
      <c r="J51" s="601">
        <f>H49+H55</f>
        <v>308.39134999999999</v>
      </c>
      <c r="K51" s="574"/>
      <c r="L51" s="554"/>
      <c r="M51" s="555"/>
      <c r="N51" s="555"/>
      <c r="O51" s="556"/>
      <c r="P51" s="556"/>
    </row>
    <row r="52" spans="1:17" ht="13.9" customHeight="1" thickBot="1">
      <c r="A52" s="578" t="s">
        <v>178</v>
      </c>
      <c r="B52" s="612">
        <v>595</v>
      </c>
      <c r="C52" s="579" t="s">
        <v>73</v>
      </c>
      <c r="D52" s="580" t="s">
        <v>160</v>
      </c>
      <c r="E52" s="618">
        <f>MAX(D10:D48)</f>
        <v>2</v>
      </c>
      <c r="F52" s="579" t="s">
        <v>165</v>
      </c>
      <c r="G52" s="580" t="s">
        <v>166</v>
      </c>
      <c r="H52" s="618">
        <f>F50/(SUM(C15:C48)*42)</f>
        <v>0.99736709037331517</v>
      </c>
      <c r="I52" s="600" t="s">
        <v>165</v>
      </c>
      <c r="J52" s="602" t="s">
        <v>234</v>
      </c>
      <c r="L52" s="554"/>
      <c r="M52" s="555"/>
      <c r="N52" s="555"/>
      <c r="O52" s="556"/>
      <c r="P52" s="556"/>
    </row>
    <row r="53" spans="1:17" ht="13.9" customHeight="1" thickBot="1">
      <c r="A53" s="578" t="s">
        <v>179</v>
      </c>
      <c r="B53" s="612">
        <v>6633</v>
      </c>
      <c r="C53" s="579" t="s">
        <v>73</v>
      </c>
      <c r="D53" s="580" t="s">
        <v>161</v>
      </c>
      <c r="E53" s="612">
        <f>MAX(I10:I49)</f>
        <v>96</v>
      </c>
      <c r="F53" s="579" t="s">
        <v>74</v>
      </c>
      <c r="G53" s="580" t="s">
        <v>163</v>
      </c>
      <c r="H53" s="612">
        <f>AVERAGE(I14:I48)</f>
        <v>94.466666666666669</v>
      </c>
      <c r="I53" s="600" t="s">
        <v>74</v>
      </c>
      <c r="J53" s="547">
        <f>SUM(H10:H49)+E55+H55</f>
        <v>9607.0429337104088</v>
      </c>
      <c r="L53" s="574"/>
      <c r="M53" s="574"/>
      <c r="N53" s="574"/>
      <c r="O53" s="574"/>
      <c r="P53" s="574"/>
    </row>
    <row r="54" spans="1:17" ht="13.9" customHeight="1" thickBot="1">
      <c r="A54" s="578" t="s">
        <v>75</v>
      </c>
      <c r="B54" s="615">
        <v>1966</v>
      </c>
      <c r="C54" s="579" t="s">
        <v>73</v>
      </c>
      <c r="D54" s="580" t="s">
        <v>162</v>
      </c>
      <c r="E54" s="612">
        <f>MAX(J10:J49)</f>
        <v>7400</v>
      </c>
      <c r="F54" s="579" t="s">
        <v>73</v>
      </c>
      <c r="G54" s="580" t="s">
        <v>164</v>
      </c>
      <c r="H54" s="612">
        <f>AVERAGE(J14:J48)</f>
        <v>6710.666666666667</v>
      </c>
      <c r="I54" s="600" t="s">
        <v>73</v>
      </c>
      <c r="J54" s="602" t="s">
        <v>146</v>
      </c>
      <c r="L54" s="550" t="s">
        <v>89</v>
      </c>
      <c r="M54" s="549" t="str">
        <f>'Job Info'!D17</f>
        <v>100 Mesh</v>
      </c>
      <c r="N54" s="549" t="str">
        <f>'Job Info'!D18</f>
        <v>40/70 White</v>
      </c>
      <c r="O54" s="549">
        <f>'Job Info'!D19</f>
        <v>0</v>
      </c>
      <c r="P54" s="549">
        <f>'Job Info'!D20</f>
        <v>0</v>
      </c>
    </row>
    <row r="55" spans="1:17" ht="13.9" customHeight="1" thickBot="1">
      <c r="A55" s="576" t="s">
        <v>90</v>
      </c>
      <c r="B55" s="599">
        <f>((C7*0.433)+B54)/C7</f>
        <v>0.64973464888104959</v>
      </c>
      <c r="C55" s="579" t="s">
        <v>231</v>
      </c>
      <c r="D55" s="589" t="s">
        <v>229</v>
      </c>
      <c r="E55" s="619">
        <v>107</v>
      </c>
      <c r="F55" s="579" t="s">
        <v>230</v>
      </c>
      <c r="G55" s="578" t="s">
        <v>232</v>
      </c>
      <c r="H55" s="619">
        <v>50</v>
      </c>
      <c r="I55" s="600" t="s">
        <v>230</v>
      </c>
      <c r="J55" s="547">
        <f>(C50/42)+E55+H55</f>
        <v>9228.3913499999999</v>
      </c>
      <c r="L55" s="551">
        <f t="shared" ref="L55:P55" si="10">SUM(L10:L49)</f>
        <v>60</v>
      </c>
      <c r="M55" s="551">
        <f t="shared" si="10"/>
        <v>86400</v>
      </c>
      <c r="N55" s="551">
        <f t="shared" si="10"/>
        <v>256800</v>
      </c>
      <c r="O55" s="551">
        <f t="shared" si="10"/>
        <v>0</v>
      </c>
      <c r="P55" s="551">
        <f t="shared" si="10"/>
        <v>0</v>
      </c>
    </row>
    <row r="56" spans="1:17" ht="43.15" customHeight="1">
      <c r="A56" s="663" t="s">
        <v>468</v>
      </c>
      <c r="B56" s="664"/>
      <c r="C56" s="664"/>
      <c r="D56" s="664"/>
      <c r="E56" s="664"/>
      <c r="F56" s="664"/>
      <c r="G56" s="664"/>
      <c r="H56" s="664"/>
      <c r="I56" s="664"/>
      <c r="J56" s="665"/>
      <c r="K56" s="535"/>
      <c r="L56" s="538"/>
      <c r="M56" s="539"/>
      <c r="N56" s="535"/>
      <c r="O56" s="535"/>
    </row>
    <row r="58" spans="1:17">
      <c r="A58" s="541"/>
      <c r="B58" s="540" t="s">
        <v>191</v>
      </c>
      <c r="C58" s="542"/>
      <c r="D58" s="542"/>
      <c r="E58" s="542"/>
      <c r="F58" s="542"/>
      <c r="G58" s="542"/>
      <c r="H58" s="542"/>
      <c r="I58" s="542"/>
    </row>
    <row r="59" spans="1:17">
      <c r="A59" s="543"/>
      <c r="B59" s="540" t="s">
        <v>100</v>
      </c>
      <c r="C59" s="545"/>
      <c r="D59" s="544"/>
      <c r="E59" s="545"/>
      <c r="F59" s="546"/>
      <c r="G59" s="546"/>
      <c r="H59" s="546"/>
      <c r="I59" s="546"/>
    </row>
    <row r="60" spans="1:17">
      <c r="A60" s="558" t="s">
        <v>130</v>
      </c>
      <c r="B60" s="558" t="s">
        <v>131</v>
      </c>
      <c r="C60" s="558" t="s">
        <v>97</v>
      </c>
      <c r="D60" s="558" t="s">
        <v>91</v>
      </c>
      <c r="E60" s="558" t="s">
        <v>72</v>
      </c>
      <c r="F60" s="558" t="s">
        <v>173</v>
      </c>
      <c r="G60" s="558" t="s">
        <v>174</v>
      </c>
      <c r="H60" s="558" t="s">
        <v>171</v>
      </c>
      <c r="I60" s="558" t="s">
        <v>172</v>
      </c>
      <c r="J60" s="558" t="s">
        <v>159</v>
      </c>
      <c r="K60" s="558" t="s">
        <v>99</v>
      </c>
      <c r="L60" s="558" t="s">
        <v>92</v>
      </c>
      <c r="M60" s="558" t="s">
        <v>132</v>
      </c>
      <c r="N60" s="558" t="s">
        <v>93</v>
      </c>
      <c r="O60" s="558" t="s">
        <v>94</v>
      </c>
      <c r="P60" s="558" t="s">
        <v>96</v>
      </c>
      <c r="Q60" s="558" t="s">
        <v>95</v>
      </c>
    </row>
    <row r="61" spans="1:17">
      <c r="A61" s="559">
        <f>C5</f>
        <v>11655</v>
      </c>
      <c r="B61" s="559">
        <f>C6</f>
        <v>11806</v>
      </c>
      <c r="C61" s="559">
        <f>C50</f>
        <v>380998.43670000002</v>
      </c>
      <c r="D61" s="559">
        <f>J55</f>
        <v>9228.3913499999999</v>
      </c>
      <c r="E61" s="559">
        <f>F50</f>
        <v>343200</v>
      </c>
      <c r="F61" s="559">
        <f>M55</f>
        <v>86400</v>
      </c>
      <c r="G61" s="559">
        <f>N55</f>
        <v>256800</v>
      </c>
      <c r="H61" s="559">
        <f>O55</f>
        <v>0</v>
      </c>
      <c r="I61" s="559">
        <f>P55</f>
        <v>0</v>
      </c>
      <c r="J61" s="559">
        <f>B52</f>
        <v>595</v>
      </c>
      <c r="K61" s="559">
        <f>B53</f>
        <v>6633</v>
      </c>
      <c r="L61" s="559">
        <f>B54</f>
        <v>1966</v>
      </c>
      <c r="M61" s="560">
        <f>B55</f>
        <v>0.64973464888104959</v>
      </c>
      <c r="N61" s="559">
        <f>E53</f>
        <v>96</v>
      </c>
      <c r="O61" s="559">
        <f>H53</f>
        <v>94.466666666666669</v>
      </c>
      <c r="P61" s="559">
        <f>E54</f>
        <v>7400</v>
      </c>
      <c r="Q61" s="559">
        <f>H54</f>
        <v>6710.666666666667</v>
      </c>
    </row>
  </sheetData>
  <sheetProtection selectLockedCells="1"/>
  <mergeCells count="22">
    <mergeCell ref="A2:A3"/>
    <mergeCell ref="B2:E2"/>
    <mergeCell ref="F2:J3"/>
    <mergeCell ref="B3:E3"/>
    <mergeCell ref="A4:A5"/>
    <mergeCell ref="F4:G4"/>
    <mergeCell ref="H4:J4"/>
    <mergeCell ref="F5:G5"/>
    <mergeCell ref="H5:J5"/>
    <mergeCell ref="I8:I9"/>
    <mergeCell ref="J8:J9"/>
    <mergeCell ref="A56:J56"/>
    <mergeCell ref="M5:P5"/>
    <mergeCell ref="M6:P6"/>
    <mergeCell ref="A8:A9"/>
    <mergeCell ref="B8:B9"/>
    <mergeCell ref="C8:C9"/>
    <mergeCell ref="D8:D9"/>
    <mergeCell ref="E8:E9"/>
    <mergeCell ref="F8:F9"/>
    <mergeCell ref="G8:G9"/>
    <mergeCell ref="H8:H9"/>
  </mergeCells>
  <dataValidations count="1">
    <dataValidation type="list" allowBlank="1" showInputMessage="1" showErrorMessage="1" sqref="E10:E49">
      <formula1>$Q$10:$Q$25</formula1>
    </dataValidation>
  </dataValidations>
  <pageMargins left="0.7" right="0.7" top="0.75" bottom="0.75" header="0.3" footer="0.3"/>
  <pageSetup scale="77" orientation="portrait"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Q61"/>
  <sheetViews>
    <sheetView zoomScaleNormal="100" zoomScaleSheetLayoutView="80" workbookViewId="0">
      <selection activeCell="L2" sqref="L2"/>
    </sheetView>
  </sheetViews>
  <sheetFormatPr defaultColWidth="8.85546875" defaultRowHeight="15"/>
  <cols>
    <col min="1" max="16" width="11.7109375" style="534" customWidth="1"/>
    <col min="17" max="17" width="11.28515625" style="534" bestFit="1" customWidth="1"/>
    <col min="18" max="16384" width="8.85546875" style="534"/>
  </cols>
  <sheetData>
    <row r="1" spans="1:17" ht="13.9" customHeight="1" thickBot="1"/>
    <row r="2" spans="1:17" ht="13.9" customHeight="1" thickBot="1">
      <c r="A2" s="673" t="s">
        <v>433</v>
      </c>
      <c r="B2" s="674" t="s">
        <v>291</v>
      </c>
      <c r="C2" s="675"/>
      <c r="D2" s="675"/>
      <c r="E2" s="676"/>
      <c r="F2" s="677" t="s">
        <v>485</v>
      </c>
      <c r="G2" s="678"/>
      <c r="H2" s="678"/>
      <c r="I2" s="678"/>
      <c r="J2" s="678"/>
      <c r="M2" s="566" t="s">
        <v>185</v>
      </c>
      <c r="N2" s="566" t="s">
        <v>186</v>
      </c>
      <c r="O2" s="566" t="s">
        <v>187</v>
      </c>
      <c r="P2" s="566" t="s">
        <v>188</v>
      </c>
    </row>
    <row r="3" spans="1:17" ht="13.9" customHeight="1" thickBot="1">
      <c r="A3" s="673"/>
      <c r="B3" s="679" t="s">
        <v>241</v>
      </c>
      <c r="C3" s="680"/>
      <c r="D3" s="680"/>
      <c r="E3" s="681"/>
      <c r="F3" s="677"/>
      <c r="G3" s="678"/>
      <c r="H3" s="678"/>
      <c r="I3" s="678"/>
      <c r="J3" s="678"/>
      <c r="M3" s="567">
        <f>M55/F50</f>
        <v>0.2469172049324721</v>
      </c>
      <c r="N3" s="567">
        <f>N55/F50</f>
        <v>0.75308279506752784</v>
      </c>
      <c r="O3" s="567">
        <f>O55/F50</f>
        <v>0</v>
      </c>
      <c r="P3" s="567">
        <f>P55/F50</f>
        <v>0</v>
      </c>
    </row>
    <row r="4" spans="1:17" ht="13.9" customHeight="1" thickBot="1">
      <c r="A4" s="682">
        <v>41</v>
      </c>
      <c r="B4" s="581" t="s">
        <v>218</v>
      </c>
      <c r="C4" s="608">
        <v>11637</v>
      </c>
      <c r="D4" s="582" t="s">
        <v>76</v>
      </c>
      <c r="E4" s="586">
        <v>2.2169999999999999E-2</v>
      </c>
      <c r="F4" s="683" t="s">
        <v>226</v>
      </c>
      <c r="G4" s="684"/>
      <c r="H4" s="685" t="s">
        <v>448</v>
      </c>
      <c r="I4" s="685"/>
      <c r="J4" s="685"/>
      <c r="N4" s="535"/>
    </row>
    <row r="5" spans="1:17" ht="13.9" customHeight="1" thickBot="1">
      <c r="A5" s="682"/>
      <c r="B5" s="658" t="s">
        <v>78</v>
      </c>
      <c r="C5" s="609">
        <v>11468</v>
      </c>
      <c r="D5" s="583" t="s">
        <v>219</v>
      </c>
      <c r="E5" s="587">
        <f>(C6+C5)/2</f>
        <v>11543.5</v>
      </c>
      <c r="F5" s="683" t="s">
        <v>227</v>
      </c>
      <c r="G5" s="686"/>
      <c r="H5" s="685" t="s">
        <v>453</v>
      </c>
      <c r="I5" s="687"/>
      <c r="J5" s="685"/>
      <c r="M5" s="666" t="s">
        <v>140</v>
      </c>
      <c r="N5" s="667"/>
      <c r="O5" s="667"/>
      <c r="P5" s="668"/>
    </row>
    <row r="6" spans="1:17" ht="13.9" customHeight="1" thickBot="1">
      <c r="A6" s="595" t="s">
        <v>144</v>
      </c>
      <c r="B6" s="658" t="s">
        <v>79</v>
      </c>
      <c r="C6" s="609">
        <v>11619</v>
      </c>
      <c r="D6" s="584" t="s">
        <v>145</v>
      </c>
      <c r="E6" s="588">
        <v>0.63</v>
      </c>
      <c r="F6" s="592" t="s">
        <v>170</v>
      </c>
      <c r="G6" s="594">
        <f>SUM(C12:C15)/SUM(C12:C46)</f>
        <v>8.9503386004514671E-2</v>
      </c>
      <c r="H6" s="592" t="s">
        <v>168</v>
      </c>
      <c r="I6" s="575">
        <v>48.698924731182792</v>
      </c>
      <c r="J6" s="596"/>
      <c r="M6" s="669" t="s">
        <v>141</v>
      </c>
      <c r="N6" s="670"/>
      <c r="O6" s="670"/>
      <c r="P6" s="671"/>
    </row>
    <row r="7" spans="1:17" ht="13.9" customHeight="1" thickBot="1">
      <c r="A7" s="610">
        <v>22.1</v>
      </c>
      <c r="B7" s="658" t="s">
        <v>80</v>
      </c>
      <c r="C7" s="609">
        <v>9066</v>
      </c>
      <c r="D7" s="585" t="s">
        <v>77</v>
      </c>
      <c r="E7" s="587">
        <v>6</v>
      </c>
      <c r="F7" s="593" t="s">
        <v>167</v>
      </c>
      <c r="G7" s="587">
        <v>95</v>
      </c>
      <c r="H7" s="592" t="s">
        <v>169</v>
      </c>
      <c r="I7" s="575">
        <v>1853.2258064516129</v>
      </c>
      <c r="J7" s="596"/>
      <c r="K7" s="535"/>
      <c r="L7" s="557"/>
    </row>
    <row r="8" spans="1:17" ht="13.9" customHeight="1">
      <c r="A8" s="661" t="s">
        <v>81</v>
      </c>
      <c r="B8" s="661" t="s">
        <v>82</v>
      </c>
      <c r="C8" s="661" t="s">
        <v>201</v>
      </c>
      <c r="D8" s="661" t="s">
        <v>224</v>
      </c>
      <c r="E8" s="662" t="s">
        <v>225</v>
      </c>
      <c r="F8" s="661" t="s">
        <v>83</v>
      </c>
      <c r="G8" s="662" t="s">
        <v>72</v>
      </c>
      <c r="H8" s="661" t="s">
        <v>217</v>
      </c>
      <c r="I8" s="661" t="s">
        <v>239</v>
      </c>
      <c r="J8" s="662" t="s">
        <v>451</v>
      </c>
      <c r="L8" s="557"/>
    </row>
    <row r="9" spans="1:17" ht="13.9" customHeight="1" thickBot="1">
      <c r="A9" s="661"/>
      <c r="B9" s="661"/>
      <c r="C9" s="661"/>
      <c r="D9" s="661"/>
      <c r="E9" s="661"/>
      <c r="F9" s="672"/>
      <c r="G9" s="672"/>
      <c r="H9" s="672"/>
      <c r="I9" s="661"/>
      <c r="J9" s="661"/>
      <c r="L9" s="535"/>
      <c r="M9" s="535"/>
      <c r="N9" s="535"/>
      <c r="Q9" s="568" t="s">
        <v>149</v>
      </c>
    </row>
    <row r="10" spans="1:17" ht="13.9" customHeight="1" thickBot="1">
      <c r="A10" s="597">
        <v>1</v>
      </c>
      <c r="B10" s="611" t="s">
        <v>84</v>
      </c>
      <c r="C10" s="630">
        <v>24</v>
      </c>
      <c r="D10" s="631"/>
      <c r="E10" s="622" t="s">
        <v>139</v>
      </c>
      <c r="F10" s="624">
        <f>(D10*42)*C10</f>
        <v>0</v>
      </c>
      <c r="G10" s="604">
        <f>F10</f>
        <v>0</v>
      </c>
      <c r="H10" s="575">
        <f t="shared" ref="H10:H49" si="0">(1*((D10/$A$7)+1))*C10</f>
        <v>24</v>
      </c>
      <c r="I10" s="616">
        <v>13</v>
      </c>
      <c r="J10" s="616">
        <v>5545</v>
      </c>
      <c r="L10" s="554">
        <f>IF(E10="acid",(C10),0)</f>
        <v>0</v>
      </c>
      <c r="M10" s="561">
        <f t="shared" ref="M10:M46" si="1">IF(E10=$M$54,F10,0)</f>
        <v>0</v>
      </c>
      <c r="N10" s="561">
        <f t="shared" ref="N10:N46" si="2">IF(E10=$N$54,F10,0)</f>
        <v>0</v>
      </c>
      <c r="O10" s="561">
        <f t="shared" ref="O10:O46" si="3">IF(E10=$O$54,F10,0)</f>
        <v>0</v>
      </c>
      <c r="P10" s="561">
        <f t="shared" ref="P10:P46" si="4">IF(E10=$P$54,F10,0)</f>
        <v>0</v>
      </c>
      <c r="Q10" s="569"/>
    </row>
    <row r="11" spans="1:17" ht="13.9" customHeight="1" thickBot="1">
      <c r="A11" s="597">
        <v>2</v>
      </c>
      <c r="B11" s="611" t="s">
        <v>85</v>
      </c>
      <c r="C11" s="630">
        <v>24</v>
      </c>
      <c r="D11" s="631"/>
      <c r="E11" s="622" t="s">
        <v>61</v>
      </c>
      <c r="F11" s="624">
        <f t="shared" ref="F11:F14" si="5">(D11*42)*C11</f>
        <v>0</v>
      </c>
      <c r="G11" s="604">
        <f t="shared" ref="G11:G48" si="6">G10+F11</f>
        <v>0</v>
      </c>
      <c r="H11" s="575">
        <f t="shared" si="0"/>
        <v>24</v>
      </c>
      <c r="I11" s="616">
        <v>44</v>
      </c>
      <c r="J11" s="616">
        <v>5000</v>
      </c>
      <c r="L11" s="554">
        <f t="shared" ref="L11:L49" si="7">IF(E11="acid",(C11),0)</f>
        <v>24</v>
      </c>
      <c r="M11" s="561">
        <f t="shared" si="1"/>
        <v>0</v>
      </c>
      <c r="N11" s="561">
        <f t="shared" si="2"/>
        <v>0</v>
      </c>
      <c r="O11" s="561">
        <f t="shared" si="3"/>
        <v>0</v>
      </c>
      <c r="P11" s="561">
        <f t="shared" si="4"/>
        <v>0</v>
      </c>
      <c r="Q11" s="552" t="s">
        <v>136</v>
      </c>
    </row>
    <row r="12" spans="1:17" ht="13.9" customHeight="1" thickBot="1">
      <c r="A12" s="597">
        <v>3</v>
      </c>
      <c r="B12" s="611" t="s">
        <v>490</v>
      </c>
      <c r="C12" s="630">
        <v>176</v>
      </c>
      <c r="D12" s="631"/>
      <c r="E12" s="622" t="s">
        <v>86</v>
      </c>
      <c r="F12" s="624">
        <f t="shared" si="5"/>
        <v>0</v>
      </c>
      <c r="G12" s="604">
        <f t="shared" si="6"/>
        <v>0</v>
      </c>
      <c r="H12" s="575">
        <f t="shared" si="0"/>
        <v>176</v>
      </c>
      <c r="I12" s="616">
        <v>88</v>
      </c>
      <c r="J12" s="616">
        <v>6800</v>
      </c>
      <c r="L12" s="554">
        <f t="shared" si="7"/>
        <v>0</v>
      </c>
      <c r="M12" s="561">
        <f t="shared" si="1"/>
        <v>0</v>
      </c>
      <c r="N12" s="561">
        <f t="shared" si="2"/>
        <v>0</v>
      </c>
      <c r="O12" s="561">
        <f t="shared" si="3"/>
        <v>0</v>
      </c>
      <c r="P12" s="561">
        <f t="shared" si="4"/>
        <v>0</v>
      </c>
      <c r="Q12" s="552" t="s">
        <v>150</v>
      </c>
    </row>
    <row r="13" spans="1:17" ht="13.9" customHeight="1" thickBot="1">
      <c r="A13" s="597">
        <v>4</v>
      </c>
      <c r="B13" s="611" t="s">
        <v>85</v>
      </c>
      <c r="C13" s="630">
        <v>36</v>
      </c>
      <c r="D13" s="631"/>
      <c r="E13" s="622" t="s">
        <v>61</v>
      </c>
      <c r="F13" s="624">
        <f t="shared" si="5"/>
        <v>0</v>
      </c>
      <c r="G13" s="604">
        <f t="shared" si="6"/>
        <v>0</v>
      </c>
      <c r="H13" s="575">
        <f t="shared" si="0"/>
        <v>36</v>
      </c>
      <c r="I13" s="616">
        <v>90</v>
      </c>
      <c r="J13" s="616">
        <v>6190</v>
      </c>
      <c r="L13" s="554">
        <f t="shared" si="7"/>
        <v>36</v>
      </c>
      <c r="M13" s="561">
        <f t="shared" si="1"/>
        <v>0</v>
      </c>
      <c r="N13" s="561">
        <f t="shared" si="2"/>
        <v>0</v>
      </c>
      <c r="O13" s="561">
        <f t="shared" si="3"/>
        <v>0</v>
      </c>
      <c r="P13" s="561">
        <f t="shared" si="4"/>
        <v>0</v>
      </c>
      <c r="Q13" s="552" t="s">
        <v>113</v>
      </c>
    </row>
    <row r="14" spans="1:17" ht="13.9" customHeight="1" thickBot="1">
      <c r="A14" s="597">
        <v>5</v>
      </c>
      <c r="B14" s="611" t="s">
        <v>490</v>
      </c>
      <c r="C14" s="630">
        <v>350</v>
      </c>
      <c r="D14" s="632"/>
      <c r="E14" s="622" t="s">
        <v>87</v>
      </c>
      <c r="F14" s="624">
        <f t="shared" si="5"/>
        <v>0</v>
      </c>
      <c r="G14" s="604">
        <f t="shared" si="6"/>
        <v>0</v>
      </c>
      <c r="H14" s="575">
        <f t="shared" si="0"/>
        <v>350</v>
      </c>
      <c r="I14" s="616">
        <v>95</v>
      </c>
      <c r="J14" s="616">
        <v>6510</v>
      </c>
      <c r="L14" s="554">
        <f t="shared" si="7"/>
        <v>0</v>
      </c>
      <c r="M14" s="561">
        <f t="shared" si="1"/>
        <v>0</v>
      </c>
      <c r="N14" s="561">
        <f t="shared" si="2"/>
        <v>0</v>
      </c>
      <c r="O14" s="561">
        <f t="shared" si="3"/>
        <v>0</v>
      </c>
      <c r="P14" s="561">
        <f t="shared" si="4"/>
        <v>0</v>
      </c>
      <c r="Q14" s="552" t="s">
        <v>151</v>
      </c>
    </row>
    <row r="15" spans="1:17" ht="13.9" customHeight="1" thickBot="1">
      <c r="A15" s="597">
        <v>6</v>
      </c>
      <c r="B15" s="611" t="s">
        <v>490</v>
      </c>
      <c r="C15" s="630">
        <v>231</v>
      </c>
      <c r="D15" s="631">
        <v>0.3</v>
      </c>
      <c r="E15" s="622" t="s">
        <v>136</v>
      </c>
      <c r="F15" s="624">
        <v>2300</v>
      </c>
      <c r="G15" s="604">
        <f t="shared" si="6"/>
        <v>2300</v>
      </c>
      <c r="H15" s="575">
        <f t="shared" si="0"/>
        <v>234.13574660633483</v>
      </c>
      <c r="I15" s="616">
        <v>95</v>
      </c>
      <c r="J15" s="616">
        <v>6700</v>
      </c>
      <c r="L15" s="554">
        <f t="shared" si="7"/>
        <v>0</v>
      </c>
      <c r="M15" s="561">
        <f t="shared" si="1"/>
        <v>2300</v>
      </c>
      <c r="N15" s="561">
        <f t="shared" si="2"/>
        <v>0</v>
      </c>
      <c r="O15" s="561">
        <f t="shared" si="3"/>
        <v>0</v>
      </c>
      <c r="P15" s="561">
        <f t="shared" si="4"/>
        <v>0</v>
      </c>
      <c r="Q15" s="552" t="s">
        <v>114</v>
      </c>
    </row>
    <row r="16" spans="1:17" ht="13.9" customHeight="1" thickBot="1">
      <c r="A16" s="597">
        <v>7</v>
      </c>
      <c r="B16" s="611" t="s">
        <v>490</v>
      </c>
      <c r="C16" s="630">
        <v>350</v>
      </c>
      <c r="D16" s="631">
        <v>0.6</v>
      </c>
      <c r="E16" s="622" t="s">
        <v>136</v>
      </c>
      <c r="F16" s="624">
        <v>8800</v>
      </c>
      <c r="G16" s="604">
        <f t="shared" si="6"/>
        <v>11100</v>
      </c>
      <c r="H16" s="575">
        <f t="shared" si="0"/>
        <v>359.50226244343889</v>
      </c>
      <c r="I16" s="616">
        <v>95</v>
      </c>
      <c r="J16" s="616">
        <v>6900</v>
      </c>
      <c r="L16" s="554">
        <f t="shared" si="7"/>
        <v>0</v>
      </c>
      <c r="M16" s="561">
        <f t="shared" si="1"/>
        <v>8800</v>
      </c>
      <c r="N16" s="561">
        <f t="shared" si="2"/>
        <v>0</v>
      </c>
      <c r="O16" s="561">
        <f t="shared" si="3"/>
        <v>0</v>
      </c>
      <c r="P16" s="561">
        <f t="shared" si="4"/>
        <v>0</v>
      </c>
      <c r="Q16" s="552" t="s">
        <v>152</v>
      </c>
    </row>
    <row r="17" spans="1:17" ht="13.9" customHeight="1" thickBot="1">
      <c r="A17" s="597">
        <v>8</v>
      </c>
      <c r="B17" s="611" t="s">
        <v>490</v>
      </c>
      <c r="C17" s="630">
        <v>350</v>
      </c>
      <c r="D17" s="631">
        <v>0.9</v>
      </c>
      <c r="E17" s="622" t="s">
        <v>136</v>
      </c>
      <c r="F17" s="624">
        <v>5250</v>
      </c>
      <c r="G17" s="604">
        <f t="shared" si="6"/>
        <v>16350</v>
      </c>
      <c r="H17" s="575">
        <f t="shared" si="0"/>
        <v>364.2533936651584</v>
      </c>
      <c r="I17" s="616">
        <v>95</v>
      </c>
      <c r="J17" s="616">
        <v>6820</v>
      </c>
      <c r="L17" s="554">
        <f t="shared" si="7"/>
        <v>0</v>
      </c>
      <c r="M17" s="561">
        <f t="shared" si="1"/>
        <v>5250</v>
      </c>
      <c r="N17" s="561">
        <f t="shared" si="2"/>
        <v>0</v>
      </c>
      <c r="O17" s="561">
        <f t="shared" si="3"/>
        <v>0</v>
      </c>
      <c r="P17" s="561">
        <f t="shared" si="4"/>
        <v>0</v>
      </c>
      <c r="Q17" s="552" t="s">
        <v>87</v>
      </c>
    </row>
    <row r="18" spans="1:17" ht="13.9" customHeight="1" thickBot="1">
      <c r="A18" s="597">
        <v>9</v>
      </c>
      <c r="B18" s="611" t="s">
        <v>490</v>
      </c>
      <c r="C18" s="633">
        <v>150</v>
      </c>
      <c r="D18" s="631">
        <v>0.3</v>
      </c>
      <c r="E18" s="622" t="s">
        <v>136</v>
      </c>
      <c r="F18" s="624">
        <v>1800</v>
      </c>
      <c r="G18" s="604">
        <f t="shared" si="6"/>
        <v>18150</v>
      </c>
      <c r="H18" s="575">
        <f t="shared" si="0"/>
        <v>152.03619909502262</v>
      </c>
      <c r="I18" s="616">
        <v>95</v>
      </c>
      <c r="J18" s="616">
        <v>6740</v>
      </c>
      <c r="L18" s="554">
        <f t="shared" si="7"/>
        <v>0</v>
      </c>
      <c r="M18" s="561">
        <f t="shared" si="1"/>
        <v>1800</v>
      </c>
      <c r="N18" s="561">
        <f t="shared" si="2"/>
        <v>0</v>
      </c>
      <c r="O18" s="561">
        <f t="shared" si="3"/>
        <v>0</v>
      </c>
      <c r="P18" s="561">
        <f t="shared" si="4"/>
        <v>0</v>
      </c>
      <c r="Q18" s="552" t="s">
        <v>61</v>
      </c>
    </row>
    <row r="19" spans="1:17" ht="13.9" customHeight="1" thickBot="1">
      <c r="A19" s="597">
        <v>10</v>
      </c>
      <c r="B19" s="611" t="s">
        <v>490</v>
      </c>
      <c r="C19" s="633">
        <v>350</v>
      </c>
      <c r="D19" s="631">
        <v>0.6</v>
      </c>
      <c r="E19" s="622" t="s">
        <v>136</v>
      </c>
      <c r="F19" s="624">
        <v>9300</v>
      </c>
      <c r="G19" s="604">
        <f t="shared" si="6"/>
        <v>27450</v>
      </c>
      <c r="H19" s="575">
        <f t="shared" si="0"/>
        <v>359.50226244343889</v>
      </c>
      <c r="I19" s="616">
        <v>95</v>
      </c>
      <c r="J19" s="616">
        <v>6690</v>
      </c>
      <c r="L19" s="554">
        <f t="shared" si="7"/>
        <v>0</v>
      </c>
      <c r="M19" s="561">
        <f t="shared" si="1"/>
        <v>9300</v>
      </c>
      <c r="N19" s="561">
        <f t="shared" si="2"/>
        <v>0</v>
      </c>
      <c r="O19" s="561">
        <f t="shared" si="3"/>
        <v>0</v>
      </c>
      <c r="P19" s="561">
        <f t="shared" si="4"/>
        <v>0</v>
      </c>
      <c r="Q19" s="552" t="s">
        <v>86</v>
      </c>
    </row>
    <row r="20" spans="1:17" ht="13.9" customHeight="1" thickBot="1">
      <c r="A20" s="597">
        <v>11</v>
      </c>
      <c r="B20" s="611" t="s">
        <v>490</v>
      </c>
      <c r="C20" s="633">
        <v>300</v>
      </c>
      <c r="D20" s="631">
        <v>0.9</v>
      </c>
      <c r="E20" s="622" t="s">
        <v>136</v>
      </c>
      <c r="F20" s="624">
        <v>11000</v>
      </c>
      <c r="G20" s="604">
        <f t="shared" si="6"/>
        <v>38450</v>
      </c>
      <c r="H20" s="575">
        <f t="shared" si="0"/>
        <v>312.21719457013575</v>
      </c>
      <c r="I20" s="616">
        <v>95</v>
      </c>
      <c r="J20" s="616">
        <v>6600</v>
      </c>
      <c r="L20" s="554">
        <f t="shared" si="7"/>
        <v>0</v>
      </c>
      <c r="M20" s="561">
        <f t="shared" si="1"/>
        <v>11000</v>
      </c>
      <c r="N20" s="561">
        <f t="shared" si="2"/>
        <v>0</v>
      </c>
      <c r="O20" s="561">
        <f t="shared" si="3"/>
        <v>0</v>
      </c>
      <c r="P20" s="561">
        <f t="shared" si="4"/>
        <v>0</v>
      </c>
      <c r="Q20" s="552" t="s">
        <v>128</v>
      </c>
    </row>
    <row r="21" spans="1:17" ht="13.9" customHeight="1" thickBot="1">
      <c r="A21" s="597">
        <v>12</v>
      </c>
      <c r="B21" s="611" t="s">
        <v>490</v>
      </c>
      <c r="C21" s="633">
        <v>151</v>
      </c>
      <c r="D21" s="631">
        <v>0.3</v>
      </c>
      <c r="E21" s="622" t="s">
        <v>136</v>
      </c>
      <c r="F21" s="624">
        <v>1700</v>
      </c>
      <c r="G21" s="604">
        <f t="shared" si="6"/>
        <v>40150</v>
      </c>
      <c r="H21" s="575">
        <f t="shared" si="0"/>
        <v>153.0497737556561</v>
      </c>
      <c r="I21" s="616">
        <v>95</v>
      </c>
      <c r="J21" s="616">
        <v>6500</v>
      </c>
      <c r="L21" s="554">
        <f t="shared" si="7"/>
        <v>0</v>
      </c>
      <c r="M21" s="561">
        <f t="shared" si="1"/>
        <v>1700</v>
      </c>
      <c r="N21" s="561">
        <f t="shared" si="2"/>
        <v>0</v>
      </c>
      <c r="O21" s="561">
        <f t="shared" si="3"/>
        <v>0</v>
      </c>
      <c r="P21" s="561">
        <f t="shared" si="4"/>
        <v>0</v>
      </c>
      <c r="Q21" s="552" t="s">
        <v>129</v>
      </c>
    </row>
    <row r="22" spans="1:17" ht="13.9" customHeight="1" thickBot="1">
      <c r="A22" s="597">
        <v>13</v>
      </c>
      <c r="B22" s="611" t="s">
        <v>490</v>
      </c>
      <c r="C22" s="633">
        <v>304</v>
      </c>
      <c r="D22" s="631">
        <v>0.9</v>
      </c>
      <c r="E22" s="622" t="s">
        <v>136</v>
      </c>
      <c r="F22" s="624">
        <v>12200</v>
      </c>
      <c r="G22" s="604">
        <f t="shared" si="6"/>
        <v>52350</v>
      </c>
      <c r="H22" s="575">
        <f t="shared" si="0"/>
        <v>316.38009049773757</v>
      </c>
      <c r="I22" s="616">
        <v>95</v>
      </c>
      <c r="J22" s="616">
        <v>6504</v>
      </c>
      <c r="L22" s="554">
        <f t="shared" si="7"/>
        <v>0</v>
      </c>
      <c r="M22" s="561">
        <f t="shared" si="1"/>
        <v>12200</v>
      </c>
      <c r="N22" s="561">
        <f t="shared" si="2"/>
        <v>0</v>
      </c>
      <c r="O22" s="561">
        <f t="shared" si="3"/>
        <v>0</v>
      </c>
      <c r="P22" s="561">
        <f t="shared" si="4"/>
        <v>0</v>
      </c>
      <c r="Q22" s="552" t="s">
        <v>139</v>
      </c>
    </row>
    <row r="23" spans="1:17" ht="13.9" customHeight="1" thickBot="1">
      <c r="A23" s="597">
        <v>14</v>
      </c>
      <c r="B23" s="611" t="s">
        <v>490</v>
      </c>
      <c r="C23" s="633">
        <v>340</v>
      </c>
      <c r="D23" s="631">
        <v>1.2</v>
      </c>
      <c r="E23" s="622" t="s">
        <v>136</v>
      </c>
      <c r="F23" s="624">
        <v>17850</v>
      </c>
      <c r="G23" s="604">
        <f t="shared" si="6"/>
        <v>70200</v>
      </c>
      <c r="H23" s="575">
        <f t="shared" si="0"/>
        <v>358.46153846153845</v>
      </c>
      <c r="I23" s="616">
        <v>95</v>
      </c>
      <c r="J23" s="616">
        <v>6450</v>
      </c>
      <c r="L23" s="554">
        <f t="shared" si="7"/>
        <v>0</v>
      </c>
      <c r="M23" s="561">
        <f t="shared" si="1"/>
        <v>17850</v>
      </c>
      <c r="N23" s="561">
        <f t="shared" si="2"/>
        <v>0</v>
      </c>
      <c r="O23" s="561">
        <f t="shared" si="3"/>
        <v>0</v>
      </c>
      <c r="P23" s="561">
        <f t="shared" si="4"/>
        <v>0</v>
      </c>
      <c r="Q23" s="552" t="s">
        <v>192</v>
      </c>
    </row>
    <row r="24" spans="1:17" ht="13.9" customHeight="1" thickBot="1">
      <c r="A24" s="597">
        <v>15</v>
      </c>
      <c r="B24" s="611" t="s">
        <v>490</v>
      </c>
      <c r="C24" s="633">
        <v>150</v>
      </c>
      <c r="D24" s="631">
        <v>0.3</v>
      </c>
      <c r="E24" s="622" t="s">
        <v>136</v>
      </c>
      <c r="F24" s="624">
        <v>1800</v>
      </c>
      <c r="G24" s="604">
        <f t="shared" si="6"/>
        <v>72000</v>
      </c>
      <c r="H24" s="575">
        <f t="shared" si="0"/>
        <v>152.03619909502262</v>
      </c>
      <c r="I24" s="616">
        <v>95</v>
      </c>
      <c r="J24" s="616">
        <v>6330</v>
      </c>
      <c r="L24" s="554">
        <f t="shared" si="7"/>
        <v>0</v>
      </c>
      <c r="M24" s="561">
        <f t="shared" si="1"/>
        <v>1800</v>
      </c>
      <c r="N24" s="561">
        <f t="shared" si="2"/>
        <v>0</v>
      </c>
      <c r="O24" s="561">
        <f t="shared" si="3"/>
        <v>0</v>
      </c>
      <c r="P24" s="561">
        <f t="shared" si="4"/>
        <v>0</v>
      </c>
      <c r="Q24" s="552" t="s">
        <v>233</v>
      </c>
    </row>
    <row r="25" spans="1:17" ht="13.9" customHeight="1" thickBot="1">
      <c r="A25" s="597">
        <v>16</v>
      </c>
      <c r="B25" s="611" t="s">
        <v>490</v>
      </c>
      <c r="C25" s="633">
        <v>324</v>
      </c>
      <c r="D25" s="631">
        <v>1.2</v>
      </c>
      <c r="E25" s="622" t="s">
        <v>136</v>
      </c>
      <c r="F25" s="624">
        <v>12100</v>
      </c>
      <c r="G25" s="604">
        <f t="shared" si="6"/>
        <v>84100</v>
      </c>
      <c r="H25" s="575">
        <f t="shared" si="0"/>
        <v>341.59276018099547</v>
      </c>
      <c r="I25" s="616">
        <v>95</v>
      </c>
      <c r="J25" s="616">
        <v>6470</v>
      </c>
      <c r="L25" s="554">
        <f t="shared" si="7"/>
        <v>0</v>
      </c>
      <c r="M25" s="561">
        <f t="shared" si="1"/>
        <v>12100</v>
      </c>
      <c r="N25" s="561">
        <f t="shared" si="2"/>
        <v>0</v>
      </c>
      <c r="O25" s="561">
        <f t="shared" si="3"/>
        <v>0</v>
      </c>
      <c r="P25" s="561">
        <f t="shared" si="4"/>
        <v>0</v>
      </c>
      <c r="Q25" s="553" t="s">
        <v>156</v>
      </c>
    </row>
    <row r="26" spans="1:17" ht="13.9" customHeight="1" thickBot="1">
      <c r="A26" s="597">
        <v>17</v>
      </c>
      <c r="B26" s="611" t="s">
        <v>490</v>
      </c>
      <c r="C26" s="633">
        <v>200</v>
      </c>
      <c r="D26" s="631">
        <v>0.3</v>
      </c>
      <c r="E26" s="622" t="s">
        <v>150</v>
      </c>
      <c r="F26" s="624">
        <v>1500</v>
      </c>
      <c r="G26" s="604">
        <f t="shared" si="6"/>
        <v>85600</v>
      </c>
      <c r="H26" s="575">
        <f t="shared" si="0"/>
        <v>202.71493212669682</v>
      </c>
      <c r="I26" s="616">
        <v>95</v>
      </c>
      <c r="J26" s="616">
        <v>6250</v>
      </c>
      <c r="L26" s="554">
        <f t="shared" si="7"/>
        <v>0</v>
      </c>
      <c r="M26" s="561">
        <f t="shared" si="1"/>
        <v>0</v>
      </c>
      <c r="N26" s="561">
        <f t="shared" si="2"/>
        <v>1500</v>
      </c>
      <c r="O26" s="561">
        <f t="shared" si="3"/>
        <v>0</v>
      </c>
      <c r="P26" s="561">
        <f t="shared" si="4"/>
        <v>0</v>
      </c>
    </row>
    <row r="27" spans="1:17" ht="13.9" customHeight="1" thickBot="1">
      <c r="A27" s="597">
        <v>18</v>
      </c>
      <c r="B27" s="611" t="s">
        <v>490</v>
      </c>
      <c r="C27" s="633">
        <v>400</v>
      </c>
      <c r="D27" s="631">
        <v>0.6</v>
      </c>
      <c r="E27" s="622" t="s">
        <v>150</v>
      </c>
      <c r="F27" s="624">
        <v>10500</v>
      </c>
      <c r="G27" s="604">
        <f t="shared" si="6"/>
        <v>96100</v>
      </c>
      <c r="H27" s="575">
        <f t="shared" si="0"/>
        <v>410.85972850678729</v>
      </c>
      <c r="I27" s="616">
        <v>95</v>
      </c>
      <c r="J27" s="616">
        <v>6250</v>
      </c>
      <c r="L27" s="554">
        <f t="shared" si="7"/>
        <v>0</v>
      </c>
      <c r="M27" s="561">
        <f t="shared" si="1"/>
        <v>0</v>
      </c>
      <c r="N27" s="561">
        <f t="shared" si="2"/>
        <v>10500</v>
      </c>
      <c r="O27" s="561">
        <f t="shared" si="3"/>
        <v>0</v>
      </c>
      <c r="P27" s="561">
        <f t="shared" si="4"/>
        <v>0</v>
      </c>
    </row>
    <row r="28" spans="1:17" ht="13.9" customHeight="1" thickBot="1">
      <c r="A28" s="597">
        <v>19</v>
      </c>
      <c r="B28" s="611" t="s">
        <v>490</v>
      </c>
      <c r="C28" s="633">
        <v>400</v>
      </c>
      <c r="D28" s="631">
        <v>0.9</v>
      </c>
      <c r="E28" s="622" t="s">
        <v>150</v>
      </c>
      <c r="F28" s="624">
        <v>14700</v>
      </c>
      <c r="G28" s="604">
        <f t="shared" si="6"/>
        <v>110800</v>
      </c>
      <c r="H28" s="575">
        <f t="shared" si="0"/>
        <v>416.28959276018105</v>
      </c>
      <c r="I28" s="616">
        <v>95</v>
      </c>
      <c r="J28" s="616">
        <v>6180</v>
      </c>
      <c r="L28" s="554">
        <f t="shared" si="7"/>
        <v>0</v>
      </c>
      <c r="M28" s="561">
        <f t="shared" si="1"/>
        <v>0</v>
      </c>
      <c r="N28" s="561">
        <f t="shared" si="2"/>
        <v>14700</v>
      </c>
      <c r="O28" s="561">
        <f t="shared" si="3"/>
        <v>0</v>
      </c>
      <c r="P28" s="561">
        <f t="shared" si="4"/>
        <v>0</v>
      </c>
    </row>
    <row r="29" spans="1:17" ht="13.9" customHeight="1" thickBot="1">
      <c r="A29" s="597">
        <v>20</v>
      </c>
      <c r="B29" s="611" t="s">
        <v>490</v>
      </c>
      <c r="C29" s="633">
        <v>200</v>
      </c>
      <c r="D29" s="631">
        <v>0.3</v>
      </c>
      <c r="E29" s="622" t="s">
        <v>150</v>
      </c>
      <c r="F29" s="624">
        <v>3700</v>
      </c>
      <c r="G29" s="604">
        <f t="shared" si="6"/>
        <v>114500</v>
      </c>
      <c r="H29" s="575">
        <f t="shared" si="0"/>
        <v>202.71493212669682</v>
      </c>
      <c r="I29" s="616">
        <v>95</v>
      </c>
      <c r="J29" s="616">
        <v>6020</v>
      </c>
      <c r="L29" s="554">
        <f t="shared" si="7"/>
        <v>0</v>
      </c>
      <c r="M29" s="561">
        <f t="shared" si="1"/>
        <v>0</v>
      </c>
      <c r="N29" s="561">
        <f t="shared" si="2"/>
        <v>3700</v>
      </c>
      <c r="O29" s="561">
        <f t="shared" si="3"/>
        <v>0</v>
      </c>
      <c r="P29" s="561">
        <f t="shared" si="4"/>
        <v>0</v>
      </c>
    </row>
    <row r="30" spans="1:17" ht="13.9" customHeight="1" thickBot="1">
      <c r="A30" s="597">
        <v>21</v>
      </c>
      <c r="B30" s="611" t="s">
        <v>490</v>
      </c>
      <c r="C30" s="633">
        <v>400</v>
      </c>
      <c r="D30" s="631">
        <v>0.9</v>
      </c>
      <c r="E30" s="622" t="s">
        <v>150</v>
      </c>
      <c r="F30" s="624">
        <v>15400</v>
      </c>
      <c r="G30" s="604">
        <f t="shared" si="6"/>
        <v>129900</v>
      </c>
      <c r="H30" s="575">
        <f t="shared" si="0"/>
        <v>416.28959276018105</v>
      </c>
      <c r="I30" s="616">
        <v>95</v>
      </c>
      <c r="J30" s="616">
        <v>6020</v>
      </c>
      <c r="L30" s="554">
        <f t="shared" si="7"/>
        <v>0</v>
      </c>
      <c r="M30" s="561">
        <f t="shared" si="1"/>
        <v>0</v>
      </c>
      <c r="N30" s="561">
        <f t="shared" si="2"/>
        <v>15400</v>
      </c>
      <c r="O30" s="561">
        <f t="shared" si="3"/>
        <v>0</v>
      </c>
      <c r="P30" s="561">
        <f t="shared" si="4"/>
        <v>0</v>
      </c>
    </row>
    <row r="31" spans="1:17" ht="13.9" customHeight="1" thickBot="1">
      <c r="A31" s="597">
        <v>22</v>
      </c>
      <c r="B31" s="611" t="s">
        <v>490</v>
      </c>
      <c r="C31" s="633">
        <v>401</v>
      </c>
      <c r="D31" s="631">
        <v>1.5</v>
      </c>
      <c r="E31" s="622" t="s">
        <v>150</v>
      </c>
      <c r="F31" s="624">
        <v>23600</v>
      </c>
      <c r="G31" s="604">
        <f t="shared" si="6"/>
        <v>153500</v>
      </c>
      <c r="H31" s="575">
        <f t="shared" si="0"/>
        <v>428.21719457013575</v>
      </c>
      <c r="I31" s="616">
        <v>95</v>
      </c>
      <c r="J31" s="616">
        <v>6040</v>
      </c>
      <c r="L31" s="554">
        <f t="shared" si="7"/>
        <v>0</v>
      </c>
      <c r="M31" s="561">
        <f t="shared" si="1"/>
        <v>0</v>
      </c>
      <c r="N31" s="561">
        <f t="shared" si="2"/>
        <v>23600</v>
      </c>
      <c r="O31" s="561">
        <f t="shared" si="3"/>
        <v>0</v>
      </c>
      <c r="P31" s="561">
        <f t="shared" si="4"/>
        <v>0</v>
      </c>
    </row>
    <row r="32" spans="1:17" ht="13.9" customHeight="1" thickBot="1">
      <c r="A32" s="597">
        <v>23</v>
      </c>
      <c r="B32" s="611" t="s">
        <v>490</v>
      </c>
      <c r="C32" s="633">
        <v>200</v>
      </c>
      <c r="D32" s="631">
        <v>0.6</v>
      </c>
      <c r="E32" s="622" t="s">
        <v>150</v>
      </c>
      <c r="F32" s="624">
        <v>5900</v>
      </c>
      <c r="G32" s="604">
        <f t="shared" si="6"/>
        <v>159400</v>
      </c>
      <c r="H32" s="575">
        <f t="shared" si="0"/>
        <v>205.42986425339365</v>
      </c>
      <c r="I32" s="616">
        <v>95</v>
      </c>
      <c r="J32" s="616">
        <v>5920</v>
      </c>
      <c r="L32" s="554">
        <f t="shared" si="7"/>
        <v>0</v>
      </c>
      <c r="M32" s="561">
        <f t="shared" si="1"/>
        <v>0</v>
      </c>
      <c r="N32" s="561">
        <f t="shared" si="2"/>
        <v>5900</v>
      </c>
      <c r="O32" s="561">
        <f t="shared" si="3"/>
        <v>0</v>
      </c>
      <c r="P32" s="561">
        <f t="shared" si="4"/>
        <v>0</v>
      </c>
    </row>
    <row r="33" spans="1:16" ht="13.9" customHeight="1" thickBot="1">
      <c r="A33" s="597">
        <v>24</v>
      </c>
      <c r="B33" s="611" t="s">
        <v>490</v>
      </c>
      <c r="C33" s="633">
        <v>400</v>
      </c>
      <c r="D33" s="631">
        <v>1.2</v>
      </c>
      <c r="E33" s="622" t="s">
        <v>150</v>
      </c>
      <c r="F33" s="624">
        <v>24200</v>
      </c>
      <c r="G33" s="604">
        <f t="shared" si="6"/>
        <v>183600</v>
      </c>
      <c r="H33" s="575">
        <f t="shared" si="0"/>
        <v>421.7194570135747</v>
      </c>
      <c r="I33" s="616">
        <v>95</v>
      </c>
      <c r="J33" s="616">
        <v>5930</v>
      </c>
      <c r="L33" s="554">
        <f t="shared" si="7"/>
        <v>0</v>
      </c>
      <c r="M33" s="561">
        <f t="shared" si="1"/>
        <v>0</v>
      </c>
      <c r="N33" s="561">
        <f t="shared" si="2"/>
        <v>24200</v>
      </c>
      <c r="O33" s="561">
        <f t="shared" si="3"/>
        <v>0</v>
      </c>
      <c r="P33" s="561">
        <f t="shared" si="4"/>
        <v>0</v>
      </c>
    </row>
    <row r="34" spans="1:16" ht="13.9" customHeight="1" thickBot="1">
      <c r="A34" s="597">
        <v>25</v>
      </c>
      <c r="B34" s="611" t="s">
        <v>490</v>
      </c>
      <c r="C34" s="633">
        <v>400</v>
      </c>
      <c r="D34" s="631">
        <v>1.8</v>
      </c>
      <c r="E34" s="622" t="s">
        <v>150</v>
      </c>
      <c r="F34" s="624">
        <v>28400</v>
      </c>
      <c r="G34" s="604">
        <f t="shared" si="6"/>
        <v>212000</v>
      </c>
      <c r="H34" s="575">
        <f t="shared" si="0"/>
        <v>432.57918552036199</v>
      </c>
      <c r="I34" s="616">
        <v>95</v>
      </c>
      <c r="J34" s="616">
        <v>5950</v>
      </c>
      <c r="L34" s="554">
        <f t="shared" si="7"/>
        <v>0</v>
      </c>
      <c r="M34" s="561">
        <f t="shared" si="1"/>
        <v>0</v>
      </c>
      <c r="N34" s="561">
        <f t="shared" si="2"/>
        <v>28400</v>
      </c>
      <c r="O34" s="561">
        <f t="shared" si="3"/>
        <v>0</v>
      </c>
      <c r="P34" s="561">
        <f t="shared" si="4"/>
        <v>0</v>
      </c>
    </row>
    <row r="35" spans="1:16" ht="13.9" customHeight="1" thickBot="1">
      <c r="A35" s="597">
        <v>26</v>
      </c>
      <c r="B35" s="611" t="s">
        <v>490</v>
      </c>
      <c r="C35" s="633">
        <v>212</v>
      </c>
      <c r="D35" s="631">
        <v>0.6</v>
      </c>
      <c r="E35" s="622" t="s">
        <v>150</v>
      </c>
      <c r="F35" s="624">
        <v>6100</v>
      </c>
      <c r="G35" s="604">
        <f t="shared" si="6"/>
        <v>218100</v>
      </c>
      <c r="H35" s="575">
        <f t="shared" si="0"/>
        <v>217.75565610859726</v>
      </c>
      <c r="I35" s="616">
        <v>95</v>
      </c>
      <c r="J35" s="616">
        <v>5790</v>
      </c>
      <c r="L35" s="554">
        <f t="shared" si="7"/>
        <v>0</v>
      </c>
      <c r="M35" s="561">
        <f t="shared" si="1"/>
        <v>0</v>
      </c>
      <c r="N35" s="561">
        <f t="shared" si="2"/>
        <v>6100</v>
      </c>
      <c r="O35" s="561">
        <f t="shared" si="3"/>
        <v>0</v>
      </c>
      <c r="P35" s="561">
        <f t="shared" si="4"/>
        <v>0</v>
      </c>
    </row>
    <row r="36" spans="1:16" ht="13.9" customHeight="1" thickBot="1">
      <c r="A36" s="597">
        <v>27</v>
      </c>
      <c r="B36" s="611" t="s">
        <v>490</v>
      </c>
      <c r="C36" s="633">
        <v>400</v>
      </c>
      <c r="D36" s="631">
        <v>1.2</v>
      </c>
      <c r="E36" s="622" t="s">
        <v>150</v>
      </c>
      <c r="F36" s="624">
        <v>20400</v>
      </c>
      <c r="G36" s="604">
        <f t="shared" si="6"/>
        <v>238500</v>
      </c>
      <c r="H36" s="575">
        <f t="shared" si="0"/>
        <v>421.7194570135747</v>
      </c>
      <c r="I36" s="616">
        <v>92</v>
      </c>
      <c r="J36" s="616">
        <v>5670</v>
      </c>
      <c r="L36" s="554">
        <f t="shared" si="7"/>
        <v>0</v>
      </c>
      <c r="M36" s="561">
        <f t="shared" si="1"/>
        <v>0</v>
      </c>
      <c r="N36" s="561">
        <f t="shared" si="2"/>
        <v>20400</v>
      </c>
      <c r="O36" s="561">
        <f t="shared" si="3"/>
        <v>0</v>
      </c>
      <c r="P36" s="561">
        <f t="shared" si="4"/>
        <v>0</v>
      </c>
    </row>
    <row r="37" spans="1:16" ht="13.9" customHeight="1" thickBot="1">
      <c r="A37" s="597">
        <v>28</v>
      </c>
      <c r="B37" s="611" t="s">
        <v>490</v>
      </c>
      <c r="C37" s="633">
        <v>300</v>
      </c>
      <c r="D37" s="631">
        <v>1.8</v>
      </c>
      <c r="E37" s="622" t="s">
        <v>150</v>
      </c>
      <c r="F37" s="624">
        <v>21800</v>
      </c>
      <c r="G37" s="604">
        <f t="shared" si="6"/>
        <v>260300</v>
      </c>
      <c r="H37" s="575">
        <f t="shared" si="0"/>
        <v>324.43438914027149</v>
      </c>
      <c r="I37" s="616">
        <v>95</v>
      </c>
      <c r="J37" s="616">
        <v>5840</v>
      </c>
      <c r="L37" s="554">
        <f t="shared" si="7"/>
        <v>0</v>
      </c>
      <c r="M37" s="561">
        <f t="shared" si="1"/>
        <v>0</v>
      </c>
      <c r="N37" s="561">
        <f t="shared" si="2"/>
        <v>21800</v>
      </c>
      <c r="O37" s="561">
        <f t="shared" si="3"/>
        <v>0</v>
      </c>
      <c r="P37" s="561">
        <f t="shared" si="4"/>
        <v>0</v>
      </c>
    </row>
    <row r="38" spans="1:16" ht="13.9" customHeight="1" thickBot="1">
      <c r="A38" s="597">
        <v>29</v>
      </c>
      <c r="B38" s="611" t="s">
        <v>490</v>
      </c>
      <c r="C38" s="633">
        <v>201</v>
      </c>
      <c r="D38" s="631">
        <v>0.9</v>
      </c>
      <c r="E38" s="622" t="s">
        <v>150</v>
      </c>
      <c r="F38" s="624">
        <v>8000</v>
      </c>
      <c r="G38" s="604">
        <f t="shared" si="6"/>
        <v>268300</v>
      </c>
      <c r="H38" s="575">
        <f t="shared" si="0"/>
        <v>209.18552036199097</v>
      </c>
      <c r="I38" s="616">
        <v>95</v>
      </c>
      <c r="J38" s="616">
        <v>5980</v>
      </c>
      <c r="L38" s="554">
        <f t="shared" si="7"/>
        <v>0</v>
      </c>
      <c r="M38" s="561">
        <f t="shared" si="1"/>
        <v>0</v>
      </c>
      <c r="N38" s="561">
        <f t="shared" si="2"/>
        <v>8000</v>
      </c>
      <c r="O38" s="561">
        <f t="shared" si="3"/>
        <v>0</v>
      </c>
      <c r="P38" s="561">
        <f t="shared" si="4"/>
        <v>0</v>
      </c>
    </row>
    <row r="39" spans="1:16" ht="13.9" customHeight="1" thickBot="1">
      <c r="A39" s="597">
        <v>30</v>
      </c>
      <c r="B39" s="611" t="s">
        <v>490</v>
      </c>
      <c r="C39" s="633">
        <v>300</v>
      </c>
      <c r="D39" s="631">
        <v>1.5</v>
      </c>
      <c r="E39" s="622" t="s">
        <v>150</v>
      </c>
      <c r="F39" s="624">
        <v>18900</v>
      </c>
      <c r="G39" s="604">
        <f t="shared" si="6"/>
        <v>287200</v>
      </c>
      <c r="H39" s="575">
        <f t="shared" si="0"/>
        <v>320.36199095022624</v>
      </c>
      <c r="I39" s="616">
        <v>95</v>
      </c>
      <c r="J39" s="616">
        <v>5820</v>
      </c>
      <c r="L39" s="554">
        <f t="shared" si="7"/>
        <v>0</v>
      </c>
      <c r="M39" s="561">
        <f t="shared" si="1"/>
        <v>0</v>
      </c>
      <c r="N39" s="561">
        <f t="shared" si="2"/>
        <v>18900</v>
      </c>
      <c r="O39" s="561">
        <f t="shared" si="3"/>
        <v>0</v>
      </c>
      <c r="P39" s="561">
        <f t="shared" si="4"/>
        <v>0</v>
      </c>
    </row>
    <row r="40" spans="1:16" ht="13.9" customHeight="1" thickBot="1">
      <c r="A40" s="597">
        <v>31</v>
      </c>
      <c r="B40" s="611" t="s">
        <v>490</v>
      </c>
      <c r="C40" s="633">
        <v>212</v>
      </c>
      <c r="D40" s="631">
        <v>2</v>
      </c>
      <c r="E40" s="622" t="s">
        <v>150</v>
      </c>
      <c r="F40" s="624">
        <v>14400</v>
      </c>
      <c r="G40" s="604">
        <f t="shared" si="6"/>
        <v>301600</v>
      </c>
      <c r="H40" s="575">
        <f t="shared" si="0"/>
        <v>231.18552036199094</v>
      </c>
      <c r="I40" s="616">
        <v>95</v>
      </c>
      <c r="J40" s="616">
        <v>5840</v>
      </c>
      <c r="L40" s="554">
        <f t="shared" si="7"/>
        <v>0</v>
      </c>
      <c r="M40" s="561">
        <f t="shared" si="1"/>
        <v>0</v>
      </c>
      <c r="N40" s="561">
        <f t="shared" si="2"/>
        <v>14400</v>
      </c>
      <c r="O40" s="561">
        <f t="shared" si="3"/>
        <v>0</v>
      </c>
      <c r="P40" s="561">
        <f t="shared" si="4"/>
        <v>0</v>
      </c>
    </row>
    <row r="41" spans="1:16" ht="13.9" customHeight="1" thickBot="1">
      <c r="A41" s="597">
        <v>32</v>
      </c>
      <c r="B41" s="611" t="s">
        <v>490</v>
      </c>
      <c r="C41" s="633">
        <v>200</v>
      </c>
      <c r="D41" s="631">
        <v>0.9</v>
      </c>
      <c r="E41" s="622" t="s">
        <v>150</v>
      </c>
      <c r="F41" s="624">
        <v>8400</v>
      </c>
      <c r="G41" s="604">
        <f t="shared" si="6"/>
        <v>310000</v>
      </c>
      <c r="H41" s="575">
        <f t="shared" si="0"/>
        <v>208.14479638009053</v>
      </c>
      <c r="I41" s="616">
        <v>95</v>
      </c>
      <c r="J41" s="616">
        <v>5850</v>
      </c>
      <c r="L41" s="554">
        <f t="shared" si="7"/>
        <v>0</v>
      </c>
      <c r="M41" s="561">
        <f t="shared" si="1"/>
        <v>0</v>
      </c>
      <c r="N41" s="561">
        <f t="shared" si="2"/>
        <v>8400</v>
      </c>
      <c r="O41" s="561">
        <f t="shared" si="3"/>
        <v>0</v>
      </c>
      <c r="P41" s="561">
        <f t="shared" si="4"/>
        <v>0</v>
      </c>
    </row>
    <row r="42" spans="1:16" ht="13.9" customHeight="1" thickBot="1">
      <c r="A42" s="597">
        <v>33</v>
      </c>
      <c r="B42" s="611" t="s">
        <v>490</v>
      </c>
      <c r="C42" s="633">
        <v>200</v>
      </c>
      <c r="D42" s="631">
        <v>1.5</v>
      </c>
      <c r="E42" s="622" t="s">
        <v>150</v>
      </c>
      <c r="F42" s="624">
        <v>13000</v>
      </c>
      <c r="G42" s="604">
        <f t="shared" si="6"/>
        <v>323000</v>
      </c>
      <c r="H42" s="575">
        <f t="shared" si="0"/>
        <v>213.57466063348417</v>
      </c>
      <c r="I42" s="616">
        <v>95</v>
      </c>
      <c r="J42" s="616">
        <v>5820</v>
      </c>
      <c r="L42" s="554">
        <f t="shared" si="7"/>
        <v>0</v>
      </c>
      <c r="M42" s="561">
        <f t="shared" si="1"/>
        <v>0</v>
      </c>
      <c r="N42" s="561">
        <f t="shared" si="2"/>
        <v>13000</v>
      </c>
      <c r="O42" s="561">
        <f t="shared" si="3"/>
        <v>0</v>
      </c>
      <c r="P42" s="561">
        <f t="shared" si="4"/>
        <v>0</v>
      </c>
    </row>
    <row r="43" spans="1:16" ht="13.9" customHeight="1" thickBot="1">
      <c r="A43" s="597">
        <v>34</v>
      </c>
      <c r="B43" s="611" t="s">
        <v>490</v>
      </c>
      <c r="C43" s="633">
        <v>272</v>
      </c>
      <c r="D43" s="631">
        <v>2</v>
      </c>
      <c r="E43" s="622" t="s">
        <v>150</v>
      </c>
      <c r="F43" s="624">
        <v>17600</v>
      </c>
      <c r="G43" s="604">
        <f t="shared" si="6"/>
        <v>340600</v>
      </c>
      <c r="H43" s="575">
        <f t="shared" si="0"/>
        <v>296.61538461538458</v>
      </c>
      <c r="I43" s="616">
        <v>96</v>
      </c>
      <c r="J43" s="616">
        <v>6120</v>
      </c>
      <c r="L43" s="554">
        <f t="shared" si="7"/>
        <v>0</v>
      </c>
      <c r="M43" s="561">
        <f t="shared" si="1"/>
        <v>0</v>
      </c>
      <c r="N43" s="561">
        <f t="shared" si="2"/>
        <v>17600</v>
      </c>
      <c r="O43" s="561">
        <f t="shared" si="3"/>
        <v>0</v>
      </c>
      <c r="P43" s="561">
        <f t="shared" si="4"/>
        <v>0</v>
      </c>
    </row>
    <row r="44" spans="1:16" ht="13.9" customHeight="1" thickBot="1">
      <c r="A44" s="597">
        <v>35</v>
      </c>
      <c r="B44" s="611"/>
      <c r="C44" s="612"/>
      <c r="D44" s="613"/>
      <c r="E44" s="622"/>
      <c r="F44" s="624">
        <f>(D44*42)*C44</f>
        <v>0</v>
      </c>
      <c r="G44" s="604">
        <f t="shared" si="6"/>
        <v>340600</v>
      </c>
      <c r="H44" s="575">
        <f t="shared" si="0"/>
        <v>0</v>
      </c>
      <c r="I44" s="616"/>
      <c r="J44" s="616"/>
      <c r="L44" s="554">
        <f t="shared" si="7"/>
        <v>0</v>
      </c>
      <c r="M44" s="561">
        <f t="shared" si="1"/>
        <v>0</v>
      </c>
      <c r="N44" s="561">
        <f t="shared" si="2"/>
        <v>0</v>
      </c>
      <c r="O44" s="561">
        <f t="shared" si="3"/>
        <v>0</v>
      </c>
      <c r="P44" s="561">
        <f t="shared" si="4"/>
        <v>0</v>
      </c>
    </row>
    <row r="45" spans="1:16" ht="13.9" customHeight="1" thickBot="1">
      <c r="A45" s="597">
        <v>36</v>
      </c>
      <c r="B45" s="611"/>
      <c r="C45" s="612"/>
      <c r="D45" s="613"/>
      <c r="E45" s="622"/>
      <c r="F45" s="624">
        <f t="shared" ref="F45" si="8">(D45*42)*C45</f>
        <v>0</v>
      </c>
      <c r="G45" s="604">
        <f t="shared" si="6"/>
        <v>340600</v>
      </c>
      <c r="H45" s="575">
        <f t="shared" si="0"/>
        <v>0</v>
      </c>
      <c r="I45" s="616"/>
      <c r="J45" s="616"/>
      <c r="L45" s="554">
        <f t="shared" si="7"/>
        <v>0</v>
      </c>
      <c r="M45" s="561">
        <f t="shared" si="1"/>
        <v>0</v>
      </c>
      <c r="N45" s="561">
        <f t="shared" si="2"/>
        <v>0</v>
      </c>
      <c r="O45" s="561">
        <f t="shared" si="3"/>
        <v>0</v>
      </c>
      <c r="P45" s="561">
        <f t="shared" si="4"/>
        <v>0</v>
      </c>
    </row>
    <row r="46" spans="1:16" ht="13.9" customHeight="1" thickBot="1">
      <c r="A46" s="597">
        <v>37</v>
      </c>
      <c r="B46" s="611"/>
      <c r="C46" s="612"/>
      <c r="D46" s="613"/>
      <c r="E46" s="622"/>
      <c r="F46" s="624">
        <f>(D46*42)*C46</f>
        <v>0</v>
      </c>
      <c r="G46" s="604">
        <f t="shared" si="6"/>
        <v>340600</v>
      </c>
      <c r="H46" s="575">
        <f t="shared" si="0"/>
        <v>0</v>
      </c>
      <c r="I46" s="616"/>
      <c r="J46" s="616"/>
      <c r="L46" s="554">
        <f t="shared" si="7"/>
        <v>0</v>
      </c>
      <c r="M46" s="561">
        <f t="shared" si="1"/>
        <v>0</v>
      </c>
      <c r="N46" s="561">
        <f t="shared" si="2"/>
        <v>0</v>
      </c>
      <c r="O46" s="561">
        <f t="shared" si="3"/>
        <v>0</v>
      </c>
      <c r="P46" s="561">
        <f t="shared" si="4"/>
        <v>0</v>
      </c>
    </row>
    <row r="47" spans="1:16" ht="13.9" customHeight="1" thickBot="1">
      <c r="A47" s="597">
        <v>38</v>
      </c>
      <c r="B47" s="611"/>
      <c r="C47" s="612"/>
      <c r="D47" s="613"/>
      <c r="E47" s="622"/>
      <c r="F47" s="624">
        <f t="shared" ref="F47:F48" si="9">(D47*42)*C47</f>
        <v>0</v>
      </c>
      <c r="G47" s="604">
        <f t="shared" si="6"/>
        <v>340600</v>
      </c>
      <c r="H47" s="575">
        <f t="shared" si="0"/>
        <v>0</v>
      </c>
      <c r="I47" s="616"/>
      <c r="J47" s="616"/>
      <c r="L47" s="554">
        <f t="shared" si="7"/>
        <v>0</v>
      </c>
      <c r="M47" s="561">
        <f>IF(E47=$M$54,F47,0)</f>
        <v>0</v>
      </c>
      <c r="N47" s="561">
        <f>IF(E47=$N$54,F47,0)</f>
        <v>0</v>
      </c>
      <c r="O47" s="561">
        <f>IF(E47=$O$54,F47,0)</f>
        <v>0</v>
      </c>
      <c r="P47" s="561">
        <f>IF(E47=$P$54,F47,0)</f>
        <v>0</v>
      </c>
    </row>
    <row r="48" spans="1:16" ht="13.9" customHeight="1" thickBot="1">
      <c r="A48" s="597">
        <v>39</v>
      </c>
      <c r="B48" s="611"/>
      <c r="C48" s="612"/>
      <c r="D48" s="613"/>
      <c r="E48" s="622"/>
      <c r="F48" s="624">
        <f t="shared" si="9"/>
        <v>0</v>
      </c>
      <c r="G48" s="604">
        <f t="shared" si="6"/>
        <v>340600</v>
      </c>
      <c r="H48" s="575">
        <f t="shared" si="0"/>
        <v>0</v>
      </c>
      <c r="I48" s="616"/>
      <c r="J48" s="616"/>
      <c r="L48" s="554">
        <f t="shared" si="7"/>
        <v>0</v>
      </c>
      <c r="M48" s="561">
        <f>IF(E48=$M$54,F48,0)</f>
        <v>0</v>
      </c>
      <c r="N48" s="561">
        <f>IF(E48=$N$54,F48,0)</f>
        <v>0</v>
      </c>
      <c r="O48" s="561">
        <f>IF(E48=$O$54,F48,0)</f>
        <v>0</v>
      </c>
      <c r="P48" s="561">
        <f>IF(E48=$P$54,F48,0)</f>
        <v>0</v>
      </c>
    </row>
    <row r="49" spans="1:17" ht="13.9" customHeight="1" thickBot="1">
      <c r="A49" s="597">
        <v>40</v>
      </c>
      <c r="B49" s="611" t="s">
        <v>502</v>
      </c>
      <c r="C49" s="591">
        <f>(C5*E4)</f>
        <v>254.24555999999998</v>
      </c>
      <c r="D49" s="621"/>
      <c r="E49" s="614" t="s">
        <v>156</v>
      </c>
      <c r="F49" s="623"/>
      <c r="G49" s="605"/>
      <c r="H49" s="575">
        <f t="shared" si="0"/>
        <v>254.24555999999998</v>
      </c>
      <c r="I49" s="612">
        <v>96</v>
      </c>
      <c r="J49" s="616">
        <v>6200</v>
      </c>
      <c r="L49" s="554">
        <f t="shared" si="7"/>
        <v>0</v>
      </c>
      <c r="M49" s="561">
        <f>IF(E49=$M$54,F49,0)</f>
        <v>0</v>
      </c>
      <c r="N49" s="561">
        <f>IF(E49=$N$54,F49,0)</f>
        <v>0</v>
      </c>
      <c r="O49" s="561">
        <f>IF(E49=$O$54,F49,0)</f>
        <v>0</v>
      </c>
      <c r="P49" s="561">
        <f>IF(E49=$P$54,F49,0)</f>
        <v>0</v>
      </c>
    </row>
    <row r="50" spans="1:17" ht="13.9" customHeight="1" thickBot="1">
      <c r="A50" s="578" t="s">
        <v>71</v>
      </c>
      <c r="B50" s="576" t="s">
        <v>235</v>
      </c>
      <c r="C50" s="591">
        <f>(SUM(C10:C49))*42</f>
        <v>384814.31351999997</v>
      </c>
      <c r="D50" s="598" t="s">
        <v>236</v>
      </c>
      <c r="E50" s="576" t="s">
        <v>237</v>
      </c>
      <c r="F50" s="591">
        <f>SUM(F10:F46)</f>
        <v>340600</v>
      </c>
      <c r="G50" s="607" t="s">
        <v>154</v>
      </c>
      <c r="H50" s="606"/>
      <c r="I50" s="600"/>
      <c r="J50" s="603" t="s">
        <v>202</v>
      </c>
      <c r="K50" s="535"/>
      <c r="L50" s="554"/>
      <c r="M50" s="555"/>
      <c r="N50" s="555"/>
      <c r="O50" s="556"/>
      <c r="P50" s="556"/>
    </row>
    <row r="51" spans="1:17" ht="13.9" customHeight="1" thickBot="1">
      <c r="A51" s="578" t="s">
        <v>204</v>
      </c>
      <c r="B51" s="617">
        <v>0.33958333333333335</v>
      </c>
      <c r="C51" s="590" t="s">
        <v>203</v>
      </c>
      <c r="D51" s="580" t="s">
        <v>205</v>
      </c>
      <c r="E51" s="617">
        <v>0.41666666666666669</v>
      </c>
      <c r="F51" s="590" t="s">
        <v>203</v>
      </c>
      <c r="G51" s="580" t="s">
        <v>207</v>
      </c>
      <c r="H51" s="620">
        <v>43021</v>
      </c>
      <c r="I51" s="600" t="s">
        <v>514</v>
      </c>
      <c r="J51" s="601">
        <f>H49+H55</f>
        <v>304.24555999999995</v>
      </c>
      <c r="K51" s="574"/>
      <c r="L51" s="554"/>
      <c r="M51" s="555"/>
      <c r="N51" s="555"/>
      <c r="O51" s="556"/>
      <c r="P51" s="556"/>
    </row>
    <row r="52" spans="1:17" ht="13.9" customHeight="1" thickBot="1">
      <c r="A52" s="578" t="s">
        <v>178</v>
      </c>
      <c r="B52" s="612">
        <v>650</v>
      </c>
      <c r="C52" s="579" t="s">
        <v>73</v>
      </c>
      <c r="D52" s="580" t="s">
        <v>160</v>
      </c>
      <c r="E52" s="618">
        <f>MAX(D10:D48)</f>
        <v>2</v>
      </c>
      <c r="F52" s="579" t="s">
        <v>165</v>
      </c>
      <c r="G52" s="580" t="s">
        <v>166</v>
      </c>
      <c r="H52" s="618">
        <f>F50/(SUM(C15:C48)*42)</f>
        <v>0.97728655212386228</v>
      </c>
      <c r="I52" s="600" t="s">
        <v>165</v>
      </c>
      <c r="J52" s="602" t="s">
        <v>234</v>
      </c>
      <c r="L52" s="554"/>
      <c r="M52" s="555"/>
      <c r="N52" s="555"/>
      <c r="O52" s="556"/>
      <c r="P52" s="556"/>
    </row>
    <row r="53" spans="1:17" ht="13.9" customHeight="1" thickBot="1">
      <c r="A53" s="578" t="s">
        <v>179</v>
      </c>
      <c r="B53" s="612">
        <v>5545</v>
      </c>
      <c r="C53" s="579" t="s">
        <v>73</v>
      </c>
      <c r="D53" s="580" t="s">
        <v>161</v>
      </c>
      <c r="E53" s="612">
        <f>MAX(I10:I49)</f>
        <v>96</v>
      </c>
      <c r="F53" s="579" t="s">
        <v>74</v>
      </c>
      <c r="G53" s="580" t="s">
        <v>163</v>
      </c>
      <c r="H53" s="612">
        <f>AVERAGE(I14:I48)</f>
        <v>94.933333333333337</v>
      </c>
      <c r="I53" s="600" t="s">
        <v>74</v>
      </c>
      <c r="J53" s="547">
        <f>SUM(H10:H49)+E55+H55</f>
        <v>9707.2048360180979</v>
      </c>
      <c r="L53" s="574"/>
      <c r="M53" s="574"/>
      <c r="N53" s="574"/>
      <c r="O53" s="574"/>
      <c r="P53" s="574"/>
    </row>
    <row r="54" spans="1:17" ht="13.9" customHeight="1" thickBot="1">
      <c r="A54" s="578" t="s">
        <v>75</v>
      </c>
      <c r="B54" s="615">
        <v>2000</v>
      </c>
      <c r="C54" s="579" t="s">
        <v>73</v>
      </c>
      <c r="D54" s="580" t="s">
        <v>162</v>
      </c>
      <c r="E54" s="612">
        <f>MAX(J10:J49)</f>
        <v>6900</v>
      </c>
      <c r="F54" s="579" t="s">
        <v>73</v>
      </c>
      <c r="G54" s="580" t="s">
        <v>164</v>
      </c>
      <c r="H54" s="612">
        <f>AVERAGE(J14:J48)</f>
        <v>6216.8</v>
      </c>
      <c r="I54" s="600" t="s">
        <v>73</v>
      </c>
      <c r="J54" s="602" t="s">
        <v>146</v>
      </c>
      <c r="L54" s="550" t="s">
        <v>89</v>
      </c>
      <c r="M54" s="549" t="str">
        <f>'Job Info'!D17</f>
        <v>100 Mesh</v>
      </c>
      <c r="N54" s="549" t="str">
        <f>'Job Info'!D18</f>
        <v>40/70 White</v>
      </c>
      <c r="O54" s="549">
        <f>'Job Info'!D19</f>
        <v>0</v>
      </c>
      <c r="P54" s="549">
        <f>'Job Info'!D20</f>
        <v>0</v>
      </c>
    </row>
    <row r="55" spans="1:17" ht="13.9" customHeight="1" thickBot="1">
      <c r="A55" s="576" t="s">
        <v>90</v>
      </c>
      <c r="B55" s="599">
        <f>((C7*0.433)+B54)/C7</f>
        <v>0.65360445621001539</v>
      </c>
      <c r="C55" s="579" t="s">
        <v>231</v>
      </c>
      <c r="D55" s="589" t="s">
        <v>229</v>
      </c>
      <c r="E55" s="619">
        <v>110</v>
      </c>
      <c r="F55" s="579" t="s">
        <v>230</v>
      </c>
      <c r="G55" s="578" t="s">
        <v>232</v>
      </c>
      <c r="H55" s="619">
        <v>50</v>
      </c>
      <c r="I55" s="600" t="s">
        <v>230</v>
      </c>
      <c r="J55" s="547">
        <f>(C50/42)+E55+H55</f>
        <v>9322.2455599999994</v>
      </c>
      <c r="L55" s="551">
        <f t="shared" ref="L55:P55" si="10">SUM(L10:L49)</f>
        <v>60</v>
      </c>
      <c r="M55" s="551">
        <f t="shared" si="10"/>
        <v>84100</v>
      </c>
      <c r="N55" s="551">
        <f t="shared" si="10"/>
        <v>256500</v>
      </c>
      <c r="O55" s="551">
        <f t="shared" si="10"/>
        <v>0</v>
      </c>
      <c r="P55" s="551">
        <f t="shared" si="10"/>
        <v>0</v>
      </c>
    </row>
    <row r="56" spans="1:17" ht="43.15" customHeight="1">
      <c r="A56" s="663" t="s">
        <v>468</v>
      </c>
      <c r="B56" s="664"/>
      <c r="C56" s="664"/>
      <c r="D56" s="664"/>
      <c r="E56" s="664"/>
      <c r="F56" s="664"/>
      <c r="G56" s="664"/>
      <c r="H56" s="664"/>
      <c r="I56" s="664"/>
      <c r="J56" s="665"/>
      <c r="K56" s="535"/>
      <c r="L56" s="538"/>
      <c r="M56" s="539"/>
      <c r="N56" s="535"/>
      <c r="O56" s="535"/>
    </row>
    <row r="58" spans="1:17">
      <c r="A58" s="541"/>
      <c r="B58" s="540" t="s">
        <v>191</v>
      </c>
      <c r="C58" s="542"/>
      <c r="D58" s="542"/>
      <c r="E58" s="542"/>
      <c r="F58" s="542"/>
      <c r="G58" s="542"/>
      <c r="H58" s="542"/>
      <c r="I58" s="542"/>
    </row>
    <row r="59" spans="1:17">
      <c r="A59" s="543"/>
      <c r="B59" s="540" t="s">
        <v>100</v>
      </c>
      <c r="C59" s="545"/>
      <c r="D59" s="544"/>
      <c r="E59" s="545"/>
      <c r="F59" s="546"/>
      <c r="G59" s="546"/>
      <c r="H59" s="546"/>
      <c r="I59" s="546"/>
    </row>
    <row r="60" spans="1:17">
      <c r="A60" s="558" t="s">
        <v>130</v>
      </c>
      <c r="B60" s="558" t="s">
        <v>131</v>
      </c>
      <c r="C60" s="558" t="s">
        <v>97</v>
      </c>
      <c r="D60" s="558" t="s">
        <v>91</v>
      </c>
      <c r="E60" s="558" t="s">
        <v>72</v>
      </c>
      <c r="F60" s="558" t="s">
        <v>173</v>
      </c>
      <c r="G60" s="558" t="s">
        <v>174</v>
      </c>
      <c r="H60" s="558" t="s">
        <v>171</v>
      </c>
      <c r="I60" s="558" t="s">
        <v>172</v>
      </c>
      <c r="J60" s="558" t="s">
        <v>159</v>
      </c>
      <c r="K60" s="558" t="s">
        <v>99</v>
      </c>
      <c r="L60" s="558" t="s">
        <v>92</v>
      </c>
      <c r="M60" s="558" t="s">
        <v>132</v>
      </c>
      <c r="N60" s="558" t="s">
        <v>93</v>
      </c>
      <c r="O60" s="558" t="s">
        <v>94</v>
      </c>
      <c r="P60" s="558" t="s">
        <v>96</v>
      </c>
      <c r="Q60" s="558" t="s">
        <v>95</v>
      </c>
    </row>
    <row r="61" spans="1:17">
      <c r="A61" s="559">
        <f>C5</f>
        <v>11468</v>
      </c>
      <c r="B61" s="559">
        <f>C6</f>
        <v>11619</v>
      </c>
      <c r="C61" s="559">
        <f>C50</f>
        <v>384814.31351999997</v>
      </c>
      <c r="D61" s="559">
        <f>J55</f>
        <v>9322.2455599999994</v>
      </c>
      <c r="E61" s="559">
        <f>F50</f>
        <v>340600</v>
      </c>
      <c r="F61" s="559">
        <f>M55</f>
        <v>84100</v>
      </c>
      <c r="G61" s="559">
        <f>N55</f>
        <v>256500</v>
      </c>
      <c r="H61" s="559">
        <f>O55</f>
        <v>0</v>
      </c>
      <c r="I61" s="559">
        <f>P55</f>
        <v>0</v>
      </c>
      <c r="J61" s="559">
        <f>B52</f>
        <v>650</v>
      </c>
      <c r="K61" s="559">
        <f>B53</f>
        <v>5545</v>
      </c>
      <c r="L61" s="559">
        <f>B54</f>
        <v>2000</v>
      </c>
      <c r="M61" s="560">
        <f>B55</f>
        <v>0.65360445621001539</v>
      </c>
      <c r="N61" s="559">
        <f>E53</f>
        <v>96</v>
      </c>
      <c r="O61" s="559">
        <f>H53</f>
        <v>94.933333333333337</v>
      </c>
      <c r="P61" s="559">
        <f>E54</f>
        <v>6900</v>
      </c>
      <c r="Q61" s="559">
        <f>H54</f>
        <v>6216.8</v>
      </c>
    </row>
  </sheetData>
  <sheetProtection selectLockedCells="1"/>
  <mergeCells count="22">
    <mergeCell ref="A2:A3"/>
    <mergeCell ref="B2:E2"/>
    <mergeCell ref="F2:J3"/>
    <mergeCell ref="B3:E3"/>
    <mergeCell ref="A4:A5"/>
    <mergeCell ref="F4:G4"/>
    <mergeCell ref="H4:J4"/>
    <mergeCell ref="F5:G5"/>
    <mergeCell ref="H5:J5"/>
    <mergeCell ref="I8:I9"/>
    <mergeCell ref="J8:J9"/>
    <mergeCell ref="A56:J56"/>
    <mergeCell ref="M5:P5"/>
    <mergeCell ref="M6:P6"/>
    <mergeCell ref="A8:A9"/>
    <mergeCell ref="B8:B9"/>
    <mergeCell ref="C8:C9"/>
    <mergeCell ref="D8:D9"/>
    <mergeCell ref="E8:E9"/>
    <mergeCell ref="F8:F9"/>
    <mergeCell ref="G8:G9"/>
    <mergeCell ref="H8:H9"/>
  </mergeCells>
  <dataValidations count="1">
    <dataValidation type="list" allowBlank="1" showInputMessage="1" showErrorMessage="1" sqref="E10:E49">
      <formula1>$Q$10:$Q$25</formula1>
    </dataValidation>
  </dataValidations>
  <pageMargins left="0.7" right="0.7" top="0.75" bottom="0.75" header="0.3" footer="0.3"/>
  <pageSetup scale="77" orientation="portrait"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Q61"/>
  <sheetViews>
    <sheetView zoomScaleNormal="100" zoomScaleSheetLayoutView="80" workbookViewId="0">
      <selection activeCell="L2" sqref="L2"/>
    </sheetView>
  </sheetViews>
  <sheetFormatPr defaultColWidth="8.85546875" defaultRowHeight="15"/>
  <cols>
    <col min="1" max="16" width="11.7109375" style="534" customWidth="1"/>
    <col min="17" max="17" width="11.28515625" style="534" bestFit="1" customWidth="1"/>
    <col min="18" max="16384" width="8.85546875" style="534"/>
  </cols>
  <sheetData>
    <row r="1" spans="1:17" ht="13.9" customHeight="1" thickBot="1"/>
    <row r="2" spans="1:17" ht="13.9" customHeight="1" thickBot="1">
      <c r="A2" s="673" t="s">
        <v>433</v>
      </c>
      <c r="B2" s="674" t="s">
        <v>291</v>
      </c>
      <c r="C2" s="675"/>
      <c r="D2" s="675"/>
      <c r="E2" s="676"/>
      <c r="F2" s="677" t="s">
        <v>434</v>
      </c>
      <c r="G2" s="678"/>
      <c r="H2" s="678"/>
      <c r="I2" s="678"/>
      <c r="J2" s="678"/>
      <c r="M2" s="566" t="s">
        <v>185</v>
      </c>
      <c r="N2" s="566" t="s">
        <v>186</v>
      </c>
      <c r="O2" s="566" t="s">
        <v>187</v>
      </c>
      <c r="P2" s="566" t="s">
        <v>188</v>
      </c>
    </row>
    <row r="3" spans="1:17" ht="13.9" customHeight="1" thickBot="1">
      <c r="A3" s="673"/>
      <c r="B3" s="679" t="s">
        <v>241</v>
      </c>
      <c r="C3" s="680"/>
      <c r="D3" s="680"/>
      <c r="E3" s="681"/>
      <c r="F3" s="677"/>
      <c r="G3" s="678"/>
      <c r="H3" s="678"/>
      <c r="I3" s="678"/>
      <c r="J3" s="678"/>
      <c r="M3" s="567">
        <f>M55/F50</f>
        <v>0.24783612233121755</v>
      </c>
      <c r="N3" s="567">
        <f>N55/F50</f>
        <v>0.75216387766878245</v>
      </c>
      <c r="O3" s="567">
        <f>O55/F50</f>
        <v>0</v>
      </c>
      <c r="P3" s="567">
        <f>P55/F50</f>
        <v>0</v>
      </c>
    </row>
    <row r="4" spans="1:17" ht="13.9" customHeight="1" thickBot="1">
      <c r="A4" s="682">
        <v>42</v>
      </c>
      <c r="B4" s="581" t="s">
        <v>218</v>
      </c>
      <c r="C4" s="608">
        <v>11450</v>
      </c>
      <c r="D4" s="582" t="s">
        <v>76</v>
      </c>
      <c r="E4" s="586">
        <v>2.2169999999999999E-2</v>
      </c>
      <c r="F4" s="683" t="s">
        <v>226</v>
      </c>
      <c r="G4" s="684"/>
      <c r="H4" s="685" t="s">
        <v>448</v>
      </c>
      <c r="I4" s="685"/>
      <c r="J4" s="685"/>
      <c r="N4" s="535"/>
    </row>
    <row r="5" spans="1:17" ht="13.9" customHeight="1" thickBot="1">
      <c r="A5" s="682"/>
      <c r="B5" s="658" t="s">
        <v>78</v>
      </c>
      <c r="C5" s="609">
        <v>11281</v>
      </c>
      <c r="D5" s="583" t="s">
        <v>219</v>
      </c>
      <c r="E5" s="587">
        <f>(C6+C5)/2</f>
        <v>11356.5</v>
      </c>
      <c r="F5" s="683" t="s">
        <v>227</v>
      </c>
      <c r="G5" s="686"/>
      <c r="H5" s="685" t="s">
        <v>447</v>
      </c>
      <c r="I5" s="687"/>
      <c r="J5" s="685"/>
      <c r="M5" s="666" t="s">
        <v>140</v>
      </c>
      <c r="N5" s="667"/>
      <c r="O5" s="667"/>
      <c r="P5" s="668"/>
    </row>
    <row r="6" spans="1:17" ht="13.9" customHeight="1" thickBot="1">
      <c r="A6" s="595" t="s">
        <v>144</v>
      </c>
      <c r="B6" s="658" t="s">
        <v>79</v>
      </c>
      <c r="C6" s="609">
        <v>11432</v>
      </c>
      <c r="D6" s="584" t="s">
        <v>145</v>
      </c>
      <c r="E6" s="588">
        <v>0.63</v>
      </c>
      <c r="F6" s="592" t="s">
        <v>170</v>
      </c>
      <c r="G6" s="594">
        <f>SUM(C12:C15)/SUM(C12:C46)</f>
        <v>8.5166704468133361E-2</v>
      </c>
      <c r="H6" s="592" t="s">
        <v>168</v>
      </c>
      <c r="I6" s="575">
        <v>48.698924731182792</v>
      </c>
      <c r="J6" s="596"/>
      <c r="M6" s="669" t="s">
        <v>141</v>
      </c>
      <c r="N6" s="670"/>
      <c r="O6" s="670"/>
      <c r="P6" s="671"/>
    </row>
    <row r="7" spans="1:17" ht="13.9" customHeight="1" thickBot="1">
      <c r="A7" s="610">
        <v>22.1</v>
      </c>
      <c r="B7" s="658" t="s">
        <v>80</v>
      </c>
      <c r="C7" s="609">
        <v>9064</v>
      </c>
      <c r="D7" s="585" t="s">
        <v>77</v>
      </c>
      <c r="E7" s="587">
        <v>6</v>
      </c>
      <c r="F7" s="593" t="s">
        <v>167</v>
      </c>
      <c r="G7" s="587">
        <v>95</v>
      </c>
      <c r="H7" s="592" t="s">
        <v>169</v>
      </c>
      <c r="I7" s="575">
        <v>1853.2258064516129</v>
      </c>
      <c r="J7" s="596"/>
      <c r="K7" s="535"/>
      <c r="L7" s="557"/>
    </row>
    <row r="8" spans="1:17" ht="13.9" customHeight="1">
      <c r="A8" s="661" t="s">
        <v>81</v>
      </c>
      <c r="B8" s="661" t="s">
        <v>82</v>
      </c>
      <c r="C8" s="661" t="s">
        <v>201</v>
      </c>
      <c r="D8" s="661" t="s">
        <v>224</v>
      </c>
      <c r="E8" s="662" t="s">
        <v>225</v>
      </c>
      <c r="F8" s="661" t="s">
        <v>83</v>
      </c>
      <c r="G8" s="662" t="s">
        <v>72</v>
      </c>
      <c r="H8" s="661" t="s">
        <v>217</v>
      </c>
      <c r="I8" s="661" t="s">
        <v>239</v>
      </c>
      <c r="J8" s="662" t="s">
        <v>451</v>
      </c>
      <c r="L8" s="557"/>
    </row>
    <row r="9" spans="1:17" ht="13.9" customHeight="1" thickBot="1">
      <c r="A9" s="661"/>
      <c r="B9" s="661"/>
      <c r="C9" s="661"/>
      <c r="D9" s="661"/>
      <c r="E9" s="661"/>
      <c r="F9" s="672"/>
      <c r="G9" s="672"/>
      <c r="H9" s="672"/>
      <c r="I9" s="661"/>
      <c r="J9" s="661"/>
      <c r="L9" s="535"/>
      <c r="M9" s="535"/>
      <c r="N9" s="535"/>
      <c r="Q9" s="568" t="s">
        <v>149</v>
      </c>
    </row>
    <row r="10" spans="1:17" ht="13.9" customHeight="1" thickBot="1">
      <c r="A10" s="597">
        <v>1</v>
      </c>
      <c r="B10" s="611" t="s">
        <v>84</v>
      </c>
      <c r="C10" s="630">
        <v>24</v>
      </c>
      <c r="D10" s="631"/>
      <c r="E10" s="622" t="s">
        <v>139</v>
      </c>
      <c r="F10" s="624">
        <f>(D10*42)*C10</f>
        <v>0</v>
      </c>
      <c r="G10" s="604">
        <f>F10</f>
        <v>0</v>
      </c>
      <c r="H10" s="575">
        <f t="shared" ref="H10:H49" si="0">(1*((D10/$A$7)+1))*C10</f>
        <v>24</v>
      </c>
      <c r="I10" s="616">
        <v>14</v>
      </c>
      <c r="J10" s="616">
        <v>6533</v>
      </c>
      <c r="L10" s="554">
        <f>IF(E10="acid",(C10),0)</f>
        <v>0</v>
      </c>
      <c r="M10" s="561">
        <f t="shared" ref="M10:M46" si="1">IF(E10=$M$54,F10,0)</f>
        <v>0</v>
      </c>
      <c r="N10" s="561">
        <f t="shared" ref="N10:N46" si="2">IF(E10=$N$54,F10,0)</f>
        <v>0</v>
      </c>
      <c r="O10" s="561">
        <f t="shared" ref="O10:O46" si="3">IF(E10=$O$54,F10,0)</f>
        <v>0</v>
      </c>
      <c r="P10" s="561">
        <f t="shared" ref="P10:P46" si="4">IF(E10=$P$54,F10,0)</f>
        <v>0</v>
      </c>
      <c r="Q10" s="569"/>
    </row>
    <row r="11" spans="1:17" ht="13.9" customHeight="1" thickBot="1">
      <c r="A11" s="597">
        <v>2</v>
      </c>
      <c r="B11" s="611" t="s">
        <v>85</v>
      </c>
      <c r="C11" s="630">
        <v>24</v>
      </c>
      <c r="D11" s="631"/>
      <c r="E11" s="622" t="s">
        <v>61</v>
      </c>
      <c r="F11" s="624">
        <f t="shared" ref="F11:F14" si="5">(D11*42)*C11</f>
        <v>0</v>
      </c>
      <c r="G11" s="604">
        <f t="shared" ref="G11:G48" si="6">G10+F11</f>
        <v>0</v>
      </c>
      <c r="H11" s="575">
        <f t="shared" si="0"/>
        <v>24</v>
      </c>
      <c r="I11" s="616">
        <v>30</v>
      </c>
      <c r="J11" s="616">
        <v>4070</v>
      </c>
      <c r="L11" s="554">
        <f t="shared" ref="L11:L49" si="7">IF(E11="acid",(C11),0)</f>
        <v>24</v>
      </c>
      <c r="M11" s="561">
        <f t="shared" si="1"/>
        <v>0</v>
      </c>
      <c r="N11" s="561">
        <f t="shared" si="2"/>
        <v>0</v>
      </c>
      <c r="O11" s="561">
        <f t="shared" si="3"/>
        <v>0</v>
      </c>
      <c r="P11" s="561">
        <f t="shared" si="4"/>
        <v>0</v>
      </c>
      <c r="Q11" s="552" t="s">
        <v>136</v>
      </c>
    </row>
    <row r="12" spans="1:17" ht="13.9" customHeight="1" thickBot="1">
      <c r="A12" s="597">
        <v>3</v>
      </c>
      <c r="B12" s="611" t="s">
        <v>505</v>
      </c>
      <c r="C12" s="630">
        <v>140</v>
      </c>
      <c r="D12" s="631"/>
      <c r="E12" s="622" t="s">
        <v>86</v>
      </c>
      <c r="F12" s="624">
        <f t="shared" si="5"/>
        <v>0</v>
      </c>
      <c r="G12" s="604">
        <f t="shared" si="6"/>
        <v>0</v>
      </c>
      <c r="H12" s="575">
        <f t="shared" si="0"/>
        <v>140</v>
      </c>
      <c r="I12" s="616">
        <v>70</v>
      </c>
      <c r="J12" s="616">
        <v>5870</v>
      </c>
      <c r="L12" s="554">
        <f t="shared" si="7"/>
        <v>0</v>
      </c>
      <c r="M12" s="561">
        <f t="shared" si="1"/>
        <v>0</v>
      </c>
      <c r="N12" s="561">
        <f t="shared" si="2"/>
        <v>0</v>
      </c>
      <c r="O12" s="561">
        <f t="shared" si="3"/>
        <v>0</v>
      </c>
      <c r="P12" s="561">
        <f t="shared" si="4"/>
        <v>0</v>
      </c>
      <c r="Q12" s="552" t="s">
        <v>150</v>
      </c>
    </row>
    <row r="13" spans="1:17" ht="13.9" customHeight="1" thickBot="1">
      <c r="A13" s="597">
        <v>4</v>
      </c>
      <c r="B13" s="611" t="s">
        <v>85</v>
      </c>
      <c r="C13" s="630">
        <v>36</v>
      </c>
      <c r="D13" s="631"/>
      <c r="E13" s="622" t="s">
        <v>61</v>
      </c>
      <c r="F13" s="624">
        <f t="shared" si="5"/>
        <v>0</v>
      </c>
      <c r="G13" s="604">
        <f t="shared" si="6"/>
        <v>0</v>
      </c>
      <c r="H13" s="575">
        <f t="shared" si="0"/>
        <v>36</v>
      </c>
      <c r="I13" s="616">
        <v>95</v>
      </c>
      <c r="J13" s="616">
        <v>6450</v>
      </c>
      <c r="L13" s="554">
        <f t="shared" si="7"/>
        <v>36</v>
      </c>
      <c r="M13" s="561">
        <f t="shared" si="1"/>
        <v>0</v>
      </c>
      <c r="N13" s="561">
        <f t="shared" si="2"/>
        <v>0</v>
      </c>
      <c r="O13" s="561">
        <f t="shared" si="3"/>
        <v>0</v>
      </c>
      <c r="P13" s="561">
        <f t="shared" si="4"/>
        <v>0</v>
      </c>
      <c r="Q13" s="552" t="s">
        <v>113</v>
      </c>
    </row>
    <row r="14" spans="1:17" ht="13.9" customHeight="1" thickBot="1">
      <c r="A14" s="597">
        <v>5</v>
      </c>
      <c r="B14" s="611" t="s">
        <v>502</v>
      </c>
      <c r="C14" s="630">
        <v>375</v>
      </c>
      <c r="D14" s="632"/>
      <c r="E14" s="622" t="s">
        <v>87</v>
      </c>
      <c r="F14" s="624">
        <f t="shared" si="5"/>
        <v>0</v>
      </c>
      <c r="G14" s="604">
        <f t="shared" si="6"/>
        <v>0</v>
      </c>
      <c r="H14" s="575">
        <f t="shared" si="0"/>
        <v>375</v>
      </c>
      <c r="I14" s="616">
        <v>95</v>
      </c>
      <c r="J14" s="616">
        <v>6500</v>
      </c>
      <c r="L14" s="554">
        <f t="shared" si="7"/>
        <v>0</v>
      </c>
      <c r="M14" s="561">
        <f t="shared" si="1"/>
        <v>0</v>
      </c>
      <c r="N14" s="561">
        <f t="shared" si="2"/>
        <v>0</v>
      </c>
      <c r="O14" s="561">
        <f t="shared" si="3"/>
        <v>0</v>
      </c>
      <c r="P14" s="561">
        <f t="shared" si="4"/>
        <v>0</v>
      </c>
      <c r="Q14" s="552" t="s">
        <v>151</v>
      </c>
    </row>
    <row r="15" spans="1:17" ht="13.9" customHeight="1" thickBot="1">
      <c r="A15" s="597">
        <v>6</v>
      </c>
      <c r="B15" s="611" t="s">
        <v>502</v>
      </c>
      <c r="C15" s="630">
        <v>200</v>
      </c>
      <c r="D15" s="631">
        <v>0.3</v>
      </c>
      <c r="E15" s="622" t="s">
        <v>136</v>
      </c>
      <c r="F15" s="624">
        <v>2500</v>
      </c>
      <c r="G15" s="604">
        <f t="shared" si="6"/>
        <v>2500</v>
      </c>
      <c r="H15" s="575">
        <f t="shared" si="0"/>
        <v>202.71493212669682</v>
      </c>
      <c r="I15" s="616">
        <v>95</v>
      </c>
      <c r="J15" s="616">
        <v>7012</v>
      </c>
      <c r="L15" s="554">
        <f t="shared" si="7"/>
        <v>0</v>
      </c>
      <c r="M15" s="561">
        <f t="shared" si="1"/>
        <v>2500</v>
      </c>
      <c r="N15" s="561">
        <f t="shared" si="2"/>
        <v>0</v>
      </c>
      <c r="O15" s="561">
        <f t="shared" si="3"/>
        <v>0</v>
      </c>
      <c r="P15" s="561">
        <f t="shared" si="4"/>
        <v>0</v>
      </c>
      <c r="Q15" s="552" t="s">
        <v>114</v>
      </c>
    </row>
    <row r="16" spans="1:17" ht="13.9" customHeight="1" thickBot="1">
      <c r="A16" s="597">
        <v>7</v>
      </c>
      <c r="B16" s="611" t="s">
        <v>502</v>
      </c>
      <c r="C16" s="630">
        <v>361</v>
      </c>
      <c r="D16" s="631">
        <v>0.6</v>
      </c>
      <c r="E16" s="622" t="s">
        <v>136</v>
      </c>
      <c r="F16" s="624">
        <v>9600</v>
      </c>
      <c r="G16" s="604">
        <f t="shared" si="6"/>
        <v>12100</v>
      </c>
      <c r="H16" s="575">
        <f t="shared" si="0"/>
        <v>370.80090497737552</v>
      </c>
      <c r="I16" s="616">
        <v>95</v>
      </c>
      <c r="J16" s="616">
        <v>7170</v>
      </c>
      <c r="L16" s="554">
        <f t="shared" si="7"/>
        <v>0</v>
      </c>
      <c r="M16" s="561">
        <f t="shared" si="1"/>
        <v>9600</v>
      </c>
      <c r="N16" s="561">
        <f t="shared" si="2"/>
        <v>0</v>
      </c>
      <c r="O16" s="561">
        <f t="shared" si="3"/>
        <v>0</v>
      </c>
      <c r="P16" s="561">
        <f t="shared" si="4"/>
        <v>0</v>
      </c>
      <c r="Q16" s="552" t="s">
        <v>152</v>
      </c>
    </row>
    <row r="17" spans="1:17" ht="13.9" customHeight="1" thickBot="1">
      <c r="A17" s="597">
        <v>8</v>
      </c>
      <c r="B17" s="611" t="s">
        <v>502</v>
      </c>
      <c r="C17" s="630">
        <v>351</v>
      </c>
      <c r="D17" s="631">
        <v>0.9</v>
      </c>
      <c r="E17" s="622" t="s">
        <v>136</v>
      </c>
      <c r="F17" s="624">
        <v>12300</v>
      </c>
      <c r="G17" s="604">
        <f t="shared" si="6"/>
        <v>24400</v>
      </c>
      <c r="H17" s="575">
        <f t="shared" si="0"/>
        <v>365.29411764705884</v>
      </c>
      <c r="I17" s="616">
        <v>95</v>
      </c>
      <c r="J17" s="616">
        <v>6930</v>
      </c>
      <c r="L17" s="554">
        <f t="shared" si="7"/>
        <v>0</v>
      </c>
      <c r="M17" s="561">
        <f t="shared" si="1"/>
        <v>12300</v>
      </c>
      <c r="N17" s="561">
        <f t="shared" si="2"/>
        <v>0</v>
      </c>
      <c r="O17" s="561">
        <f t="shared" si="3"/>
        <v>0</v>
      </c>
      <c r="P17" s="561">
        <f t="shared" si="4"/>
        <v>0</v>
      </c>
      <c r="Q17" s="552" t="s">
        <v>87</v>
      </c>
    </row>
    <row r="18" spans="1:17" ht="13.9" customHeight="1" thickBot="1">
      <c r="A18" s="597">
        <v>9</v>
      </c>
      <c r="B18" s="611" t="s">
        <v>502</v>
      </c>
      <c r="C18" s="633">
        <v>150</v>
      </c>
      <c r="D18" s="631">
        <v>0.3</v>
      </c>
      <c r="E18" s="622" t="s">
        <v>136</v>
      </c>
      <c r="F18" s="624">
        <v>2000</v>
      </c>
      <c r="G18" s="604">
        <f t="shared" si="6"/>
        <v>26400</v>
      </c>
      <c r="H18" s="575">
        <f t="shared" si="0"/>
        <v>152.03619909502262</v>
      </c>
      <c r="I18" s="616">
        <v>95</v>
      </c>
      <c r="J18" s="616">
        <v>6790</v>
      </c>
      <c r="L18" s="554">
        <f t="shared" si="7"/>
        <v>0</v>
      </c>
      <c r="M18" s="561">
        <f t="shared" si="1"/>
        <v>2000</v>
      </c>
      <c r="N18" s="561">
        <f t="shared" si="2"/>
        <v>0</v>
      </c>
      <c r="O18" s="561">
        <f t="shared" si="3"/>
        <v>0</v>
      </c>
      <c r="P18" s="561">
        <f t="shared" si="4"/>
        <v>0</v>
      </c>
      <c r="Q18" s="552" t="s">
        <v>61</v>
      </c>
    </row>
    <row r="19" spans="1:17" ht="13.9" customHeight="1" thickBot="1">
      <c r="A19" s="597">
        <v>10</v>
      </c>
      <c r="B19" s="611" t="s">
        <v>502</v>
      </c>
      <c r="C19" s="633">
        <v>350</v>
      </c>
      <c r="D19" s="631">
        <v>0.6</v>
      </c>
      <c r="E19" s="622" t="s">
        <v>136</v>
      </c>
      <c r="F19" s="624">
        <v>9300</v>
      </c>
      <c r="G19" s="604">
        <f t="shared" si="6"/>
        <v>35700</v>
      </c>
      <c r="H19" s="575">
        <f t="shared" si="0"/>
        <v>359.50226244343889</v>
      </c>
      <c r="I19" s="616">
        <v>95</v>
      </c>
      <c r="J19" s="616">
        <v>6760</v>
      </c>
      <c r="L19" s="554">
        <f t="shared" si="7"/>
        <v>0</v>
      </c>
      <c r="M19" s="561">
        <f t="shared" si="1"/>
        <v>9300</v>
      </c>
      <c r="N19" s="561">
        <f t="shared" si="2"/>
        <v>0</v>
      </c>
      <c r="O19" s="561">
        <f t="shared" si="3"/>
        <v>0</v>
      </c>
      <c r="P19" s="561">
        <f t="shared" si="4"/>
        <v>0</v>
      </c>
      <c r="Q19" s="552" t="s">
        <v>86</v>
      </c>
    </row>
    <row r="20" spans="1:17" ht="13.9" customHeight="1" thickBot="1">
      <c r="A20" s="597">
        <v>11</v>
      </c>
      <c r="B20" s="611" t="s">
        <v>502</v>
      </c>
      <c r="C20" s="633">
        <v>300</v>
      </c>
      <c r="D20" s="631">
        <v>0.9</v>
      </c>
      <c r="E20" s="622" t="s">
        <v>136</v>
      </c>
      <c r="F20" s="624">
        <v>11200</v>
      </c>
      <c r="G20" s="604">
        <f t="shared" si="6"/>
        <v>46900</v>
      </c>
      <c r="H20" s="575">
        <f t="shared" si="0"/>
        <v>312.21719457013575</v>
      </c>
      <c r="I20" s="616">
        <v>95</v>
      </c>
      <c r="J20" s="616">
        <v>6690</v>
      </c>
      <c r="L20" s="554">
        <f t="shared" si="7"/>
        <v>0</v>
      </c>
      <c r="M20" s="561">
        <f t="shared" si="1"/>
        <v>11200</v>
      </c>
      <c r="N20" s="561">
        <f t="shared" si="2"/>
        <v>0</v>
      </c>
      <c r="O20" s="561">
        <f t="shared" si="3"/>
        <v>0</v>
      </c>
      <c r="P20" s="561">
        <f t="shared" si="4"/>
        <v>0</v>
      </c>
      <c r="Q20" s="552" t="s">
        <v>128</v>
      </c>
    </row>
    <row r="21" spans="1:17" ht="13.9" customHeight="1" thickBot="1">
      <c r="A21" s="597">
        <v>12</v>
      </c>
      <c r="B21" s="611" t="s">
        <v>502</v>
      </c>
      <c r="C21" s="633">
        <v>150</v>
      </c>
      <c r="D21" s="631">
        <v>0.3</v>
      </c>
      <c r="E21" s="622" t="s">
        <v>136</v>
      </c>
      <c r="F21" s="624">
        <v>3100</v>
      </c>
      <c r="G21" s="604">
        <f t="shared" si="6"/>
        <v>50000</v>
      </c>
      <c r="H21" s="575">
        <f t="shared" si="0"/>
        <v>152.03619909502262</v>
      </c>
      <c r="I21" s="616">
        <v>95</v>
      </c>
      <c r="J21" s="616">
        <v>6600</v>
      </c>
      <c r="L21" s="554">
        <f t="shared" si="7"/>
        <v>0</v>
      </c>
      <c r="M21" s="561">
        <f t="shared" si="1"/>
        <v>3100</v>
      </c>
      <c r="N21" s="561">
        <f t="shared" si="2"/>
        <v>0</v>
      </c>
      <c r="O21" s="561">
        <f t="shared" si="3"/>
        <v>0</v>
      </c>
      <c r="P21" s="561">
        <f t="shared" si="4"/>
        <v>0</v>
      </c>
      <c r="Q21" s="552" t="s">
        <v>129</v>
      </c>
    </row>
    <row r="22" spans="1:17" ht="13.9" customHeight="1" thickBot="1">
      <c r="A22" s="597">
        <v>13</v>
      </c>
      <c r="B22" s="611" t="s">
        <v>502</v>
      </c>
      <c r="C22" s="633">
        <v>300</v>
      </c>
      <c r="D22" s="631">
        <v>0.9</v>
      </c>
      <c r="E22" s="622" t="s">
        <v>136</v>
      </c>
      <c r="F22" s="624">
        <v>11800</v>
      </c>
      <c r="G22" s="604">
        <f t="shared" si="6"/>
        <v>61800</v>
      </c>
      <c r="H22" s="575">
        <f t="shared" si="0"/>
        <v>312.21719457013575</v>
      </c>
      <c r="I22" s="616">
        <v>95</v>
      </c>
      <c r="J22" s="616">
        <v>6600</v>
      </c>
      <c r="L22" s="554">
        <f t="shared" si="7"/>
        <v>0</v>
      </c>
      <c r="M22" s="561">
        <f t="shared" si="1"/>
        <v>11800</v>
      </c>
      <c r="N22" s="561">
        <f t="shared" si="2"/>
        <v>0</v>
      </c>
      <c r="O22" s="561">
        <f t="shared" si="3"/>
        <v>0</v>
      </c>
      <c r="P22" s="561">
        <f t="shared" si="4"/>
        <v>0</v>
      </c>
      <c r="Q22" s="552" t="s">
        <v>139</v>
      </c>
    </row>
    <row r="23" spans="1:17" ht="13.9" customHeight="1" thickBot="1">
      <c r="A23" s="597">
        <v>14</v>
      </c>
      <c r="B23" s="611" t="s">
        <v>502</v>
      </c>
      <c r="C23" s="633">
        <v>300</v>
      </c>
      <c r="D23" s="631">
        <v>1.2</v>
      </c>
      <c r="E23" s="622" t="s">
        <v>136</v>
      </c>
      <c r="F23" s="624">
        <v>14300</v>
      </c>
      <c r="G23" s="604">
        <f t="shared" si="6"/>
        <v>76100</v>
      </c>
      <c r="H23" s="575">
        <f t="shared" si="0"/>
        <v>316.28959276018099</v>
      </c>
      <c r="I23" s="616">
        <v>95</v>
      </c>
      <c r="J23" s="616">
        <v>6600</v>
      </c>
      <c r="L23" s="554">
        <f t="shared" si="7"/>
        <v>0</v>
      </c>
      <c r="M23" s="561">
        <f t="shared" si="1"/>
        <v>14300</v>
      </c>
      <c r="N23" s="561">
        <f t="shared" si="2"/>
        <v>0</v>
      </c>
      <c r="O23" s="561">
        <f t="shared" si="3"/>
        <v>0</v>
      </c>
      <c r="P23" s="561">
        <f t="shared" si="4"/>
        <v>0</v>
      </c>
      <c r="Q23" s="552" t="s">
        <v>192</v>
      </c>
    </row>
    <row r="24" spans="1:17" ht="13.9" customHeight="1" thickBot="1">
      <c r="A24" s="597">
        <v>15</v>
      </c>
      <c r="B24" s="611" t="s">
        <v>502</v>
      </c>
      <c r="C24" s="633">
        <v>152</v>
      </c>
      <c r="D24" s="631">
        <v>0.3</v>
      </c>
      <c r="E24" s="622" t="s">
        <v>136</v>
      </c>
      <c r="F24" s="624">
        <v>1500</v>
      </c>
      <c r="G24" s="604">
        <f t="shared" si="6"/>
        <v>77600</v>
      </c>
      <c r="H24" s="575">
        <f t="shared" si="0"/>
        <v>154.06334841628959</v>
      </c>
      <c r="I24" s="616">
        <v>95</v>
      </c>
      <c r="J24" s="616">
        <v>6450</v>
      </c>
      <c r="L24" s="554">
        <f t="shared" si="7"/>
        <v>0</v>
      </c>
      <c r="M24" s="561">
        <f t="shared" si="1"/>
        <v>1500</v>
      </c>
      <c r="N24" s="561">
        <f t="shared" si="2"/>
        <v>0</v>
      </c>
      <c r="O24" s="561">
        <f t="shared" si="3"/>
        <v>0</v>
      </c>
      <c r="P24" s="561">
        <f t="shared" si="4"/>
        <v>0</v>
      </c>
      <c r="Q24" s="552" t="s">
        <v>233</v>
      </c>
    </row>
    <row r="25" spans="1:17" ht="13.9" customHeight="1" thickBot="1">
      <c r="A25" s="597">
        <v>16</v>
      </c>
      <c r="B25" s="611" t="s">
        <v>502</v>
      </c>
      <c r="C25" s="633">
        <v>178</v>
      </c>
      <c r="D25" s="631">
        <v>1.2</v>
      </c>
      <c r="E25" s="622" t="s">
        <v>136</v>
      </c>
      <c r="F25" s="624">
        <v>8300</v>
      </c>
      <c r="G25" s="604">
        <f t="shared" si="6"/>
        <v>85900</v>
      </c>
      <c r="H25" s="575">
        <f t="shared" si="0"/>
        <v>187.66515837104072</v>
      </c>
      <c r="I25" s="616">
        <v>95</v>
      </c>
      <c r="J25" s="616">
        <v>6580</v>
      </c>
      <c r="L25" s="554">
        <f t="shared" si="7"/>
        <v>0</v>
      </c>
      <c r="M25" s="561">
        <f t="shared" si="1"/>
        <v>8300</v>
      </c>
      <c r="N25" s="561">
        <f t="shared" si="2"/>
        <v>0</v>
      </c>
      <c r="O25" s="561">
        <f t="shared" si="3"/>
        <v>0</v>
      </c>
      <c r="P25" s="561">
        <f t="shared" si="4"/>
        <v>0</v>
      </c>
      <c r="Q25" s="553" t="s">
        <v>156</v>
      </c>
    </row>
    <row r="26" spans="1:17" ht="13.9" customHeight="1" thickBot="1">
      <c r="A26" s="597">
        <v>17</v>
      </c>
      <c r="B26" s="611" t="s">
        <v>502</v>
      </c>
      <c r="C26" s="633">
        <v>200</v>
      </c>
      <c r="D26" s="631">
        <v>0.3</v>
      </c>
      <c r="E26" s="622" t="s">
        <v>150</v>
      </c>
      <c r="F26" s="624">
        <v>3400</v>
      </c>
      <c r="G26" s="604">
        <f t="shared" si="6"/>
        <v>89300</v>
      </c>
      <c r="H26" s="575">
        <f t="shared" si="0"/>
        <v>202.71493212669682</v>
      </c>
      <c r="I26" s="616">
        <v>95</v>
      </c>
      <c r="J26" s="616">
        <v>6420</v>
      </c>
      <c r="L26" s="554">
        <f t="shared" si="7"/>
        <v>0</v>
      </c>
      <c r="M26" s="561">
        <f t="shared" si="1"/>
        <v>0</v>
      </c>
      <c r="N26" s="561">
        <f t="shared" si="2"/>
        <v>3400</v>
      </c>
      <c r="O26" s="561">
        <f t="shared" si="3"/>
        <v>0</v>
      </c>
      <c r="P26" s="561">
        <f t="shared" si="4"/>
        <v>0</v>
      </c>
    </row>
    <row r="27" spans="1:17" ht="13.9" customHeight="1" thickBot="1">
      <c r="A27" s="597">
        <v>18</v>
      </c>
      <c r="B27" s="611" t="s">
        <v>502</v>
      </c>
      <c r="C27" s="633">
        <v>400</v>
      </c>
      <c r="D27" s="631">
        <v>0.6</v>
      </c>
      <c r="E27" s="622" t="s">
        <v>150</v>
      </c>
      <c r="F27" s="624">
        <v>10600</v>
      </c>
      <c r="G27" s="604">
        <f t="shared" si="6"/>
        <v>99900</v>
      </c>
      <c r="H27" s="575">
        <f t="shared" si="0"/>
        <v>410.85972850678729</v>
      </c>
      <c r="I27" s="616">
        <v>95</v>
      </c>
      <c r="J27" s="616">
        <v>6300</v>
      </c>
      <c r="L27" s="554">
        <f t="shared" si="7"/>
        <v>0</v>
      </c>
      <c r="M27" s="561">
        <f t="shared" si="1"/>
        <v>0</v>
      </c>
      <c r="N27" s="561">
        <f t="shared" si="2"/>
        <v>10600</v>
      </c>
      <c r="O27" s="561">
        <f t="shared" si="3"/>
        <v>0</v>
      </c>
      <c r="P27" s="561">
        <f t="shared" si="4"/>
        <v>0</v>
      </c>
    </row>
    <row r="28" spans="1:17" ht="13.9" customHeight="1" thickBot="1">
      <c r="A28" s="597">
        <v>19</v>
      </c>
      <c r="B28" s="611" t="s">
        <v>502</v>
      </c>
      <c r="C28" s="633">
        <v>401</v>
      </c>
      <c r="D28" s="631">
        <v>0.9</v>
      </c>
      <c r="E28" s="622" t="s">
        <v>150</v>
      </c>
      <c r="F28" s="624">
        <v>14400</v>
      </c>
      <c r="G28" s="604">
        <f t="shared" si="6"/>
        <v>114300</v>
      </c>
      <c r="H28" s="575">
        <f t="shared" si="0"/>
        <v>417.33031674208149</v>
      </c>
      <c r="I28" s="616">
        <v>95</v>
      </c>
      <c r="J28" s="616">
        <v>6260</v>
      </c>
      <c r="L28" s="554">
        <f t="shared" si="7"/>
        <v>0</v>
      </c>
      <c r="M28" s="561">
        <f t="shared" si="1"/>
        <v>0</v>
      </c>
      <c r="N28" s="561">
        <f t="shared" si="2"/>
        <v>14400</v>
      </c>
      <c r="O28" s="561">
        <f t="shared" si="3"/>
        <v>0</v>
      </c>
      <c r="P28" s="561">
        <f t="shared" si="4"/>
        <v>0</v>
      </c>
    </row>
    <row r="29" spans="1:17" ht="13.9" customHeight="1" thickBot="1">
      <c r="A29" s="597">
        <v>20</v>
      </c>
      <c r="B29" s="611" t="s">
        <v>502</v>
      </c>
      <c r="C29" s="633">
        <v>201</v>
      </c>
      <c r="D29" s="631">
        <v>0.3</v>
      </c>
      <c r="E29" s="622" t="s">
        <v>150</v>
      </c>
      <c r="F29" s="624">
        <v>3400</v>
      </c>
      <c r="G29" s="604">
        <f t="shared" si="6"/>
        <v>117700</v>
      </c>
      <c r="H29" s="575">
        <f t="shared" si="0"/>
        <v>203.7285067873303</v>
      </c>
      <c r="I29" s="616">
        <v>95</v>
      </c>
      <c r="J29" s="616">
        <v>6220</v>
      </c>
      <c r="L29" s="554">
        <f t="shared" si="7"/>
        <v>0</v>
      </c>
      <c r="M29" s="561">
        <f t="shared" si="1"/>
        <v>0</v>
      </c>
      <c r="N29" s="561">
        <f t="shared" si="2"/>
        <v>3400</v>
      </c>
      <c r="O29" s="561">
        <f t="shared" si="3"/>
        <v>0</v>
      </c>
      <c r="P29" s="561">
        <f t="shared" si="4"/>
        <v>0</v>
      </c>
    </row>
    <row r="30" spans="1:17" ht="13.9" customHeight="1" thickBot="1">
      <c r="A30" s="597">
        <v>21</v>
      </c>
      <c r="B30" s="611" t="s">
        <v>502</v>
      </c>
      <c r="C30" s="633">
        <v>401</v>
      </c>
      <c r="D30" s="631">
        <v>0.9</v>
      </c>
      <c r="E30" s="622" t="s">
        <v>150</v>
      </c>
      <c r="F30" s="624">
        <v>15200</v>
      </c>
      <c r="G30" s="604">
        <f t="shared" si="6"/>
        <v>132900</v>
      </c>
      <c r="H30" s="575">
        <f t="shared" si="0"/>
        <v>417.33031674208149</v>
      </c>
      <c r="I30" s="616">
        <v>95</v>
      </c>
      <c r="J30" s="616">
        <v>6170</v>
      </c>
      <c r="L30" s="554">
        <f t="shared" si="7"/>
        <v>0</v>
      </c>
      <c r="M30" s="561">
        <f t="shared" si="1"/>
        <v>0</v>
      </c>
      <c r="N30" s="561">
        <f t="shared" si="2"/>
        <v>15200</v>
      </c>
      <c r="O30" s="561">
        <f t="shared" si="3"/>
        <v>0</v>
      </c>
      <c r="P30" s="561">
        <f t="shared" si="4"/>
        <v>0</v>
      </c>
    </row>
    <row r="31" spans="1:17" ht="13.9" customHeight="1" thickBot="1">
      <c r="A31" s="597">
        <v>22</v>
      </c>
      <c r="B31" s="611" t="s">
        <v>502</v>
      </c>
      <c r="C31" s="633">
        <v>401</v>
      </c>
      <c r="D31" s="631">
        <v>1.5</v>
      </c>
      <c r="E31" s="622" t="s">
        <v>150</v>
      </c>
      <c r="F31" s="624">
        <v>24000</v>
      </c>
      <c r="G31" s="604">
        <f t="shared" si="6"/>
        <v>156900</v>
      </c>
      <c r="H31" s="575">
        <f t="shared" si="0"/>
        <v>428.21719457013575</v>
      </c>
      <c r="I31" s="616">
        <v>95</v>
      </c>
      <c r="J31" s="616">
        <v>6170</v>
      </c>
      <c r="L31" s="554">
        <f t="shared" si="7"/>
        <v>0</v>
      </c>
      <c r="M31" s="561">
        <f t="shared" si="1"/>
        <v>0</v>
      </c>
      <c r="N31" s="561">
        <f t="shared" si="2"/>
        <v>24000</v>
      </c>
      <c r="O31" s="561">
        <f t="shared" si="3"/>
        <v>0</v>
      </c>
      <c r="P31" s="561">
        <f t="shared" si="4"/>
        <v>0</v>
      </c>
    </row>
    <row r="32" spans="1:17" ht="13.9" customHeight="1" thickBot="1">
      <c r="A32" s="597">
        <v>23</v>
      </c>
      <c r="B32" s="611" t="s">
        <v>502</v>
      </c>
      <c r="C32" s="633">
        <v>200</v>
      </c>
      <c r="D32" s="631">
        <v>0.6</v>
      </c>
      <c r="E32" s="622" t="s">
        <v>150</v>
      </c>
      <c r="F32" s="624">
        <v>5700</v>
      </c>
      <c r="G32" s="604">
        <f t="shared" si="6"/>
        <v>162600</v>
      </c>
      <c r="H32" s="575">
        <f t="shared" si="0"/>
        <v>205.42986425339365</v>
      </c>
      <c r="I32" s="616">
        <v>95</v>
      </c>
      <c r="J32" s="616">
        <v>6070</v>
      </c>
      <c r="L32" s="554">
        <f t="shared" si="7"/>
        <v>0</v>
      </c>
      <c r="M32" s="561">
        <f t="shared" si="1"/>
        <v>0</v>
      </c>
      <c r="N32" s="561">
        <f t="shared" si="2"/>
        <v>5700</v>
      </c>
      <c r="O32" s="561">
        <f t="shared" si="3"/>
        <v>0</v>
      </c>
      <c r="P32" s="561">
        <f t="shared" si="4"/>
        <v>0</v>
      </c>
    </row>
    <row r="33" spans="1:16" ht="13.9" customHeight="1" thickBot="1">
      <c r="A33" s="597">
        <v>24</v>
      </c>
      <c r="B33" s="611" t="s">
        <v>502</v>
      </c>
      <c r="C33" s="633">
        <v>520</v>
      </c>
      <c r="D33" s="631">
        <v>1.2</v>
      </c>
      <c r="E33" s="622" t="s">
        <v>150</v>
      </c>
      <c r="F33" s="624">
        <v>20000</v>
      </c>
      <c r="G33" s="604">
        <f t="shared" si="6"/>
        <v>182600</v>
      </c>
      <c r="H33" s="575">
        <f t="shared" si="0"/>
        <v>548.23529411764707</v>
      </c>
      <c r="I33" s="616">
        <v>95</v>
      </c>
      <c r="J33" s="616">
        <v>5980</v>
      </c>
      <c r="L33" s="554">
        <f t="shared" si="7"/>
        <v>0</v>
      </c>
      <c r="M33" s="561">
        <f t="shared" si="1"/>
        <v>0</v>
      </c>
      <c r="N33" s="561">
        <f t="shared" si="2"/>
        <v>20000</v>
      </c>
      <c r="O33" s="561">
        <f t="shared" si="3"/>
        <v>0</v>
      </c>
      <c r="P33" s="561">
        <f t="shared" si="4"/>
        <v>0</v>
      </c>
    </row>
    <row r="34" spans="1:16" ht="13.9" customHeight="1" thickBot="1">
      <c r="A34" s="597">
        <v>25</v>
      </c>
      <c r="B34" s="611" t="s">
        <v>502</v>
      </c>
      <c r="C34" s="633">
        <v>401</v>
      </c>
      <c r="D34" s="631">
        <v>1.8</v>
      </c>
      <c r="E34" s="622" t="s">
        <v>150</v>
      </c>
      <c r="F34" s="624">
        <v>28400</v>
      </c>
      <c r="G34" s="604">
        <f t="shared" si="6"/>
        <v>211000</v>
      </c>
      <c r="H34" s="575">
        <f t="shared" si="0"/>
        <v>433.66063348416287</v>
      </c>
      <c r="I34" s="616">
        <v>95</v>
      </c>
      <c r="J34" s="616">
        <v>6170</v>
      </c>
      <c r="L34" s="554">
        <f t="shared" si="7"/>
        <v>0</v>
      </c>
      <c r="M34" s="561">
        <f t="shared" si="1"/>
        <v>0</v>
      </c>
      <c r="N34" s="561">
        <f t="shared" si="2"/>
        <v>28400</v>
      </c>
      <c r="O34" s="561">
        <f t="shared" si="3"/>
        <v>0</v>
      </c>
      <c r="P34" s="561">
        <f t="shared" si="4"/>
        <v>0</v>
      </c>
    </row>
    <row r="35" spans="1:16" ht="13.9" customHeight="1" thickBot="1">
      <c r="A35" s="597">
        <v>26</v>
      </c>
      <c r="B35" s="611" t="s">
        <v>502</v>
      </c>
      <c r="C35" s="633">
        <v>202</v>
      </c>
      <c r="D35" s="631">
        <v>0.6</v>
      </c>
      <c r="E35" s="622" t="s">
        <v>150</v>
      </c>
      <c r="F35" s="624">
        <v>6000</v>
      </c>
      <c r="G35" s="604">
        <f t="shared" si="6"/>
        <v>217000</v>
      </c>
      <c r="H35" s="575">
        <f t="shared" si="0"/>
        <v>207.48416289592757</v>
      </c>
      <c r="I35" s="616">
        <v>95</v>
      </c>
      <c r="J35" s="616">
        <v>5970</v>
      </c>
      <c r="L35" s="554">
        <f t="shared" si="7"/>
        <v>0</v>
      </c>
      <c r="M35" s="561">
        <f t="shared" si="1"/>
        <v>0</v>
      </c>
      <c r="N35" s="561">
        <f t="shared" si="2"/>
        <v>6000</v>
      </c>
      <c r="O35" s="561">
        <f t="shared" si="3"/>
        <v>0</v>
      </c>
      <c r="P35" s="561">
        <f t="shared" si="4"/>
        <v>0</v>
      </c>
    </row>
    <row r="36" spans="1:16" ht="13.9" customHeight="1" thickBot="1">
      <c r="A36" s="597">
        <v>27</v>
      </c>
      <c r="B36" s="611" t="s">
        <v>502</v>
      </c>
      <c r="C36" s="633">
        <v>400</v>
      </c>
      <c r="D36" s="631">
        <v>1.2</v>
      </c>
      <c r="E36" s="622" t="s">
        <v>150</v>
      </c>
      <c r="F36" s="624">
        <v>20600</v>
      </c>
      <c r="G36" s="604">
        <f t="shared" si="6"/>
        <v>237600</v>
      </c>
      <c r="H36" s="575">
        <f t="shared" si="0"/>
        <v>421.7194570135747</v>
      </c>
      <c r="I36" s="616">
        <v>95</v>
      </c>
      <c r="J36" s="616">
        <v>5840</v>
      </c>
      <c r="L36" s="554">
        <f t="shared" si="7"/>
        <v>0</v>
      </c>
      <c r="M36" s="561">
        <f t="shared" si="1"/>
        <v>0</v>
      </c>
      <c r="N36" s="561">
        <f t="shared" si="2"/>
        <v>20600</v>
      </c>
      <c r="O36" s="561">
        <f t="shared" si="3"/>
        <v>0</v>
      </c>
      <c r="P36" s="561">
        <f t="shared" si="4"/>
        <v>0</v>
      </c>
    </row>
    <row r="37" spans="1:16" ht="13.9" customHeight="1" thickBot="1">
      <c r="A37" s="597">
        <v>28</v>
      </c>
      <c r="B37" s="611" t="s">
        <v>502</v>
      </c>
      <c r="C37" s="633">
        <v>301</v>
      </c>
      <c r="D37" s="631">
        <v>1.8</v>
      </c>
      <c r="E37" s="622" t="s">
        <v>150</v>
      </c>
      <c r="F37" s="624">
        <v>20100</v>
      </c>
      <c r="G37" s="604">
        <f t="shared" si="6"/>
        <v>257700</v>
      </c>
      <c r="H37" s="575">
        <f t="shared" si="0"/>
        <v>325.51583710407238</v>
      </c>
      <c r="I37" s="616">
        <v>94</v>
      </c>
      <c r="J37" s="616">
        <v>5940</v>
      </c>
      <c r="L37" s="554">
        <f t="shared" si="7"/>
        <v>0</v>
      </c>
      <c r="M37" s="561">
        <f t="shared" si="1"/>
        <v>0</v>
      </c>
      <c r="N37" s="561">
        <f t="shared" si="2"/>
        <v>20100</v>
      </c>
      <c r="O37" s="561">
        <f t="shared" si="3"/>
        <v>0</v>
      </c>
      <c r="P37" s="561">
        <f t="shared" si="4"/>
        <v>0</v>
      </c>
    </row>
    <row r="38" spans="1:16" ht="13.9" customHeight="1" thickBot="1">
      <c r="A38" s="597">
        <v>29</v>
      </c>
      <c r="B38" s="611" t="s">
        <v>502</v>
      </c>
      <c r="C38" s="633">
        <v>200</v>
      </c>
      <c r="D38" s="631">
        <v>0.9</v>
      </c>
      <c r="E38" s="622" t="s">
        <v>150</v>
      </c>
      <c r="F38" s="624">
        <v>8600</v>
      </c>
      <c r="G38" s="604">
        <f t="shared" si="6"/>
        <v>266300</v>
      </c>
      <c r="H38" s="575">
        <f t="shared" si="0"/>
        <v>208.14479638009053</v>
      </c>
      <c r="I38" s="616">
        <v>94</v>
      </c>
      <c r="J38" s="616">
        <v>5850</v>
      </c>
      <c r="L38" s="554">
        <f t="shared" si="7"/>
        <v>0</v>
      </c>
      <c r="M38" s="561">
        <f t="shared" si="1"/>
        <v>0</v>
      </c>
      <c r="N38" s="561">
        <f t="shared" si="2"/>
        <v>8600</v>
      </c>
      <c r="O38" s="561">
        <f t="shared" si="3"/>
        <v>0</v>
      </c>
      <c r="P38" s="561">
        <f t="shared" si="4"/>
        <v>0</v>
      </c>
    </row>
    <row r="39" spans="1:16" ht="13.9" customHeight="1" thickBot="1">
      <c r="A39" s="597">
        <v>30</v>
      </c>
      <c r="B39" s="611" t="s">
        <v>502</v>
      </c>
      <c r="C39" s="633">
        <v>301</v>
      </c>
      <c r="D39" s="631">
        <v>1.5</v>
      </c>
      <c r="E39" s="622" t="s">
        <v>150</v>
      </c>
      <c r="F39" s="624">
        <v>18400</v>
      </c>
      <c r="G39" s="604">
        <f t="shared" si="6"/>
        <v>284700</v>
      </c>
      <c r="H39" s="575">
        <f t="shared" si="0"/>
        <v>321.42986425339365</v>
      </c>
      <c r="I39" s="616">
        <v>94</v>
      </c>
      <c r="J39" s="616">
        <v>5890</v>
      </c>
      <c r="L39" s="554">
        <f t="shared" si="7"/>
        <v>0</v>
      </c>
      <c r="M39" s="561">
        <f t="shared" si="1"/>
        <v>0</v>
      </c>
      <c r="N39" s="561">
        <f t="shared" si="2"/>
        <v>18400</v>
      </c>
      <c r="O39" s="561">
        <f t="shared" si="3"/>
        <v>0</v>
      </c>
      <c r="P39" s="561">
        <f t="shared" si="4"/>
        <v>0</v>
      </c>
    </row>
    <row r="40" spans="1:16" ht="13.9" customHeight="1" thickBot="1">
      <c r="A40" s="597">
        <v>31</v>
      </c>
      <c r="B40" s="611" t="s">
        <v>502</v>
      </c>
      <c r="C40" s="633">
        <v>210</v>
      </c>
      <c r="D40" s="631">
        <v>2</v>
      </c>
      <c r="E40" s="622" t="s">
        <v>150</v>
      </c>
      <c r="F40" s="624">
        <v>16300</v>
      </c>
      <c r="G40" s="604">
        <f t="shared" si="6"/>
        <v>301000</v>
      </c>
      <c r="H40" s="575">
        <f t="shared" si="0"/>
        <v>229.00452488687782</v>
      </c>
      <c r="I40" s="616">
        <v>94</v>
      </c>
      <c r="J40" s="616">
        <v>6000</v>
      </c>
      <c r="L40" s="554">
        <f t="shared" si="7"/>
        <v>0</v>
      </c>
      <c r="M40" s="561">
        <f t="shared" si="1"/>
        <v>0</v>
      </c>
      <c r="N40" s="561">
        <f t="shared" si="2"/>
        <v>16300</v>
      </c>
      <c r="O40" s="561">
        <f t="shared" si="3"/>
        <v>0</v>
      </c>
      <c r="P40" s="561">
        <f t="shared" si="4"/>
        <v>0</v>
      </c>
    </row>
    <row r="41" spans="1:16" ht="13.9" customHeight="1" thickBot="1">
      <c r="A41" s="597">
        <v>32</v>
      </c>
      <c r="B41" s="611" t="s">
        <v>502</v>
      </c>
      <c r="C41" s="633">
        <v>215</v>
      </c>
      <c r="D41" s="631">
        <v>0.9</v>
      </c>
      <c r="E41" s="622" t="s">
        <v>150</v>
      </c>
      <c r="F41" s="624">
        <v>11600</v>
      </c>
      <c r="G41" s="604">
        <f t="shared" si="6"/>
        <v>312600</v>
      </c>
      <c r="H41" s="575">
        <f t="shared" si="0"/>
        <v>223.75565610859729</v>
      </c>
      <c r="I41" s="616">
        <v>94</v>
      </c>
      <c r="J41" s="616">
        <v>5900</v>
      </c>
      <c r="L41" s="554">
        <f t="shared" si="7"/>
        <v>0</v>
      </c>
      <c r="M41" s="561">
        <f t="shared" si="1"/>
        <v>0</v>
      </c>
      <c r="N41" s="561">
        <f t="shared" si="2"/>
        <v>11600</v>
      </c>
      <c r="O41" s="561">
        <f t="shared" si="3"/>
        <v>0</v>
      </c>
      <c r="P41" s="561">
        <f t="shared" si="4"/>
        <v>0</v>
      </c>
    </row>
    <row r="42" spans="1:16" ht="13.9" customHeight="1" thickBot="1">
      <c r="A42" s="597">
        <v>33</v>
      </c>
      <c r="B42" s="611" t="s">
        <v>502</v>
      </c>
      <c r="C42" s="633">
        <v>200</v>
      </c>
      <c r="D42" s="631">
        <v>1.5</v>
      </c>
      <c r="E42" s="622" t="s">
        <v>150</v>
      </c>
      <c r="F42" s="624">
        <v>13000</v>
      </c>
      <c r="G42" s="604">
        <f t="shared" si="6"/>
        <v>325600</v>
      </c>
      <c r="H42" s="575">
        <f t="shared" si="0"/>
        <v>213.57466063348417</v>
      </c>
      <c r="I42" s="616">
        <v>94</v>
      </c>
      <c r="J42" s="616">
        <v>5970</v>
      </c>
      <c r="L42" s="554">
        <f t="shared" si="7"/>
        <v>0</v>
      </c>
      <c r="M42" s="561">
        <f t="shared" si="1"/>
        <v>0</v>
      </c>
      <c r="N42" s="561">
        <f t="shared" si="2"/>
        <v>13000</v>
      </c>
      <c r="O42" s="561">
        <f t="shared" si="3"/>
        <v>0</v>
      </c>
      <c r="P42" s="561">
        <f t="shared" si="4"/>
        <v>0</v>
      </c>
    </row>
    <row r="43" spans="1:16" ht="13.9" customHeight="1" thickBot="1">
      <c r="A43" s="597">
        <v>34</v>
      </c>
      <c r="B43" s="611" t="s">
        <v>502</v>
      </c>
      <c r="C43" s="633">
        <v>321</v>
      </c>
      <c r="D43" s="631">
        <v>2</v>
      </c>
      <c r="E43" s="622" t="s">
        <v>150</v>
      </c>
      <c r="F43" s="624">
        <v>21000</v>
      </c>
      <c r="G43" s="604">
        <f t="shared" si="6"/>
        <v>346600</v>
      </c>
      <c r="H43" s="575">
        <f t="shared" si="0"/>
        <v>350.04977375565608</v>
      </c>
      <c r="I43" s="616">
        <v>94</v>
      </c>
      <c r="J43" s="616">
        <v>6150</v>
      </c>
      <c r="L43" s="554">
        <f t="shared" si="7"/>
        <v>0</v>
      </c>
      <c r="M43" s="561">
        <f t="shared" si="1"/>
        <v>0</v>
      </c>
      <c r="N43" s="561">
        <f t="shared" si="2"/>
        <v>21000</v>
      </c>
      <c r="O43" s="561">
        <f t="shared" si="3"/>
        <v>0</v>
      </c>
      <c r="P43" s="561">
        <f t="shared" si="4"/>
        <v>0</v>
      </c>
    </row>
    <row r="44" spans="1:16" ht="13.9" customHeight="1" thickBot="1">
      <c r="A44" s="597">
        <v>35</v>
      </c>
      <c r="B44" s="611"/>
      <c r="C44" s="612"/>
      <c r="D44" s="613"/>
      <c r="E44" s="622"/>
      <c r="F44" s="624">
        <f>(D44*42)*C44</f>
        <v>0</v>
      </c>
      <c r="G44" s="604">
        <f t="shared" si="6"/>
        <v>346600</v>
      </c>
      <c r="H44" s="575">
        <f t="shared" si="0"/>
        <v>0</v>
      </c>
      <c r="I44" s="616"/>
      <c r="J44" s="616"/>
      <c r="L44" s="554">
        <f t="shared" si="7"/>
        <v>0</v>
      </c>
      <c r="M44" s="561">
        <f t="shared" si="1"/>
        <v>0</v>
      </c>
      <c r="N44" s="561">
        <f t="shared" si="2"/>
        <v>0</v>
      </c>
      <c r="O44" s="561">
        <f t="shared" si="3"/>
        <v>0</v>
      </c>
      <c r="P44" s="561">
        <f t="shared" si="4"/>
        <v>0</v>
      </c>
    </row>
    <row r="45" spans="1:16" ht="13.9" customHeight="1" thickBot="1">
      <c r="A45" s="597">
        <v>36</v>
      </c>
      <c r="B45" s="611"/>
      <c r="C45" s="612"/>
      <c r="D45" s="613"/>
      <c r="E45" s="622"/>
      <c r="F45" s="624">
        <f t="shared" ref="F45" si="8">(D45*42)*C45</f>
        <v>0</v>
      </c>
      <c r="G45" s="604">
        <f t="shared" si="6"/>
        <v>346600</v>
      </c>
      <c r="H45" s="575">
        <f t="shared" si="0"/>
        <v>0</v>
      </c>
      <c r="I45" s="616"/>
      <c r="J45" s="616"/>
      <c r="L45" s="554">
        <f t="shared" si="7"/>
        <v>0</v>
      </c>
      <c r="M45" s="561">
        <f t="shared" si="1"/>
        <v>0</v>
      </c>
      <c r="N45" s="561">
        <f t="shared" si="2"/>
        <v>0</v>
      </c>
      <c r="O45" s="561">
        <f t="shared" si="3"/>
        <v>0</v>
      </c>
      <c r="P45" s="561">
        <f t="shared" si="4"/>
        <v>0</v>
      </c>
    </row>
    <row r="46" spans="1:16" ht="13.9" customHeight="1" thickBot="1">
      <c r="A46" s="597">
        <v>37</v>
      </c>
      <c r="B46" s="611"/>
      <c r="C46" s="612"/>
      <c r="D46" s="613"/>
      <c r="E46" s="622"/>
      <c r="F46" s="624">
        <f>(D46*42)*C46</f>
        <v>0</v>
      </c>
      <c r="G46" s="604">
        <f t="shared" si="6"/>
        <v>346600</v>
      </c>
      <c r="H46" s="575">
        <f t="shared" si="0"/>
        <v>0</v>
      </c>
      <c r="I46" s="616"/>
      <c r="J46" s="616"/>
      <c r="L46" s="554">
        <f t="shared" si="7"/>
        <v>0</v>
      </c>
      <c r="M46" s="561">
        <f t="shared" si="1"/>
        <v>0</v>
      </c>
      <c r="N46" s="561">
        <f t="shared" si="2"/>
        <v>0</v>
      </c>
      <c r="O46" s="561">
        <f t="shared" si="3"/>
        <v>0</v>
      </c>
      <c r="P46" s="561">
        <f t="shared" si="4"/>
        <v>0</v>
      </c>
    </row>
    <row r="47" spans="1:16" ht="13.9" customHeight="1" thickBot="1">
      <c r="A47" s="597">
        <v>38</v>
      </c>
      <c r="B47" s="611"/>
      <c r="C47" s="612"/>
      <c r="D47" s="613"/>
      <c r="E47" s="622"/>
      <c r="F47" s="624">
        <f t="shared" ref="F47:F48" si="9">(D47*42)*C47</f>
        <v>0</v>
      </c>
      <c r="G47" s="604">
        <f t="shared" si="6"/>
        <v>346600</v>
      </c>
      <c r="H47" s="575">
        <f t="shared" si="0"/>
        <v>0</v>
      </c>
      <c r="I47" s="616"/>
      <c r="J47" s="616"/>
      <c r="L47" s="554">
        <f t="shared" si="7"/>
        <v>0</v>
      </c>
      <c r="M47" s="561">
        <f>IF(E47=$M$54,F47,0)</f>
        <v>0</v>
      </c>
      <c r="N47" s="561">
        <f>IF(E47=$N$54,F47,0)</f>
        <v>0</v>
      </c>
      <c r="O47" s="561">
        <f>IF(E47=$O$54,F47,0)</f>
        <v>0</v>
      </c>
      <c r="P47" s="561">
        <f>IF(E47=$P$54,F47,0)</f>
        <v>0</v>
      </c>
    </row>
    <row r="48" spans="1:16" ht="13.9" customHeight="1" thickBot="1">
      <c r="A48" s="597">
        <v>39</v>
      </c>
      <c r="B48" s="611"/>
      <c r="C48" s="612"/>
      <c r="D48" s="613"/>
      <c r="E48" s="622"/>
      <c r="F48" s="624">
        <f t="shared" si="9"/>
        <v>0</v>
      </c>
      <c r="G48" s="604">
        <f t="shared" si="6"/>
        <v>346600</v>
      </c>
      <c r="H48" s="575">
        <f t="shared" si="0"/>
        <v>0</v>
      </c>
      <c r="I48" s="616"/>
      <c r="J48" s="616"/>
      <c r="L48" s="554">
        <f t="shared" si="7"/>
        <v>0</v>
      </c>
      <c r="M48" s="561">
        <f>IF(E48=$M$54,F48,0)</f>
        <v>0</v>
      </c>
      <c r="N48" s="561">
        <f>IF(E48=$N$54,F48,0)</f>
        <v>0</v>
      </c>
      <c r="O48" s="561">
        <f>IF(E48=$O$54,F48,0)</f>
        <v>0</v>
      </c>
      <c r="P48" s="561">
        <f>IF(E48=$P$54,F48,0)</f>
        <v>0</v>
      </c>
    </row>
    <row r="49" spans="1:17" ht="13.9" customHeight="1" thickBot="1">
      <c r="A49" s="597">
        <v>40</v>
      </c>
      <c r="B49" s="611" t="s">
        <v>502</v>
      </c>
      <c r="C49" s="591">
        <f>(C5*E4)</f>
        <v>250.09976999999998</v>
      </c>
      <c r="D49" s="621"/>
      <c r="E49" s="614" t="s">
        <v>156</v>
      </c>
      <c r="F49" s="623"/>
      <c r="G49" s="605"/>
      <c r="H49" s="575">
        <f t="shared" si="0"/>
        <v>250.09976999999998</v>
      </c>
      <c r="I49" s="612">
        <v>94</v>
      </c>
      <c r="J49" s="616">
        <v>6190</v>
      </c>
      <c r="L49" s="554">
        <f t="shared" si="7"/>
        <v>0</v>
      </c>
      <c r="M49" s="561">
        <f>IF(E49=$M$54,F49,0)</f>
        <v>0</v>
      </c>
      <c r="N49" s="561">
        <f>IF(E49=$N$54,F49,0)</f>
        <v>0</v>
      </c>
      <c r="O49" s="561">
        <f>IF(E49=$O$54,F49,0)</f>
        <v>0</v>
      </c>
      <c r="P49" s="561">
        <f>IF(E49=$P$54,F49,0)</f>
        <v>0</v>
      </c>
    </row>
    <row r="50" spans="1:17" ht="13.9" customHeight="1" thickBot="1">
      <c r="A50" s="578" t="s">
        <v>71</v>
      </c>
      <c r="B50" s="576" t="s">
        <v>235</v>
      </c>
      <c r="C50" s="591">
        <f>(SUM(C10:C49))*42</f>
        <v>382876.19034000003</v>
      </c>
      <c r="D50" s="598" t="s">
        <v>236</v>
      </c>
      <c r="E50" s="576" t="s">
        <v>237</v>
      </c>
      <c r="F50" s="591">
        <f>SUM(F10:F46)</f>
        <v>346600</v>
      </c>
      <c r="G50" s="607" t="s">
        <v>154</v>
      </c>
      <c r="H50" s="606"/>
      <c r="I50" s="600"/>
      <c r="J50" s="603" t="s">
        <v>202</v>
      </c>
      <c r="K50" s="535"/>
      <c r="L50" s="554"/>
      <c r="M50" s="555"/>
      <c r="N50" s="555"/>
      <c r="O50" s="556"/>
      <c r="P50" s="556"/>
    </row>
    <row r="51" spans="1:17" ht="13.9" customHeight="1" thickBot="1">
      <c r="A51" s="578" t="s">
        <v>204</v>
      </c>
      <c r="B51" s="617">
        <v>0.55625000000000002</v>
      </c>
      <c r="C51" s="590" t="s">
        <v>203</v>
      </c>
      <c r="D51" s="580" t="s">
        <v>205</v>
      </c>
      <c r="E51" s="617">
        <v>0.63472222222222219</v>
      </c>
      <c r="F51" s="590" t="s">
        <v>203</v>
      </c>
      <c r="G51" s="580" t="s">
        <v>207</v>
      </c>
      <c r="H51" s="620">
        <v>43021</v>
      </c>
      <c r="I51" s="600" t="s">
        <v>514</v>
      </c>
      <c r="J51" s="601">
        <f>H49+H55</f>
        <v>300.09976999999998</v>
      </c>
      <c r="K51" s="574"/>
      <c r="L51" s="554"/>
      <c r="M51" s="555"/>
      <c r="N51" s="555"/>
      <c r="O51" s="556"/>
      <c r="P51" s="556"/>
    </row>
    <row r="52" spans="1:17" ht="13.9" customHeight="1" thickBot="1">
      <c r="A52" s="578" t="s">
        <v>178</v>
      </c>
      <c r="B52" s="612">
        <v>615</v>
      </c>
      <c r="C52" s="579" t="s">
        <v>73</v>
      </c>
      <c r="D52" s="580" t="s">
        <v>160</v>
      </c>
      <c r="E52" s="618">
        <f>MAX(D10:D48)</f>
        <v>2</v>
      </c>
      <c r="F52" s="579" t="s">
        <v>165</v>
      </c>
      <c r="G52" s="580" t="s">
        <v>166</v>
      </c>
      <c r="H52" s="618">
        <f>F50/(SUM(C15:C48)*42)</f>
        <v>0.99823163812519078</v>
      </c>
      <c r="I52" s="600" t="s">
        <v>165</v>
      </c>
      <c r="J52" s="602" t="s">
        <v>234</v>
      </c>
      <c r="L52" s="554"/>
      <c r="M52" s="555"/>
      <c r="N52" s="555"/>
      <c r="O52" s="556"/>
      <c r="P52" s="556"/>
    </row>
    <row r="53" spans="1:17" ht="13.9" customHeight="1" thickBot="1">
      <c r="A53" s="578" t="s">
        <v>179</v>
      </c>
      <c r="B53" s="612">
        <v>6533</v>
      </c>
      <c r="C53" s="579" t="s">
        <v>73</v>
      </c>
      <c r="D53" s="580" t="s">
        <v>161</v>
      </c>
      <c r="E53" s="612">
        <f>MAX(I10:I49)</f>
        <v>95</v>
      </c>
      <c r="F53" s="579" t="s">
        <v>74</v>
      </c>
      <c r="G53" s="580" t="s">
        <v>163</v>
      </c>
      <c r="H53" s="612">
        <f>AVERAGE(I14:I48)</f>
        <v>94.766666666666666</v>
      </c>
      <c r="I53" s="600" t="s">
        <v>74</v>
      </c>
      <c r="J53" s="547">
        <f>SUM(H10:H49)+E55+H55</f>
        <v>9675.1223944343874</v>
      </c>
      <c r="L53" s="574"/>
      <c r="M53" s="574"/>
      <c r="N53" s="574"/>
      <c r="O53" s="574"/>
      <c r="P53" s="574"/>
    </row>
    <row r="54" spans="1:17" ht="13.9" customHeight="1" thickBot="1">
      <c r="A54" s="578" t="s">
        <v>75</v>
      </c>
      <c r="B54" s="615">
        <v>1892</v>
      </c>
      <c r="C54" s="579" t="s">
        <v>73</v>
      </c>
      <c r="D54" s="580" t="s">
        <v>162</v>
      </c>
      <c r="E54" s="612">
        <f>MAX(J10:J49)</f>
        <v>7170</v>
      </c>
      <c r="F54" s="579" t="s">
        <v>73</v>
      </c>
      <c r="G54" s="580" t="s">
        <v>164</v>
      </c>
      <c r="H54" s="612">
        <f>AVERAGE(J14:J48)</f>
        <v>6331.7333333333336</v>
      </c>
      <c r="I54" s="600" t="s">
        <v>73</v>
      </c>
      <c r="J54" s="602" t="s">
        <v>146</v>
      </c>
      <c r="L54" s="550" t="s">
        <v>89</v>
      </c>
      <c r="M54" s="549" t="str">
        <f>'Job Info'!D17</f>
        <v>100 Mesh</v>
      </c>
      <c r="N54" s="549" t="str">
        <f>'Job Info'!D18</f>
        <v>40/70 White</v>
      </c>
      <c r="O54" s="549">
        <f>'Job Info'!D19</f>
        <v>0</v>
      </c>
      <c r="P54" s="549">
        <f>'Job Info'!D20</f>
        <v>0</v>
      </c>
    </row>
    <row r="55" spans="1:17" ht="13.9" customHeight="1" thickBot="1">
      <c r="A55" s="576" t="s">
        <v>90</v>
      </c>
      <c r="B55" s="599">
        <f>((C7*0.433)+B54)/C7</f>
        <v>0.64173786407766986</v>
      </c>
      <c r="C55" s="579" t="s">
        <v>231</v>
      </c>
      <c r="D55" s="589" t="s">
        <v>229</v>
      </c>
      <c r="E55" s="619">
        <v>123</v>
      </c>
      <c r="F55" s="579" t="s">
        <v>230</v>
      </c>
      <c r="G55" s="578" t="s">
        <v>232</v>
      </c>
      <c r="H55" s="619">
        <v>50</v>
      </c>
      <c r="I55" s="600" t="s">
        <v>230</v>
      </c>
      <c r="J55" s="547">
        <f>(C50/42)+E55+H55</f>
        <v>9289.0997700000007</v>
      </c>
      <c r="L55" s="551">
        <f t="shared" ref="L55:P55" si="10">SUM(L10:L49)</f>
        <v>60</v>
      </c>
      <c r="M55" s="551">
        <f t="shared" si="10"/>
        <v>85900</v>
      </c>
      <c r="N55" s="551">
        <f t="shared" si="10"/>
        <v>260700</v>
      </c>
      <c r="O55" s="551">
        <f t="shared" si="10"/>
        <v>0</v>
      </c>
      <c r="P55" s="551">
        <f t="shared" si="10"/>
        <v>0</v>
      </c>
    </row>
    <row r="56" spans="1:17" ht="43.15" customHeight="1">
      <c r="A56" s="663" t="s">
        <v>468</v>
      </c>
      <c r="B56" s="664"/>
      <c r="C56" s="664"/>
      <c r="D56" s="664"/>
      <c r="E56" s="664"/>
      <c r="F56" s="664"/>
      <c r="G56" s="664"/>
      <c r="H56" s="664"/>
      <c r="I56" s="664"/>
      <c r="J56" s="665"/>
      <c r="K56" s="535"/>
      <c r="L56" s="538"/>
      <c r="M56" s="539"/>
      <c r="N56" s="535"/>
      <c r="O56" s="535"/>
    </row>
    <row r="58" spans="1:17">
      <c r="A58" s="541"/>
      <c r="B58" s="540" t="s">
        <v>191</v>
      </c>
      <c r="C58" s="542"/>
      <c r="D58" s="542"/>
      <c r="E58" s="542"/>
      <c r="F58" s="542"/>
      <c r="G58" s="542"/>
      <c r="H58" s="542"/>
      <c r="I58" s="542"/>
    </row>
    <row r="59" spans="1:17">
      <c r="A59" s="543"/>
      <c r="B59" s="540" t="s">
        <v>100</v>
      </c>
      <c r="C59" s="545"/>
      <c r="D59" s="544"/>
      <c r="E59" s="545"/>
      <c r="F59" s="546"/>
      <c r="G59" s="546"/>
      <c r="H59" s="546"/>
      <c r="I59" s="546"/>
    </row>
    <row r="60" spans="1:17">
      <c r="A60" s="558" t="s">
        <v>130</v>
      </c>
      <c r="B60" s="558" t="s">
        <v>131</v>
      </c>
      <c r="C60" s="558" t="s">
        <v>97</v>
      </c>
      <c r="D60" s="558" t="s">
        <v>91</v>
      </c>
      <c r="E60" s="558" t="s">
        <v>72</v>
      </c>
      <c r="F60" s="558" t="s">
        <v>173</v>
      </c>
      <c r="G60" s="558" t="s">
        <v>174</v>
      </c>
      <c r="H60" s="558" t="s">
        <v>171</v>
      </c>
      <c r="I60" s="558" t="s">
        <v>172</v>
      </c>
      <c r="J60" s="558" t="s">
        <v>159</v>
      </c>
      <c r="K60" s="558" t="s">
        <v>99</v>
      </c>
      <c r="L60" s="558" t="s">
        <v>92</v>
      </c>
      <c r="M60" s="558" t="s">
        <v>132</v>
      </c>
      <c r="N60" s="558" t="s">
        <v>93</v>
      </c>
      <c r="O60" s="558" t="s">
        <v>94</v>
      </c>
      <c r="P60" s="558" t="s">
        <v>96</v>
      </c>
      <c r="Q60" s="558" t="s">
        <v>95</v>
      </c>
    </row>
    <row r="61" spans="1:17">
      <c r="A61" s="559">
        <f>C5</f>
        <v>11281</v>
      </c>
      <c r="B61" s="559">
        <f>C6</f>
        <v>11432</v>
      </c>
      <c r="C61" s="559">
        <f>C50</f>
        <v>382876.19034000003</v>
      </c>
      <c r="D61" s="559">
        <f>J55</f>
        <v>9289.0997700000007</v>
      </c>
      <c r="E61" s="559">
        <f>F50</f>
        <v>346600</v>
      </c>
      <c r="F61" s="559">
        <f>M55</f>
        <v>85900</v>
      </c>
      <c r="G61" s="559">
        <f>N55</f>
        <v>260700</v>
      </c>
      <c r="H61" s="559">
        <f>O55</f>
        <v>0</v>
      </c>
      <c r="I61" s="559">
        <f>P55</f>
        <v>0</v>
      </c>
      <c r="J61" s="559">
        <f>B52</f>
        <v>615</v>
      </c>
      <c r="K61" s="559">
        <f>B53</f>
        <v>6533</v>
      </c>
      <c r="L61" s="559">
        <f>B54</f>
        <v>1892</v>
      </c>
      <c r="M61" s="560">
        <f>B55</f>
        <v>0.64173786407766986</v>
      </c>
      <c r="N61" s="559">
        <f>E53</f>
        <v>95</v>
      </c>
      <c r="O61" s="559">
        <f>H53</f>
        <v>94.766666666666666</v>
      </c>
      <c r="P61" s="559">
        <f>E54</f>
        <v>7170</v>
      </c>
      <c r="Q61" s="559">
        <f>H54</f>
        <v>6331.7333333333336</v>
      </c>
    </row>
  </sheetData>
  <sheetProtection selectLockedCells="1"/>
  <mergeCells count="22">
    <mergeCell ref="A2:A3"/>
    <mergeCell ref="B2:E2"/>
    <mergeCell ref="F2:J3"/>
    <mergeCell ref="B3:E3"/>
    <mergeCell ref="A4:A5"/>
    <mergeCell ref="F4:G4"/>
    <mergeCell ref="H4:J4"/>
    <mergeCell ref="F5:G5"/>
    <mergeCell ref="H5:J5"/>
    <mergeCell ref="I8:I9"/>
    <mergeCell ref="J8:J9"/>
    <mergeCell ref="A56:J56"/>
    <mergeCell ref="M5:P5"/>
    <mergeCell ref="M6:P6"/>
    <mergeCell ref="A8:A9"/>
    <mergeCell ref="B8:B9"/>
    <mergeCell ref="C8:C9"/>
    <mergeCell ref="D8:D9"/>
    <mergeCell ref="E8:E9"/>
    <mergeCell ref="F8:F9"/>
    <mergeCell ref="G8:G9"/>
    <mergeCell ref="H8:H9"/>
  </mergeCells>
  <dataValidations count="1">
    <dataValidation type="list" allowBlank="1" showInputMessage="1" showErrorMessage="1" sqref="E10:E49">
      <formula1>$Q$10:$Q$25</formula1>
    </dataValidation>
  </dataValidations>
  <pageMargins left="0.7" right="0.7" top="0.75" bottom="0.75" header="0.3" footer="0.3"/>
  <pageSetup scale="77" orientation="portrait"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Q61"/>
  <sheetViews>
    <sheetView zoomScaleNormal="100" zoomScaleSheetLayoutView="80" workbookViewId="0">
      <selection activeCell="L2" sqref="L2"/>
    </sheetView>
  </sheetViews>
  <sheetFormatPr defaultColWidth="8.85546875" defaultRowHeight="15"/>
  <cols>
    <col min="1" max="16" width="11.7109375" style="534" customWidth="1"/>
    <col min="17" max="17" width="11.28515625" style="534" bestFit="1" customWidth="1"/>
    <col min="18" max="16384" width="8.85546875" style="534"/>
  </cols>
  <sheetData>
    <row r="1" spans="1:17" ht="13.9" customHeight="1" thickBot="1"/>
    <row r="2" spans="1:17" ht="13.9" customHeight="1" thickBot="1">
      <c r="A2" s="673" t="s">
        <v>433</v>
      </c>
      <c r="B2" s="674" t="s">
        <v>291</v>
      </c>
      <c r="C2" s="675"/>
      <c r="D2" s="675"/>
      <c r="E2" s="676"/>
      <c r="F2" s="677" t="s">
        <v>434</v>
      </c>
      <c r="G2" s="678"/>
      <c r="H2" s="678"/>
      <c r="I2" s="678"/>
      <c r="J2" s="678"/>
      <c r="M2" s="566" t="s">
        <v>185</v>
      </c>
      <c r="N2" s="566" t="s">
        <v>186</v>
      </c>
      <c r="O2" s="566" t="s">
        <v>187</v>
      </c>
      <c r="P2" s="566" t="s">
        <v>188</v>
      </c>
    </row>
    <row r="3" spans="1:17" ht="13.9" customHeight="1" thickBot="1">
      <c r="A3" s="673"/>
      <c r="B3" s="679" t="s">
        <v>241</v>
      </c>
      <c r="C3" s="680"/>
      <c r="D3" s="680"/>
      <c r="E3" s="681"/>
      <c r="F3" s="677"/>
      <c r="G3" s="678"/>
      <c r="H3" s="678"/>
      <c r="I3" s="678"/>
      <c r="J3" s="678"/>
      <c r="M3" s="567">
        <f>M55/F50</f>
        <v>0.25531295487627365</v>
      </c>
      <c r="N3" s="567">
        <f>N55/F50</f>
        <v>0.7446870451237263</v>
      </c>
      <c r="O3" s="567">
        <f>O55/F50</f>
        <v>0</v>
      </c>
      <c r="P3" s="567">
        <f>P55/F50</f>
        <v>0</v>
      </c>
    </row>
    <row r="4" spans="1:17" ht="13.9" customHeight="1" thickBot="1">
      <c r="A4" s="682">
        <v>43</v>
      </c>
      <c r="B4" s="581" t="s">
        <v>218</v>
      </c>
      <c r="C4" s="608">
        <v>11263</v>
      </c>
      <c r="D4" s="582" t="s">
        <v>76</v>
      </c>
      <c r="E4" s="586">
        <v>2.2169999999999999E-2</v>
      </c>
      <c r="F4" s="683" t="s">
        <v>226</v>
      </c>
      <c r="G4" s="684"/>
      <c r="H4" s="685" t="s">
        <v>453</v>
      </c>
      <c r="I4" s="685"/>
      <c r="J4" s="685"/>
      <c r="N4" s="535"/>
    </row>
    <row r="5" spans="1:17" ht="13.9" customHeight="1" thickBot="1">
      <c r="A5" s="682"/>
      <c r="B5" s="658" t="s">
        <v>78</v>
      </c>
      <c r="C5" s="609">
        <v>11094</v>
      </c>
      <c r="D5" s="583" t="s">
        <v>219</v>
      </c>
      <c r="E5" s="587">
        <f>(C6+C5)/2</f>
        <v>11169.5</v>
      </c>
      <c r="F5" s="683" t="s">
        <v>227</v>
      </c>
      <c r="G5" s="686"/>
      <c r="H5" s="685" t="s">
        <v>452</v>
      </c>
      <c r="I5" s="687"/>
      <c r="J5" s="685"/>
      <c r="M5" s="666" t="s">
        <v>140</v>
      </c>
      <c r="N5" s="667"/>
      <c r="O5" s="667"/>
      <c r="P5" s="668"/>
    </row>
    <row r="6" spans="1:17" ht="13.9" customHeight="1" thickBot="1">
      <c r="A6" s="595" t="s">
        <v>144</v>
      </c>
      <c r="B6" s="658" t="s">
        <v>79</v>
      </c>
      <c r="C6" s="609">
        <v>11245</v>
      </c>
      <c r="D6" s="584" t="s">
        <v>145</v>
      </c>
      <c r="E6" s="588">
        <v>0.63</v>
      </c>
      <c r="F6" s="592" t="s">
        <v>170</v>
      </c>
      <c r="G6" s="594">
        <f>SUM(C12:C15)/SUM(C12:C46)</f>
        <v>8.5452223383257864E-2</v>
      </c>
      <c r="H6" s="592" t="s">
        <v>168</v>
      </c>
      <c r="I6" s="575">
        <v>48.698924731182792</v>
      </c>
      <c r="J6" s="596"/>
      <c r="M6" s="669" t="s">
        <v>141</v>
      </c>
      <c r="N6" s="670"/>
      <c r="O6" s="670"/>
      <c r="P6" s="671"/>
    </row>
    <row r="7" spans="1:17" ht="13.9" customHeight="1" thickBot="1">
      <c r="A7" s="610">
        <v>22.1</v>
      </c>
      <c r="B7" s="658" t="s">
        <v>80</v>
      </c>
      <c r="C7" s="609">
        <v>9064</v>
      </c>
      <c r="D7" s="585" t="s">
        <v>77</v>
      </c>
      <c r="E7" s="587">
        <v>6</v>
      </c>
      <c r="F7" s="593" t="s">
        <v>167</v>
      </c>
      <c r="G7" s="587">
        <v>95</v>
      </c>
      <c r="H7" s="592" t="s">
        <v>169</v>
      </c>
      <c r="I7" s="575">
        <v>1853.2258064516129</v>
      </c>
      <c r="J7" s="596"/>
      <c r="K7" s="535"/>
      <c r="L7" s="557"/>
    </row>
    <row r="8" spans="1:17" ht="13.9" customHeight="1">
      <c r="A8" s="661" t="s">
        <v>81</v>
      </c>
      <c r="B8" s="661" t="s">
        <v>82</v>
      </c>
      <c r="C8" s="661" t="s">
        <v>201</v>
      </c>
      <c r="D8" s="661" t="s">
        <v>224</v>
      </c>
      <c r="E8" s="662" t="s">
        <v>225</v>
      </c>
      <c r="F8" s="661" t="s">
        <v>83</v>
      </c>
      <c r="G8" s="662" t="s">
        <v>72</v>
      </c>
      <c r="H8" s="661" t="s">
        <v>217</v>
      </c>
      <c r="I8" s="661" t="s">
        <v>239</v>
      </c>
      <c r="J8" s="662" t="s">
        <v>451</v>
      </c>
      <c r="L8" s="557"/>
    </row>
    <row r="9" spans="1:17" ht="13.9" customHeight="1" thickBot="1">
      <c r="A9" s="661"/>
      <c r="B9" s="661"/>
      <c r="C9" s="661"/>
      <c r="D9" s="661"/>
      <c r="E9" s="661"/>
      <c r="F9" s="672"/>
      <c r="G9" s="672"/>
      <c r="H9" s="672"/>
      <c r="I9" s="661"/>
      <c r="J9" s="661"/>
      <c r="L9" s="535"/>
      <c r="M9" s="535"/>
      <c r="N9" s="535"/>
      <c r="Q9" s="568" t="s">
        <v>149</v>
      </c>
    </row>
    <row r="10" spans="1:17" ht="13.9" customHeight="1" thickBot="1">
      <c r="A10" s="597">
        <v>1</v>
      </c>
      <c r="B10" s="611" t="s">
        <v>84</v>
      </c>
      <c r="C10" s="630">
        <v>24</v>
      </c>
      <c r="D10" s="631"/>
      <c r="E10" s="622" t="s">
        <v>139</v>
      </c>
      <c r="F10" s="624">
        <f>(D10*42)*C10</f>
        <v>0</v>
      </c>
      <c r="G10" s="604">
        <f>F10</f>
        <v>0</v>
      </c>
      <c r="H10" s="575">
        <f t="shared" ref="H10:H49" si="0">(1*((D10/$A$7)+1))*C10</f>
        <v>24</v>
      </c>
      <c r="I10" s="616">
        <v>15</v>
      </c>
      <c r="J10" s="616">
        <v>5542</v>
      </c>
      <c r="L10" s="554">
        <f>IF(E10="acid",(C10),0)</f>
        <v>0</v>
      </c>
      <c r="M10" s="561">
        <f t="shared" ref="M10:M46" si="1">IF(E10=$M$54,F10,0)</f>
        <v>0</v>
      </c>
      <c r="N10" s="561">
        <f t="shared" ref="N10:N46" si="2">IF(E10=$N$54,F10,0)</f>
        <v>0</v>
      </c>
      <c r="O10" s="561">
        <f t="shared" ref="O10:O46" si="3">IF(E10=$O$54,F10,0)</f>
        <v>0</v>
      </c>
      <c r="P10" s="561">
        <f t="shared" ref="P10:P46" si="4">IF(E10=$P$54,F10,0)</f>
        <v>0</v>
      </c>
      <c r="Q10" s="569"/>
    </row>
    <row r="11" spans="1:17" ht="13.9" customHeight="1" thickBot="1">
      <c r="A11" s="597">
        <v>2</v>
      </c>
      <c r="B11" s="611" t="s">
        <v>85</v>
      </c>
      <c r="C11" s="630">
        <v>24</v>
      </c>
      <c r="D11" s="631"/>
      <c r="E11" s="622" t="s">
        <v>61</v>
      </c>
      <c r="F11" s="624">
        <f t="shared" ref="F11:F14" si="5">(D11*42)*C11</f>
        <v>0</v>
      </c>
      <c r="G11" s="604">
        <f t="shared" ref="G11:G48" si="6">G10+F11</f>
        <v>0</v>
      </c>
      <c r="H11" s="575">
        <f t="shared" si="0"/>
        <v>24</v>
      </c>
      <c r="I11" s="616">
        <v>40</v>
      </c>
      <c r="J11" s="616">
        <v>5150</v>
      </c>
      <c r="L11" s="554">
        <f t="shared" ref="L11:L49" si="7">IF(E11="acid",(C11),0)</f>
        <v>24</v>
      </c>
      <c r="M11" s="561">
        <f t="shared" si="1"/>
        <v>0</v>
      </c>
      <c r="N11" s="561">
        <f t="shared" si="2"/>
        <v>0</v>
      </c>
      <c r="O11" s="561">
        <f t="shared" si="3"/>
        <v>0</v>
      </c>
      <c r="P11" s="561">
        <f t="shared" si="4"/>
        <v>0</v>
      </c>
      <c r="Q11" s="552" t="s">
        <v>136</v>
      </c>
    </row>
    <row r="12" spans="1:17" ht="13.9" customHeight="1" thickBot="1">
      <c r="A12" s="597">
        <v>3</v>
      </c>
      <c r="B12" s="611" t="s">
        <v>498</v>
      </c>
      <c r="C12" s="630">
        <v>150</v>
      </c>
      <c r="D12" s="631"/>
      <c r="E12" s="622" t="s">
        <v>86</v>
      </c>
      <c r="F12" s="624">
        <f t="shared" si="5"/>
        <v>0</v>
      </c>
      <c r="G12" s="604">
        <f t="shared" si="6"/>
        <v>0</v>
      </c>
      <c r="H12" s="575">
        <f t="shared" si="0"/>
        <v>150</v>
      </c>
      <c r="I12" s="616">
        <v>50</v>
      </c>
      <c r="J12" s="616">
        <v>4720</v>
      </c>
      <c r="L12" s="554">
        <f t="shared" si="7"/>
        <v>0</v>
      </c>
      <c r="M12" s="561">
        <f t="shared" si="1"/>
        <v>0</v>
      </c>
      <c r="N12" s="561">
        <f t="shared" si="2"/>
        <v>0</v>
      </c>
      <c r="O12" s="561">
        <f t="shared" si="3"/>
        <v>0</v>
      </c>
      <c r="P12" s="561">
        <f t="shared" si="4"/>
        <v>0</v>
      </c>
      <c r="Q12" s="552" t="s">
        <v>150</v>
      </c>
    </row>
    <row r="13" spans="1:17" ht="13.9" customHeight="1" thickBot="1">
      <c r="A13" s="597">
        <v>4</v>
      </c>
      <c r="B13" s="611" t="s">
        <v>85</v>
      </c>
      <c r="C13" s="630">
        <v>36</v>
      </c>
      <c r="D13" s="631"/>
      <c r="E13" s="622" t="s">
        <v>61</v>
      </c>
      <c r="F13" s="624">
        <f t="shared" si="5"/>
        <v>0</v>
      </c>
      <c r="G13" s="604">
        <f t="shared" si="6"/>
        <v>0</v>
      </c>
      <c r="H13" s="575">
        <f t="shared" si="0"/>
        <v>36</v>
      </c>
      <c r="I13" s="616">
        <v>83</v>
      </c>
      <c r="J13" s="616">
        <v>6940</v>
      </c>
      <c r="L13" s="554">
        <f t="shared" si="7"/>
        <v>36</v>
      </c>
      <c r="M13" s="561">
        <f t="shared" si="1"/>
        <v>0</v>
      </c>
      <c r="N13" s="561">
        <f t="shared" si="2"/>
        <v>0</v>
      </c>
      <c r="O13" s="561">
        <f t="shared" si="3"/>
        <v>0</v>
      </c>
      <c r="P13" s="561">
        <f t="shared" si="4"/>
        <v>0</v>
      </c>
      <c r="Q13" s="552" t="s">
        <v>113</v>
      </c>
    </row>
    <row r="14" spans="1:17" ht="13.9" customHeight="1" thickBot="1">
      <c r="A14" s="597">
        <v>5</v>
      </c>
      <c r="B14" s="611" t="s">
        <v>498</v>
      </c>
      <c r="C14" s="630">
        <v>350</v>
      </c>
      <c r="D14" s="632"/>
      <c r="E14" s="622" t="s">
        <v>87</v>
      </c>
      <c r="F14" s="624">
        <f t="shared" si="5"/>
        <v>0</v>
      </c>
      <c r="G14" s="604">
        <f t="shared" si="6"/>
        <v>0</v>
      </c>
      <c r="H14" s="575">
        <f t="shared" si="0"/>
        <v>350</v>
      </c>
      <c r="I14" s="616">
        <v>85</v>
      </c>
      <c r="J14" s="616">
        <v>6730</v>
      </c>
      <c r="L14" s="554">
        <f t="shared" si="7"/>
        <v>0</v>
      </c>
      <c r="M14" s="561">
        <f t="shared" si="1"/>
        <v>0</v>
      </c>
      <c r="N14" s="561">
        <f t="shared" si="2"/>
        <v>0</v>
      </c>
      <c r="O14" s="561">
        <f t="shared" si="3"/>
        <v>0</v>
      </c>
      <c r="P14" s="561">
        <f t="shared" si="4"/>
        <v>0</v>
      </c>
      <c r="Q14" s="552" t="s">
        <v>151</v>
      </c>
    </row>
    <row r="15" spans="1:17" ht="13.9" customHeight="1" thickBot="1">
      <c r="A15" s="597">
        <v>6</v>
      </c>
      <c r="B15" s="611" t="s">
        <v>491</v>
      </c>
      <c r="C15" s="630">
        <v>200</v>
      </c>
      <c r="D15" s="631">
        <v>0.3</v>
      </c>
      <c r="E15" s="622" t="s">
        <v>136</v>
      </c>
      <c r="F15" s="624">
        <v>2540</v>
      </c>
      <c r="G15" s="604">
        <f t="shared" si="6"/>
        <v>2540</v>
      </c>
      <c r="H15" s="575">
        <f t="shared" si="0"/>
        <v>202.71493212669682</v>
      </c>
      <c r="I15" s="616">
        <v>95</v>
      </c>
      <c r="J15" s="616">
        <v>7150</v>
      </c>
      <c r="L15" s="554">
        <f t="shared" si="7"/>
        <v>0</v>
      </c>
      <c r="M15" s="561">
        <f t="shared" si="1"/>
        <v>2540</v>
      </c>
      <c r="N15" s="561">
        <f t="shared" si="2"/>
        <v>0</v>
      </c>
      <c r="O15" s="561">
        <f t="shared" si="3"/>
        <v>0</v>
      </c>
      <c r="P15" s="561">
        <f t="shared" si="4"/>
        <v>0</v>
      </c>
      <c r="Q15" s="552" t="s">
        <v>114</v>
      </c>
    </row>
    <row r="16" spans="1:17" ht="13.9" customHeight="1" thickBot="1">
      <c r="A16" s="597">
        <v>7</v>
      </c>
      <c r="B16" s="611" t="s">
        <v>491</v>
      </c>
      <c r="C16" s="630">
        <v>350</v>
      </c>
      <c r="D16" s="631">
        <v>0.6</v>
      </c>
      <c r="E16" s="622" t="s">
        <v>136</v>
      </c>
      <c r="F16" s="624">
        <v>8820</v>
      </c>
      <c r="G16" s="604">
        <f t="shared" si="6"/>
        <v>11360</v>
      </c>
      <c r="H16" s="575">
        <f t="shared" si="0"/>
        <v>359.50226244343889</v>
      </c>
      <c r="I16" s="616">
        <v>95</v>
      </c>
      <c r="J16" s="616">
        <v>7120</v>
      </c>
      <c r="L16" s="554">
        <f t="shared" si="7"/>
        <v>0</v>
      </c>
      <c r="M16" s="561">
        <f t="shared" si="1"/>
        <v>8820</v>
      </c>
      <c r="N16" s="561">
        <f t="shared" si="2"/>
        <v>0</v>
      </c>
      <c r="O16" s="561">
        <f t="shared" si="3"/>
        <v>0</v>
      </c>
      <c r="P16" s="561">
        <f t="shared" si="4"/>
        <v>0</v>
      </c>
      <c r="Q16" s="552" t="s">
        <v>152</v>
      </c>
    </row>
    <row r="17" spans="1:17" ht="13.9" customHeight="1" thickBot="1">
      <c r="A17" s="597">
        <v>8</v>
      </c>
      <c r="B17" s="611" t="s">
        <v>491</v>
      </c>
      <c r="C17" s="630">
        <v>351</v>
      </c>
      <c r="D17" s="631">
        <v>0.9</v>
      </c>
      <c r="E17" s="622" t="s">
        <v>136</v>
      </c>
      <c r="F17" s="624">
        <v>13200</v>
      </c>
      <c r="G17" s="604">
        <f t="shared" si="6"/>
        <v>24560</v>
      </c>
      <c r="H17" s="575">
        <f t="shared" si="0"/>
        <v>365.29411764705884</v>
      </c>
      <c r="I17" s="616">
        <v>95</v>
      </c>
      <c r="J17" s="616">
        <v>6940</v>
      </c>
      <c r="L17" s="554">
        <f t="shared" si="7"/>
        <v>0</v>
      </c>
      <c r="M17" s="561">
        <f t="shared" si="1"/>
        <v>13200</v>
      </c>
      <c r="N17" s="561">
        <f t="shared" si="2"/>
        <v>0</v>
      </c>
      <c r="O17" s="561">
        <f t="shared" si="3"/>
        <v>0</v>
      </c>
      <c r="P17" s="561">
        <f t="shared" si="4"/>
        <v>0</v>
      </c>
      <c r="Q17" s="552" t="s">
        <v>87</v>
      </c>
    </row>
    <row r="18" spans="1:17" ht="13.9" customHeight="1" thickBot="1">
      <c r="A18" s="597">
        <v>9</v>
      </c>
      <c r="B18" s="611" t="s">
        <v>491</v>
      </c>
      <c r="C18" s="633">
        <v>150</v>
      </c>
      <c r="D18" s="631">
        <v>0.3</v>
      </c>
      <c r="E18" s="622" t="s">
        <v>136</v>
      </c>
      <c r="F18" s="624">
        <v>2150</v>
      </c>
      <c r="G18" s="604">
        <f t="shared" si="6"/>
        <v>26710</v>
      </c>
      <c r="H18" s="575">
        <f t="shared" si="0"/>
        <v>152.03619909502262</v>
      </c>
      <c r="I18" s="616">
        <v>95</v>
      </c>
      <c r="J18" s="616">
        <v>6630</v>
      </c>
      <c r="L18" s="554">
        <f t="shared" si="7"/>
        <v>0</v>
      </c>
      <c r="M18" s="561">
        <f t="shared" si="1"/>
        <v>2150</v>
      </c>
      <c r="N18" s="561">
        <f t="shared" si="2"/>
        <v>0</v>
      </c>
      <c r="O18" s="561">
        <f t="shared" si="3"/>
        <v>0</v>
      </c>
      <c r="P18" s="561">
        <f t="shared" si="4"/>
        <v>0</v>
      </c>
      <c r="Q18" s="552" t="s">
        <v>61</v>
      </c>
    </row>
    <row r="19" spans="1:17" ht="13.9" customHeight="1" thickBot="1">
      <c r="A19" s="597">
        <v>10</v>
      </c>
      <c r="B19" s="611" t="s">
        <v>491</v>
      </c>
      <c r="C19" s="633">
        <v>350</v>
      </c>
      <c r="D19" s="631">
        <v>0.6</v>
      </c>
      <c r="E19" s="622" t="s">
        <v>136</v>
      </c>
      <c r="F19" s="624">
        <v>8850</v>
      </c>
      <c r="G19" s="604">
        <f t="shared" si="6"/>
        <v>35560</v>
      </c>
      <c r="H19" s="575">
        <f t="shared" si="0"/>
        <v>359.50226244343889</v>
      </c>
      <c r="I19" s="616">
        <v>95</v>
      </c>
      <c r="J19" s="616">
        <v>6210</v>
      </c>
      <c r="L19" s="554">
        <f t="shared" si="7"/>
        <v>0</v>
      </c>
      <c r="M19" s="561">
        <f t="shared" si="1"/>
        <v>8850</v>
      </c>
      <c r="N19" s="561">
        <f t="shared" si="2"/>
        <v>0</v>
      </c>
      <c r="O19" s="561">
        <f t="shared" si="3"/>
        <v>0</v>
      </c>
      <c r="P19" s="561">
        <f t="shared" si="4"/>
        <v>0</v>
      </c>
      <c r="Q19" s="552" t="s">
        <v>86</v>
      </c>
    </row>
    <row r="20" spans="1:17" ht="13.9" customHeight="1" thickBot="1">
      <c r="A20" s="597">
        <v>11</v>
      </c>
      <c r="B20" s="611" t="s">
        <v>491</v>
      </c>
      <c r="C20" s="633">
        <v>301</v>
      </c>
      <c r="D20" s="631">
        <v>0.9</v>
      </c>
      <c r="E20" s="622" t="s">
        <v>136</v>
      </c>
      <c r="F20" s="624">
        <v>11060</v>
      </c>
      <c r="G20" s="604">
        <f t="shared" si="6"/>
        <v>46620</v>
      </c>
      <c r="H20" s="575">
        <f t="shared" si="0"/>
        <v>313.25791855203624</v>
      </c>
      <c r="I20" s="616">
        <v>95</v>
      </c>
      <c r="J20" s="616">
        <v>6460</v>
      </c>
      <c r="L20" s="554">
        <f t="shared" si="7"/>
        <v>0</v>
      </c>
      <c r="M20" s="561">
        <f t="shared" si="1"/>
        <v>11060</v>
      </c>
      <c r="N20" s="561">
        <f t="shared" si="2"/>
        <v>0</v>
      </c>
      <c r="O20" s="561">
        <f t="shared" si="3"/>
        <v>0</v>
      </c>
      <c r="P20" s="561">
        <f t="shared" si="4"/>
        <v>0</v>
      </c>
      <c r="Q20" s="552" t="s">
        <v>128</v>
      </c>
    </row>
    <row r="21" spans="1:17" ht="13.9" customHeight="1" thickBot="1">
      <c r="A21" s="597">
        <v>12</v>
      </c>
      <c r="B21" s="611" t="s">
        <v>491</v>
      </c>
      <c r="C21" s="633">
        <v>150</v>
      </c>
      <c r="D21" s="631">
        <v>0.3</v>
      </c>
      <c r="E21" s="622" t="s">
        <v>136</v>
      </c>
      <c r="F21" s="624">
        <v>2150</v>
      </c>
      <c r="G21" s="604">
        <f t="shared" si="6"/>
        <v>48770</v>
      </c>
      <c r="H21" s="575">
        <f t="shared" si="0"/>
        <v>152.03619909502262</v>
      </c>
      <c r="I21" s="616">
        <v>95</v>
      </c>
      <c r="J21" s="616">
        <v>6470</v>
      </c>
      <c r="L21" s="554">
        <f t="shared" si="7"/>
        <v>0</v>
      </c>
      <c r="M21" s="561">
        <f t="shared" si="1"/>
        <v>2150</v>
      </c>
      <c r="N21" s="561">
        <f t="shared" si="2"/>
        <v>0</v>
      </c>
      <c r="O21" s="561">
        <f t="shared" si="3"/>
        <v>0</v>
      </c>
      <c r="P21" s="561">
        <f t="shared" si="4"/>
        <v>0</v>
      </c>
      <c r="Q21" s="552" t="s">
        <v>129</v>
      </c>
    </row>
    <row r="22" spans="1:17" ht="13.9" customHeight="1" thickBot="1">
      <c r="A22" s="597">
        <v>13</v>
      </c>
      <c r="B22" s="611" t="s">
        <v>491</v>
      </c>
      <c r="C22" s="633">
        <v>302</v>
      </c>
      <c r="D22" s="631">
        <v>0.9</v>
      </c>
      <c r="E22" s="622" t="s">
        <v>136</v>
      </c>
      <c r="F22" s="624">
        <v>11440</v>
      </c>
      <c r="G22" s="604">
        <f t="shared" si="6"/>
        <v>60210</v>
      </c>
      <c r="H22" s="575">
        <f t="shared" si="0"/>
        <v>314.29864253393669</v>
      </c>
      <c r="I22" s="616">
        <v>95</v>
      </c>
      <c r="J22" s="616">
        <v>6380</v>
      </c>
      <c r="L22" s="554">
        <f t="shared" si="7"/>
        <v>0</v>
      </c>
      <c r="M22" s="561">
        <f t="shared" si="1"/>
        <v>11440</v>
      </c>
      <c r="N22" s="561">
        <f t="shared" si="2"/>
        <v>0</v>
      </c>
      <c r="O22" s="561">
        <f t="shared" si="3"/>
        <v>0</v>
      </c>
      <c r="P22" s="561">
        <f t="shared" si="4"/>
        <v>0</v>
      </c>
      <c r="Q22" s="552" t="s">
        <v>139</v>
      </c>
    </row>
    <row r="23" spans="1:17" ht="13.9" customHeight="1" thickBot="1">
      <c r="A23" s="597">
        <v>14</v>
      </c>
      <c r="B23" s="611" t="s">
        <v>491</v>
      </c>
      <c r="C23" s="633">
        <v>300</v>
      </c>
      <c r="D23" s="631">
        <v>1.2</v>
      </c>
      <c r="E23" s="622" t="s">
        <v>136</v>
      </c>
      <c r="F23" s="624">
        <v>15060</v>
      </c>
      <c r="G23" s="604">
        <f t="shared" si="6"/>
        <v>75270</v>
      </c>
      <c r="H23" s="575">
        <f t="shared" si="0"/>
        <v>316.28959276018099</v>
      </c>
      <c r="I23" s="616">
        <v>95</v>
      </c>
      <c r="J23" s="616">
        <v>6420</v>
      </c>
      <c r="L23" s="554">
        <f t="shared" si="7"/>
        <v>0</v>
      </c>
      <c r="M23" s="561">
        <f t="shared" si="1"/>
        <v>15060</v>
      </c>
      <c r="N23" s="561">
        <f t="shared" si="2"/>
        <v>0</v>
      </c>
      <c r="O23" s="561">
        <f t="shared" si="3"/>
        <v>0</v>
      </c>
      <c r="P23" s="561">
        <f t="shared" si="4"/>
        <v>0</v>
      </c>
      <c r="Q23" s="552" t="s">
        <v>192</v>
      </c>
    </row>
    <row r="24" spans="1:17" ht="13.9" customHeight="1" thickBot="1">
      <c r="A24" s="597">
        <v>15</v>
      </c>
      <c r="B24" s="611" t="s">
        <v>491</v>
      </c>
      <c r="C24" s="633">
        <v>150</v>
      </c>
      <c r="D24" s="631">
        <v>0.3</v>
      </c>
      <c r="E24" s="622" t="s">
        <v>136</v>
      </c>
      <c r="F24" s="624">
        <v>2850</v>
      </c>
      <c r="G24" s="604">
        <f t="shared" si="6"/>
        <v>78120</v>
      </c>
      <c r="H24" s="575">
        <f t="shared" si="0"/>
        <v>152.03619909502262</v>
      </c>
      <c r="I24" s="616">
        <v>95</v>
      </c>
      <c r="J24" s="616">
        <v>6340</v>
      </c>
      <c r="L24" s="554">
        <f t="shared" si="7"/>
        <v>0</v>
      </c>
      <c r="M24" s="561">
        <f t="shared" si="1"/>
        <v>2850</v>
      </c>
      <c r="N24" s="561">
        <f t="shared" si="2"/>
        <v>0</v>
      </c>
      <c r="O24" s="561">
        <f t="shared" si="3"/>
        <v>0</v>
      </c>
      <c r="P24" s="561">
        <f t="shared" si="4"/>
        <v>0</v>
      </c>
      <c r="Q24" s="552" t="s">
        <v>233</v>
      </c>
    </row>
    <row r="25" spans="1:17" ht="13.9" customHeight="1" thickBot="1">
      <c r="A25" s="597">
        <v>16</v>
      </c>
      <c r="B25" s="611" t="s">
        <v>491</v>
      </c>
      <c r="C25" s="633">
        <v>196</v>
      </c>
      <c r="D25" s="631">
        <v>1.2</v>
      </c>
      <c r="E25" s="622" t="s">
        <v>136</v>
      </c>
      <c r="F25" s="624">
        <v>9580</v>
      </c>
      <c r="G25" s="604">
        <f t="shared" si="6"/>
        <v>87700</v>
      </c>
      <c r="H25" s="575">
        <f t="shared" si="0"/>
        <v>206.6425339366516</v>
      </c>
      <c r="I25" s="616">
        <v>95</v>
      </c>
      <c r="J25" s="616">
        <v>6260</v>
      </c>
      <c r="L25" s="554">
        <f t="shared" si="7"/>
        <v>0</v>
      </c>
      <c r="M25" s="561">
        <f t="shared" si="1"/>
        <v>9580</v>
      </c>
      <c r="N25" s="561">
        <f t="shared" si="2"/>
        <v>0</v>
      </c>
      <c r="O25" s="561">
        <f t="shared" si="3"/>
        <v>0</v>
      </c>
      <c r="P25" s="561">
        <f t="shared" si="4"/>
        <v>0</v>
      </c>
      <c r="Q25" s="553" t="s">
        <v>156</v>
      </c>
    </row>
    <row r="26" spans="1:17" ht="13.9" customHeight="1" thickBot="1">
      <c r="A26" s="597">
        <v>17</v>
      </c>
      <c r="B26" s="611" t="s">
        <v>491</v>
      </c>
      <c r="C26" s="633">
        <v>200</v>
      </c>
      <c r="D26" s="631">
        <v>0.3</v>
      </c>
      <c r="E26" s="622" t="s">
        <v>150</v>
      </c>
      <c r="F26" s="624">
        <v>3120</v>
      </c>
      <c r="G26" s="604">
        <f t="shared" si="6"/>
        <v>90820</v>
      </c>
      <c r="H26" s="575">
        <f t="shared" si="0"/>
        <v>202.71493212669682</v>
      </c>
      <c r="I26" s="616">
        <v>95</v>
      </c>
      <c r="J26" s="616">
        <v>7080</v>
      </c>
      <c r="L26" s="554">
        <f t="shared" si="7"/>
        <v>0</v>
      </c>
      <c r="M26" s="561">
        <f t="shared" si="1"/>
        <v>0</v>
      </c>
      <c r="N26" s="561">
        <f t="shared" si="2"/>
        <v>3120</v>
      </c>
      <c r="O26" s="561">
        <f t="shared" si="3"/>
        <v>0</v>
      </c>
      <c r="P26" s="561">
        <f t="shared" si="4"/>
        <v>0</v>
      </c>
    </row>
    <row r="27" spans="1:17" ht="13.9" customHeight="1" thickBot="1">
      <c r="A27" s="597">
        <v>18</v>
      </c>
      <c r="B27" s="611" t="s">
        <v>491</v>
      </c>
      <c r="C27" s="633">
        <v>401</v>
      </c>
      <c r="D27" s="631">
        <v>0.6</v>
      </c>
      <c r="E27" s="622" t="s">
        <v>150</v>
      </c>
      <c r="F27" s="624">
        <v>10140</v>
      </c>
      <c r="G27" s="604">
        <f t="shared" si="6"/>
        <v>100960</v>
      </c>
      <c r="H27" s="575">
        <f t="shared" si="0"/>
        <v>411.88687782805425</v>
      </c>
      <c r="I27" s="616">
        <v>95</v>
      </c>
      <c r="J27" s="616">
        <v>6350</v>
      </c>
      <c r="L27" s="554">
        <f t="shared" si="7"/>
        <v>0</v>
      </c>
      <c r="M27" s="561">
        <f t="shared" si="1"/>
        <v>0</v>
      </c>
      <c r="N27" s="561">
        <f t="shared" si="2"/>
        <v>10140</v>
      </c>
      <c r="O27" s="561">
        <f t="shared" si="3"/>
        <v>0</v>
      </c>
      <c r="P27" s="561">
        <f t="shared" si="4"/>
        <v>0</v>
      </c>
    </row>
    <row r="28" spans="1:17" ht="13.9" customHeight="1" thickBot="1">
      <c r="A28" s="597">
        <v>19</v>
      </c>
      <c r="B28" s="611" t="s">
        <v>491</v>
      </c>
      <c r="C28" s="633">
        <v>401</v>
      </c>
      <c r="D28" s="631">
        <v>0.9</v>
      </c>
      <c r="E28" s="622" t="s">
        <v>150</v>
      </c>
      <c r="F28" s="624">
        <v>14730</v>
      </c>
      <c r="G28" s="604">
        <f t="shared" si="6"/>
        <v>115690</v>
      </c>
      <c r="H28" s="575">
        <f t="shared" si="0"/>
        <v>417.33031674208149</v>
      </c>
      <c r="I28" s="616">
        <v>95</v>
      </c>
      <c r="J28" s="616">
        <v>6340</v>
      </c>
      <c r="L28" s="554">
        <f t="shared" si="7"/>
        <v>0</v>
      </c>
      <c r="M28" s="561">
        <f t="shared" si="1"/>
        <v>0</v>
      </c>
      <c r="N28" s="561">
        <f t="shared" si="2"/>
        <v>14730</v>
      </c>
      <c r="O28" s="561">
        <f t="shared" si="3"/>
        <v>0</v>
      </c>
      <c r="P28" s="561">
        <f t="shared" si="4"/>
        <v>0</v>
      </c>
    </row>
    <row r="29" spans="1:17" ht="13.9" customHeight="1" thickBot="1">
      <c r="A29" s="597">
        <v>20</v>
      </c>
      <c r="B29" s="611" t="s">
        <v>491</v>
      </c>
      <c r="C29" s="633">
        <v>199</v>
      </c>
      <c r="D29" s="631">
        <v>0.3</v>
      </c>
      <c r="E29" s="622" t="s">
        <v>150</v>
      </c>
      <c r="F29" s="624">
        <v>2800</v>
      </c>
      <c r="G29" s="604">
        <f t="shared" si="6"/>
        <v>118490</v>
      </c>
      <c r="H29" s="575">
        <f t="shared" si="0"/>
        <v>201.70135746606334</v>
      </c>
      <c r="I29" s="616">
        <v>95</v>
      </c>
      <c r="J29" s="616">
        <v>6340</v>
      </c>
      <c r="L29" s="554">
        <f t="shared" si="7"/>
        <v>0</v>
      </c>
      <c r="M29" s="561">
        <f t="shared" si="1"/>
        <v>0</v>
      </c>
      <c r="N29" s="561">
        <f t="shared" si="2"/>
        <v>2800</v>
      </c>
      <c r="O29" s="561">
        <f t="shared" si="3"/>
        <v>0</v>
      </c>
      <c r="P29" s="561">
        <f t="shared" si="4"/>
        <v>0</v>
      </c>
    </row>
    <row r="30" spans="1:17" ht="13.9" customHeight="1" thickBot="1">
      <c r="A30" s="597">
        <v>21</v>
      </c>
      <c r="B30" s="611" t="s">
        <v>491</v>
      </c>
      <c r="C30" s="633">
        <v>400</v>
      </c>
      <c r="D30" s="631">
        <v>0.9</v>
      </c>
      <c r="E30" s="622" t="s">
        <v>150</v>
      </c>
      <c r="F30" s="624">
        <v>15230</v>
      </c>
      <c r="G30" s="604">
        <f t="shared" si="6"/>
        <v>133720</v>
      </c>
      <c r="H30" s="575">
        <f t="shared" si="0"/>
        <v>416.28959276018105</v>
      </c>
      <c r="I30" s="616">
        <v>95</v>
      </c>
      <c r="J30" s="616">
        <v>6200</v>
      </c>
      <c r="L30" s="554">
        <f t="shared" si="7"/>
        <v>0</v>
      </c>
      <c r="M30" s="561">
        <f t="shared" si="1"/>
        <v>0</v>
      </c>
      <c r="N30" s="561">
        <f t="shared" si="2"/>
        <v>15230</v>
      </c>
      <c r="O30" s="561">
        <f t="shared" si="3"/>
        <v>0</v>
      </c>
      <c r="P30" s="561">
        <f t="shared" si="4"/>
        <v>0</v>
      </c>
    </row>
    <row r="31" spans="1:17" ht="13.9" customHeight="1" thickBot="1">
      <c r="A31" s="597">
        <v>22</v>
      </c>
      <c r="B31" s="611" t="s">
        <v>500</v>
      </c>
      <c r="C31" s="633">
        <v>400</v>
      </c>
      <c r="D31" s="631">
        <v>1.5</v>
      </c>
      <c r="E31" s="622" t="s">
        <v>150</v>
      </c>
      <c r="F31" s="624">
        <v>24850</v>
      </c>
      <c r="G31" s="604">
        <f t="shared" si="6"/>
        <v>158570</v>
      </c>
      <c r="H31" s="575">
        <f t="shared" si="0"/>
        <v>427.14932126696834</v>
      </c>
      <c r="I31" s="616">
        <v>95</v>
      </c>
      <c r="J31" s="616">
        <v>6320</v>
      </c>
      <c r="L31" s="554">
        <f t="shared" si="7"/>
        <v>0</v>
      </c>
      <c r="M31" s="561">
        <f t="shared" si="1"/>
        <v>0</v>
      </c>
      <c r="N31" s="561">
        <f t="shared" si="2"/>
        <v>24850</v>
      </c>
      <c r="O31" s="561">
        <f t="shared" si="3"/>
        <v>0</v>
      </c>
      <c r="P31" s="561">
        <f t="shared" si="4"/>
        <v>0</v>
      </c>
    </row>
    <row r="32" spans="1:17" ht="13.9" customHeight="1" thickBot="1">
      <c r="A32" s="597">
        <v>23</v>
      </c>
      <c r="B32" s="611" t="s">
        <v>500</v>
      </c>
      <c r="C32" s="633">
        <v>200</v>
      </c>
      <c r="D32" s="631">
        <v>0.6</v>
      </c>
      <c r="E32" s="622" t="s">
        <v>150</v>
      </c>
      <c r="F32" s="624">
        <v>5360</v>
      </c>
      <c r="G32" s="604">
        <f t="shared" si="6"/>
        <v>163930</v>
      </c>
      <c r="H32" s="575">
        <f t="shared" si="0"/>
        <v>205.42986425339365</v>
      </c>
      <c r="I32" s="616">
        <v>95</v>
      </c>
      <c r="J32" s="616">
        <v>6400</v>
      </c>
      <c r="L32" s="554">
        <f t="shared" si="7"/>
        <v>0</v>
      </c>
      <c r="M32" s="561">
        <f t="shared" si="1"/>
        <v>0</v>
      </c>
      <c r="N32" s="561">
        <f t="shared" si="2"/>
        <v>5360</v>
      </c>
      <c r="O32" s="561">
        <f t="shared" si="3"/>
        <v>0</v>
      </c>
      <c r="P32" s="561">
        <f t="shared" si="4"/>
        <v>0</v>
      </c>
    </row>
    <row r="33" spans="1:16" ht="13.9" customHeight="1" thickBot="1">
      <c r="A33" s="597">
        <v>24</v>
      </c>
      <c r="B33" s="611" t="s">
        <v>500</v>
      </c>
      <c r="C33" s="633">
        <v>400</v>
      </c>
      <c r="D33" s="631">
        <v>1.2</v>
      </c>
      <c r="E33" s="622" t="s">
        <v>150</v>
      </c>
      <c r="F33" s="624">
        <v>20420</v>
      </c>
      <c r="G33" s="604">
        <f t="shared" si="6"/>
        <v>184350</v>
      </c>
      <c r="H33" s="575">
        <f t="shared" si="0"/>
        <v>421.7194570135747</v>
      </c>
      <c r="I33" s="616">
        <v>95</v>
      </c>
      <c r="J33" s="616">
        <v>6380</v>
      </c>
      <c r="L33" s="554">
        <f t="shared" si="7"/>
        <v>0</v>
      </c>
      <c r="M33" s="561">
        <f t="shared" si="1"/>
        <v>0</v>
      </c>
      <c r="N33" s="561">
        <f t="shared" si="2"/>
        <v>20420</v>
      </c>
      <c r="O33" s="561">
        <f t="shared" si="3"/>
        <v>0</v>
      </c>
      <c r="P33" s="561">
        <f t="shared" si="4"/>
        <v>0</v>
      </c>
    </row>
    <row r="34" spans="1:16" ht="13.9" customHeight="1" thickBot="1">
      <c r="A34" s="597">
        <v>25</v>
      </c>
      <c r="B34" s="611" t="s">
        <v>500</v>
      </c>
      <c r="C34" s="633">
        <v>400</v>
      </c>
      <c r="D34" s="631">
        <v>1.8</v>
      </c>
      <c r="E34" s="622" t="s">
        <v>150</v>
      </c>
      <c r="F34" s="624">
        <v>29540</v>
      </c>
      <c r="G34" s="604">
        <f t="shared" si="6"/>
        <v>213890</v>
      </c>
      <c r="H34" s="575">
        <f t="shared" si="0"/>
        <v>432.57918552036199</v>
      </c>
      <c r="I34" s="616">
        <v>95</v>
      </c>
      <c r="J34" s="616">
        <v>6400</v>
      </c>
      <c r="L34" s="554">
        <f t="shared" si="7"/>
        <v>0</v>
      </c>
      <c r="M34" s="561">
        <f t="shared" si="1"/>
        <v>0</v>
      </c>
      <c r="N34" s="561">
        <f t="shared" si="2"/>
        <v>29540</v>
      </c>
      <c r="O34" s="561">
        <f t="shared" si="3"/>
        <v>0</v>
      </c>
      <c r="P34" s="561">
        <f t="shared" si="4"/>
        <v>0</v>
      </c>
    </row>
    <row r="35" spans="1:16" ht="13.9" customHeight="1" thickBot="1">
      <c r="A35" s="597">
        <v>26</v>
      </c>
      <c r="B35" s="611" t="s">
        <v>500</v>
      </c>
      <c r="C35" s="633">
        <v>200</v>
      </c>
      <c r="D35" s="631">
        <v>0.6</v>
      </c>
      <c r="E35" s="622" t="s">
        <v>150</v>
      </c>
      <c r="F35" s="624">
        <v>5650</v>
      </c>
      <c r="G35" s="604">
        <f t="shared" si="6"/>
        <v>219540</v>
      </c>
      <c r="H35" s="575">
        <f t="shared" si="0"/>
        <v>205.42986425339365</v>
      </c>
      <c r="I35" s="616">
        <v>95</v>
      </c>
      <c r="J35" s="616">
        <v>6460</v>
      </c>
      <c r="L35" s="554">
        <f t="shared" si="7"/>
        <v>0</v>
      </c>
      <c r="M35" s="561">
        <f t="shared" si="1"/>
        <v>0</v>
      </c>
      <c r="N35" s="561">
        <f t="shared" si="2"/>
        <v>5650</v>
      </c>
      <c r="O35" s="561">
        <f t="shared" si="3"/>
        <v>0</v>
      </c>
      <c r="P35" s="561">
        <f t="shared" si="4"/>
        <v>0</v>
      </c>
    </row>
    <row r="36" spans="1:16" ht="13.9" customHeight="1" thickBot="1">
      <c r="A36" s="597">
        <v>27</v>
      </c>
      <c r="B36" s="611" t="s">
        <v>500</v>
      </c>
      <c r="C36" s="633">
        <v>400</v>
      </c>
      <c r="D36" s="631">
        <v>1.2</v>
      </c>
      <c r="E36" s="622" t="s">
        <v>150</v>
      </c>
      <c r="F36" s="624">
        <v>20240</v>
      </c>
      <c r="G36" s="604">
        <f t="shared" si="6"/>
        <v>239780</v>
      </c>
      <c r="H36" s="575">
        <f t="shared" si="0"/>
        <v>421.7194570135747</v>
      </c>
      <c r="I36" s="616">
        <v>95</v>
      </c>
      <c r="J36" s="616">
        <v>6270</v>
      </c>
      <c r="L36" s="554">
        <f t="shared" si="7"/>
        <v>0</v>
      </c>
      <c r="M36" s="561">
        <f t="shared" si="1"/>
        <v>0</v>
      </c>
      <c r="N36" s="561">
        <f t="shared" si="2"/>
        <v>20240</v>
      </c>
      <c r="O36" s="561">
        <f t="shared" si="3"/>
        <v>0</v>
      </c>
      <c r="P36" s="561">
        <f t="shared" si="4"/>
        <v>0</v>
      </c>
    </row>
    <row r="37" spans="1:16" ht="13.9" customHeight="1" thickBot="1">
      <c r="A37" s="597">
        <v>28</v>
      </c>
      <c r="B37" s="611" t="s">
        <v>500</v>
      </c>
      <c r="C37" s="633">
        <v>300</v>
      </c>
      <c r="D37" s="631">
        <v>1.8</v>
      </c>
      <c r="E37" s="622" t="s">
        <v>150</v>
      </c>
      <c r="F37" s="624">
        <v>20390</v>
      </c>
      <c r="G37" s="604">
        <f t="shared" si="6"/>
        <v>260170</v>
      </c>
      <c r="H37" s="575">
        <f t="shared" si="0"/>
        <v>324.43438914027149</v>
      </c>
      <c r="I37" s="616">
        <v>95</v>
      </c>
      <c r="J37" s="616">
        <v>6340</v>
      </c>
      <c r="L37" s="554">
        <f t="shared" si="7"/>
        <v>0</v>
      </c>
      <c r="M37" s="561">
        <f t="shared" si="1"/>
        <v>0</v>
      </c>
      <c r="N37" s="561">
        <f t="shared" si="2"/>
        <v>20390</v>
      </c>
      <c r="O37" s="561">
        <f t="shared" si="3"/>
        <v>0</v>
      </c>
      <c r="P37" s="561">
        <f t="shared" si="4"/>
        <v>0</v>
      </c>
    </row>
    <row r="38" spans="1:16" ht="13.9" customHeight="1" thickBot="1">
      <c r="A38" s="597">
        <v>29</v>
      </c>
      <c r="B38" s="611" t="s">
        <v>500</v>
      </c>
      <c r="C38" s="633">
        <v>201</v>
      </c>
      <c r="D38" s="631">
        <v>0.9</v>
      </c>
      <c r="E38" s="622" t="s">
        <v>150</v>
      </c>
      <c r="F38" s="624">
        <v>9200</v>
      </c>
      <c r="G38" s="604">
        <f t="shared" si="6"/>
        <v>269370</v>
      </c>
      <c r="H38" s="575">
        <f t="shared" si="0"/>
        <v>209.18552036199097</v>
      </c>
      <c r="I38" s="616">
        <v>95</v>
      </c>
      <c r="J38" s="616">
        <v>6500</v>
      </c>
      <c r="L38" s="554">
        <f t="shared" si="7"/>
        <v>0</v>
      </c>
      <c r="M38" s="561">
        <f t="shared" si="1"/>
        <v>0</v>
      </c>
      <c r="N38" s="561">
        <f t="shared" si="2"/>
        <v>9200</v>
      </c>
      <c r="O38" s="561">
        <f t="shared" si="3"/>
        <v>0</v>
      </c>
      <c r="P38" s="561">
        <f t="shared" si="4"/>
        <v>0</v>
      </c>
    </row>
    <row r="39" spans="1:16" ht="13.9" customHeight="1" thickBot="1">
      <c r="A39" s="597">
        <v>30</v>
      </c>
      <c r="B39" s="611" t="s">
        <v>500</v>
      </c>
      <c r="C39" s="633">
        <v>300</v>
      </c>
      <c r="D39" s="631">
        <v>1.5</v>
      </c>
      <c r="E39" s="622" t="s">
        <v>150</v>
      </c>
      <c r="F39" s="624">
        <v>18630</v>
      </c>
      <c r="G39" s="604">
        <f t="shared" si="6"/>
        <v>288000</v>
      </c>
      <c r="H39" s="575">
        <f t="shared" si="0"/>
        <v>320.36199095022624</v>
      </c>
      <c r="I39" s="616">
        <v>95</v>
      </c>
      <c r="J39" s="616">
        <v>6360</v>
      </c>
      <c r="L39" s="554">
        <f t="shared" si="7"/>
        <v>0</v>
      </c>
      <c r="M39" s="561">
        <f t="shared" si="1"/>
        <v>0</v>
      </c>
      <c r="N39" s="561">
        <f t="shared" si="2"/>
        <v>18630</v>
      </c>
      <c r="O39" s="561">
        <f t="shared" si="3"/>
        <v>0</v>
      </c>
      <c r="P39" s="561">
        <f t="shared" si="4"/>
        <v>0</v>
      </c>
    </row>
    <row r="40" spans="1:16" ht="13.9" customHeight="1" thickBot="1">
      <c r="A40" s="597">
        <v>31</v>
      </c>
      <c r="B40" s="611" t="s">
        <v>500</v>
      </c>
      <c r="C40" s="633">
        <v>210</v>
      </c>
      <c r="D40" s="631">
        <v>2</v>
      </c>
      <c r="E40" s="622" t="s">
        <v>150</v>
      </c>
      <c r="F40" s="624">
        <v>16860</v>
      </c>
      <c r="G40" s="604">
        <f t="shared" si="6"/>
        <v>304860</v>
      </c>
      <c r="H40" s="575">
        <f t="shared" si="0"/>
        <v>229.00452488687782</v>
      </c>
      <c r="I40" s="616">
        <v>95</v>
      </c>
      <c r="J40" s="616">
        <v>6410</v>
      </c>
      <c r="L40" s="554">
        <f t="shared" si="7"/>
        <v>0</v>
      </c>
      <c r="M40" s="561">
        <f t="shared" si="1"/>
        <v>0</v>
      </c>
      <c r="N40" s="561">
        <f t="shared" si="2"/>
        <v>16860</v>
      </c>
      <c r="O40" s="561">
        <f t="shared" si="3"/>
        <v>0</v>
      </c>
      <c r="P40" s="561">
        <f t="shared" si="4"/>
        <v>0</v>
      </c>
    </row>
    <row r="41" spans="1:16" ht="13.9" customHeight="1" thickBot="1">
      <c r="A41" s="597">
        <v>32</v>
      </c>
      <c r="B41" s="611" t="s">
        <v>500</v>
      </c>
      <c r="C41" s="633">
        <v>202</v>
      </c>
      <c r="D41" s="631">
        <v>0.9</v>
      </c>
      <c r="E41" s="622" t="s">
        <v>150</v>
      </c>
      <c r="F41" s="624">
        <v>8410</v>
      </c>
      <c r="G41" s="604">
        <f t="shared" si="6"/>
        <v>313270</v>
      </c>
      <c r="H41" s="575">
        <f t="shared" si="0"/>
        <v>210.22624434389141</v>
      </c>
      <c r="I41" s="616">
        <v>95</v>
      </c>
      <c r="J41" s="616">
        <v>6650</v>
      </c>
      <c r="L41" s="554">
        <f t="shared" si="7"/>
        <v>0</v>
      </c>
      <c r="M41" s="561">
        <f t="shared" si="1"/>
        <v>0</v>
      </c>
      <c r="N41" s="561">
        <f t="shared" si="2"/>
        <v>8410</v>
      </c>
      <c r="O41" s="561">
        <f t="shared" si="3"/>
        <v>0</v>
      </c>
      <c r="P41" s="561">
        <f t="shared" si="4"/>
        <v>0</v>
      </c>
    </row>
    <row r="42" spans="1:16" ht="13.9" customHeight="1" thickBot="1">
      <c r="A42" s="597">
        <v>33</v>
      </c>
      <c r="B42" s="611" t="s">
        <v>500</v>
      </c>
      <c r="C42" s="633">
        <v>200</v>
      </c>
      <c r="D42" s="631">
        <v>1.5</v>
      </c>
      <c r="E42" s="622" t="s">
        <v>150</v>
      </c>
      <c r="F42" s="624">
        <v>13620</v>
      </c>
      <c r="G42" s="604">
        <f t="shared" si="6"/>
        <v>326890</v>
      </c>
      <c r="H42" s="575">
        <f t="shared" si="0"/>
        <v>213.57466063348417</v>
      </c>
      <c r="I42" s="616">
        <v>95</v>
      </c>
      <c r="J42" s="616">
        <v>6440</v>
      </c>
      <c r="L42" s="554">
        <f t="shared" si="7"/>
        <v>0</v>
      </c>
      <c r="M42" s="561">
        <f t="shared" si="1"/>
        <v>0</v>
      </c>
      <c r="N42" s="561">
        <f t="shared" si="2"/>
        <v>13620</v>
      </c>
      <c r="O42" s="561">
        <f t="shared" si="3"/>
        <v>0</v>
      </c>
      <c r="P42" s="561">
        <f t="shared" si="4"/>
        <v>0</v>
      </c>
    </row>
    <row r="43" spans="1:16" ht="13.9" customHeight="1" thickBot="1">
      <c r="A43" s="597">
        <v>34</v>
      </c>
      <c r="B43" s="611" t="s">
        <v>500</v>
      </c>
      <c r="C43" s="633">
        <v>263</v>
      </c>
      <c r="D43" s="631">
        <v>2</v>
      </c>
      <c r="E43" s="622" t="s">
        <v>150</v>
      </c>
      <c r="F43" s="624">
        <v>16610</v>
      </c>
      <c r="G43" s="604">
        <f t="shared" si="6"/>
        <v>343500</v>
      </c>
      <c r="H43" s="575">
        <f t="shared" si="0"/>
        <v>286.80090497737552</v>
      </c>
      <c r="I43" s="616">
        <v>95</v>
      </c>
      <c r="J43" s="616">
        <v>6480</v>
      </c>
      <c r="L43" s="554">
        <f t="shared" si="7"/>
        <v>0</v>
      </c>
      <c r="M43" s="561">
        <f t="shared" si="1"/>
        <v>0</v>
      </c>
      <c r="N43" s="561">
        <f t="shared" si="2"/>
        <v>16610</v>
      </c>
      <c r="O43" s="561">
        <f t="shared" si="3"/>
        <v>0</v>
      </c>
      <c r="P43" s="561">
        <f t="shared" si="4"/>
        <v>0</v>
      </c>
    </row>
    <row r="44" spans="1:16" ht="13.9" customHeight="1" thickBot="1">
      <c r="A44" s="597">
        <v>35</v>
      </c>
      <c r="B44" s="611"/>
      <c r="C44" s="612"/>
      <c r="D44" s="613"/>
      <c r="E44" s="622"/>
      <c r="F44" s="624">
        <f>(D44*42)*C44</f>
        <v>0</v>
      </c>
      <c r="G44" s="604">
        <f t="shared" si="6"/>
        <v>343500</v>
      </c>
      <c r="H44" s="575">
        <f t="shared" si="0"/>
        <v>0</v>
      </c>
      <c r="I44" s="616"/>
      <c r="J44" s="616"/>
      <c r="L44" s="554">
        <f t="shared" si="7"/>
        <v>0</v>
      </c>
      <c r="M44" s="561">
        <f t="shared" si="1"/>
        <v>0</v>
      </c>
      <c r="N44" s="561">
        <f t="shared" si="2"/>
        <v>0</v>
      </c>
      <c r="O44" s="561">
        <f t="shared" si="3"/>
        <v>0</v>
      </c>
      <c r="P44" s="561">
        <f t="shared" si="4"/>
        <v>0</v>
      </c>
    </row>
    <row r="45" spans="1:16" ht="13.9" customHeight="1" thickBot="1">
      <c r="A45" s="597">
        <v>36</v>
      </c>
      <c r="B45" s="611"/>
      <c r="C45" s="612"/>
      <c r="D45" s="613"/>
      <c r="E45" s="622"/>
      <c r="F45" s="624">
        <f t="shared" ref="F45" si="8">(D45*42)*C45</f>
        <v>0</v>
      </c>
      <c r="G45" s="604">
        <f t="shared" si="6"/>
        <v>343500</v>
      </c>
      <c r="H45" s="575">
        <f t="shared" si="0"/>
        <v>0</v>
      </c>
      <c r="I45" s="616"/>
      <c r="J45" s="616"/>
      <c r="L45" s="554">
        <f t="shared" si="7"/>
        <v>0</v>
      </c>
      <c r="M45" s="561">
        <f t="shared" si="1"/>
        <v>0</v>
      </c>
      <c r="N45" s="561">
        <f t="shared" si="2"/>
        <v>0</v>
      </c>
      <c r="O45" s="561">
        <f t="shared" si="3"/>
        <v>0</v>
      </c>
      <c r="P45" s="561">
        <f t="shared" si="4"/>
        <v>0</v>
      </c>
    </row>
    <row r="46" spans="1:16" ht="13.9" customHeight="1" thickBot="1">
      <c r="A46" s="597">
        <v>37</v>
      </c>
      <c r="B46" s="611"/>
      <c r="C46" s="612"/>
      <c r="D46" s="613"/>
      <c r="E46" s="622"/>
      <c r="F46" s="624">
        <f>(D46*42)*C46</f>
        <v>0</v>
      </c>
      <c r="G46" s="604">
        <f t="shared" si="6"/>
        <v>343500</v>
      </c>
      <c r="H46" s="575">
        <f t="shared" si="0"/>
        <v>0</v>
      </c>
      <c r="I46" s="616"/>
      <c r="J46" s="616"/>
      <c r="L46" s="554">
        <f t="shared" si="7"/>
        <v>0</v>
      </c>
      <c r="M46" s="561">
        <f t="shared" si="1"/>
        <v>0</v>
      </c>
      <c r="N46" s="561">
        <f t="shared" si="2"/>
        <v>0</v>
      </c>
      <c r="O46" s="561">
        <f t="shared" si="3"/>
        <v>0</v>
      </c>
      <c r="P46" s="561">
        <f t="shared" si="4"/>
        <v>0</v>
      </c>
    </row>
    <row r="47" spans="1:16" ht="13.9" customHeight="1" thickBot="1">
      <c r="A47" s="597">
        <v>38</v>
      </c>
      <c r="B47" s="611"/>
      <c r="C47" s="612"/>
      <c r="D47" s="613"/>
      <c r="E47" s="622"/>
      <c r="F47" s="624">
        <f t="shared" ref="F47:F48" si="9">(D47*42)*C47</f>
        <v>0</v>
      </c>
      <c r="G47" s="604">
        <f t="shared" si="6"/>
        <v>343500</v>
      </c>
      <c r="H47" s="575">
        <f t="shared" si="0"/>
        <v>0</v>
      </c>
      <c r="I47" s="616"/>
      <c r="J47" s="616"/>
      <c r="L47" s="554">
        <f t="shared" si="7"/>
        <v>0</v>
      </c>
      <c r="M47" s="561">
        <f>IF(E47=$M$54,F47,0)</f>
        <v>0</v>
      </c>
      <c r="N47" s="561">
        <f>IF(E47=$N$54,F47,0)</f>
        <v>0</v>
      </c>
      <c r="O47" s="561">
        <f>IF(E47=$O$54,F47,0)</f>
        <v>0</v>
      </c>
      <c r="P47" s="561">
        <f>IF(E47=$P$54,F47,0)</f>
        <v>0</v>
      </c>
    </row>
    <row r="48" spans="1:16" ht="13.9" customHeight="1" thickBot="1">
      <c r="A48" s="597">
        <v>39</v>
      </c>
      <c r="B48" s="611"/>
      <c r="C48" s="612"/>
      <c r="D48" s="613"/>
      <c r="E48" s="622"/>
      <c r="F48" s="624">
        <f t="shared" si="9"/>
        <v>0</v>
      </c>
      <c r="G48" s="604">
        <f t="shared" si="6"/>
        <v>343500</v>
      </c>
      <c r="H48" s="575">
        <f t="shared" si="0"/>
        <v>0</v>
      </c>
      <c r="I48" s="616"/>
      <c r="J48" s="616"/>
      <c r="L48" s="554">
        <f t="shared" si="7"/>
        <v>0</v>
      </c>
      <c r="M48" s="561">
        <f>IF(E48=$M$54,F48,0)</f>
        <v>0</v>
      </c>
      <c r="N48" s="561">
        <f>IF(E48=$N$54,F48,0)</f>
        <v>0</v>
      </c>
      <c r="O48" s="561">
        <f>IF(E48=$O$54,F48,0)</f>
        <v>0</v>
      </c>
      <c r="P48" s="561">
        <f>IF(E48=$P$54,F48,0)</f>
        <v>0</v>
      </c>
    </row>
    <row r="49" spans="1:17" ht="13.9" customHeight="1" thickBot="1">
      <c r="A49" s="597">
        <v>40</v>
      </c>
      <c r="B49" s="611" t="s">
        <v>500</v>
      </c>
      <c r="C49" s="591">
        <f>(C5*E4)</f>
        <v>245.95397999999997</v>
      </c>
      <c r="D49" s="621"/>
      <c r="E49" s="614" t="s">
        <v>156</v>
      </c>
      <c r="F49" s="623"/>
      <c r="G49" s="605"/>
      <c r="H49" s="575">
        <f t="shared" si="0"/>
        <v>245.95397999999997</v>
      </c>
      <c r="I49" s="612">
        <v>95</v>
      </c>
      <c r="J49" s="616">
        <v>6760</v>
      </c>
      <c r="L49" s="554">
        <f t="shared" si="7"/>
        <v>0</v>
      </c>
      <c r="M49" s="561">
        <f>IF(E49=$M$54,F49,0)</f>
        <v>0</v>
      </c>
      <c r="N49" s="561">
        <f>IF(E49=$N$54,F49,0)</f>
        <v>0</v>
      </c>
      <c r="O49" s="561">
        <f>IF(E49=$O$54,F49,0)</f>
        <v>0</v>
      </c>
      <c r="P49" s="561">
        <f>IF(E49=$P$54,F49,0)</f>
        <v>0</v>
      </c>
    </row>
    <row r="50" spans="1:17" ht="13.9" customHeight="1" thickBot="1">
      <c r="A50" s="578" t="s">
        <v>71</v>
      </c>
      <c r="B50" s="576" t="s">
        <v>235</v>
      </c>
      <c r="C50" s="591">
        <f>(SUM(C10:C49))*42</f>
        <v>374092.06716000004</v>
      </c>
      <c r="D50" s="598" t="s">
        <v>236</v>
      </c>
      <c r="E50" s="576" t="s">
        <v>237</v>
      </c>
      <c r="F50" s="591">
        <f>SUM(F10:F46)</f>
        <v>343500</v>
      </c>
      <c r="G50" s="607" t="s">
        <v>154</v>
      </c>
      <c r="H50" s="606"/>
      <c r="I50" s="600"/>
      <c r="J50" s="603" t="s">
        <v>202</v>
      </c>
      <c r="K50" s="535"/>
      <c r="L50" s="554"/>
      <c r="M50" s="555"/>
      <c r="N50" s="555"/>
      <c r="O50" s="556"/>
      <c r="P50" s="556"/>
    </row>
    <row r="51" spans="1:17" ht="13.9" customHeight="1" thickBot="1">
      <c r="A51" s="578" t="s">
        <v>204</v>
      </c>
      <c r="B51" s="617">
        <v>0.92013888888888884</v>
      </c>
      <c r="C51" s="590" t="s">
        <v>203</v>
      </c>
      <c r="D51" s="580" t="s">
        <v>205</v>
      </c>
      <c r="E51" s="617">
        <v>0.99583333333333324</v>
      </c>
      <c r="F51" s="590" t="s">
        <v>203</v>
      </c>
      <c r="G51" s="580" t="s">
        <v>207</v>
      </c>
      <c r="H51" s="620">
        <v>43021</v>
      </c>
      <c r="I51" s="600" t="s">
        <v>514</v>
      </c>
      <c r="J51" s="601">
        <f>H49+H55</f>
        <v>295.95398</v>
      </c>
      <c r="K51" s="574"/>
      <c r="L51" s="554"/>
      <c r="M51" s="555"/>
      <c r="N51" s="555"/>
      <c r="O51" s="556"/>
      <c r="P51" s="556"/>
    </row>
    <row r="52" spans="1:17" ht="13.9" customHeight="1" thickBot="1">
      <c r="A52" s="578" t="s">
        <v>178</v>
      </c>
      <c r="B52" s="612">
        <v>655</v>
      </c>
      <c r="C52" s="579" t="s">
        <v>73</v>
      </c>
      <c r="D52" s="580" t="s">
        <v>160</v>
      </c>
      <c r="E52" s="618">
        <f>MAX(D10:D48)</f>
        <v>2</v>
      </c>
      <c r="F52" s="579" t="s">
        <v>165</v>
      </c>
      <c r="G52" s="580" t="s">
        <v>166</v>
      </c>
      <c r="H52" s="618">
        <f>F50/(SUM(C15:C48)*42)</f>
        <v>1.0125753904384585</v>
      </c>
      <c r="I52" s="600" t="s">
        <v>165</v>
      </c>
      <c r="J52" s="602" t="s">
        <v>234</v>
      </c>
      <c r="L52" s="554"/>
      <c r="M52" s="555"/>
      <c r="N52" s="555"/>
      <c r="O52" s="556"/>
      <c r="P52" s="556"/>
    </row>
    <row r="53" spans="1:17" ht="13.9" customHeight="1" thickBot="1">
      <c r="A53" s="578" t="s">
        <v>179</v>
      </c>
      <c r="B53" s="612">
        <v>5542</v>
      </c>
      <c r="C53" s="579" t="s">
        <v>73</v>
      </c>
      <c r="D53" s="580" t="s">
        <v>161</v>
      </c>
      <c r="E53" s="612">
        <f>MAX(I10:I49)</f>
        <v>95</v>
      </c>
      <c r="F53" s="579" t="s">
        <v>74</v>
      </c>
      <c r="G53" s="580" t="s">
        <v>163</v>
      </c>
      <c r="H53" s="612">
        <f>AVERAGE(I14:I48)</f>
        <v>94.666666666666671</v>
      </c>
      <c r="I53" s="600" t="s">
        <v>74</v>
      </c>
      <c r="J53" s="547">
        <f>SUM(H10:H49)+E55+H55</f>
        <v>9422.1033012669686</v>
      </c>
      <c r="L53" s="574"/>
      <c r="M53" s="574"/>
      <c r="N53" s="574"/>
      <c r="O53" s="574"/>
      <c r="P53" s="574"/>
    </row>
    <row r="54" spans="1:17" ht="13.9" customHeight="1" thickBot="1">
      <c r="A54" s="578" t="s">
        <v>75</v>
      </c>
      <c r="B54" s="615">
        <v>2141</v>
      </c>
      <c r="C54" s="579" t="s">
        <v>73</v>
      </c>
      <c r="D54" s="580" t="s">
        <v>162</v>
      </c>
      <c r="E54" s="612">
        <f>MAX(J10:J49)</f>
        <v>7150</v>
      </c>
      <c r="F54" s="579" t="s">
        <v>73</v>
      </c>
      <c r="G54" s="580" t="s">
        <v>164</v>
      </c>
      <c r="H54" s="612">
        <f>AVERAGE(J14:J48)</f>
        <v>6494.333333333333</v>
      </c>
      <c r="I54" s="600" t="s">
        <v>73</v>
      </c>
      <c r="J54" s="602" t="s">
        <v>146</v>
      </c>
      <c r="L54" s="550" t="s">
        <v>89</v>
      </c>
      <c r="M54" s="549" t="str">
        <f>'Job Info'!D17</f>
        <v>100 Mesh</v>
      </c>
      <c r="N54" s="549" t="str">
        <f>'Job Info'!D18</f>
        <v>40/70 White</v>
      </c>
      <c r="O54" s="549">
        <f>'Job Info'!D19</f>
        <v>0</v>
      </c>
      <c r="P54" s="549">
        <f>'Job Info'!D20</f>
        <v>0</v>
      </c>
    </row>
    <row r="55" spans="1:17" ht="13.9" customHeight="1" thickBot="1">
      <c r="A55" s="576" t="s">
        <v>90</v>
      </c>
      <c r="B55" s="599">
        <f>((C7*0.433)+B54)/C7</f>
        <v>0.66920917917034417</v>
      </c>
      <c r="C55" s="579" t="s">
        <v>231</v>
      </c>
      <c r="D55" s="589" t="s">
        <v>229</v>
      </c>
      <c r="E55" s="619">
        <v>91</v>
      </c>
      <c r="F55" s="579" t="s">
        <v>230</v>
      </c>
      <c r="G55" s="578" t="s">
        <v>232</v>
      </c>
      <c r="H55" s="619">
        <v>50</v>
      </c>
      <c r="I55" s="600" t="s">
        <v>230</v>
      </c>
      <c r="J55" s="547">
        <f>(C50/42)+E55+H55</f>
        <v>9047.9539800000002</v>
      </c>
      <c r="L55" s="551">
        <f t="shared" ref="L55:P55" si="10">SUM(L10:L49)</f>
        <v>60</v>
      </c>
      <c r="M55" s="551">
        <f t="shared" si="10"/>
        <v>87700</v>
      </c>
      <c r="N55" s="551">
        <f t="shared" si="10"/>
        <v>255800</v>
      </c>
      <c r="O55" s="551">
        <f t="shared" si="10"/>
        <v>0</v>
      </c>
      <c r="P55" s="551">
        <f t="shared" si="10"/>
        <v>0</v>
      </c>
    </row>
    <row r="56" spans="1:17" ht="43.15" customHeight="1">
      <c r="A56" s="663" t="s">
        <v>506</v>
      </c>
      <c r="B56" s="664"/>
      <c r="C56" s="664"/>
      <c r="D56" s="664"/>
      <c r="E56" s="664"/>
      <c r="F56" s="664"/>
      <c r="G56" s="664"/>
      <c r="H56" s="664"/>
      <c r="I56" s="664"/>
      <c r="J56" s="665"/>
      <c r="K56" s="535"/>
      <c r="L56" s="538"/>
      <c r="M56" s="539"/>
      <c r="N56" s="535"/>
      <c r="O56" s="535"/>
    </row>
    <row r="58" spans="1:17">
      <c r="A58" s="541"/>
      <c r="B58" s="540" t="s">
        <v>191</v>
      </c>
      <c r="C58" s="542"/>
      <c r="D58" s="542"/>
      <c r="E58" s="542"/>
      <c r="F58" s="542"/>
      <c r="G58" s="542"/>
      <c r="H58" s="542"/>
      <c r="I58" s="542"/>
    </row>
    <row r="59" spans="1:17">
      <c r="A59" s="543"/>
      <c r="B59" s="540" t="s">
        <v>100</v>
      </c>
      <c r="C59" s="545"/>
      <c r="D59" s="544"/>
      <c r="E59" s="545"/>
      <c r="F59" s="546"/>
      <c r="G59" s="546"/>
      <c r="H59" s="546"/>
      <c r="I59" s="546"/>
    </row>
    <row r="60" spans="1:17">
      <c r="A60" s="558" t="s">
        <v>130</v>
      </c>
      <c r="B60" s="558" t="s">
        <v>131</v>
      </c>
      <c r="C60" s="558" t="s">
        <v>97</v>
      </c>
      <c r="D60" s="558" t="s">
        <v>91</v>
      </c>
      <c r="E60" s="558" t="s">
        <v>72</v>
      </c>
      <c r="F60" s="558" t="s">
        <v>173</v>
      </c>
      <c r="G60" s="558" t="s">
        <v>174</v>
      </c>
      <c r="H60" s="558" t="s">
        <v>171</v>
      </c>
      <c r="I60" s="558" t="s">
        <v>172</v>
      </c>
      <c r="J60" s="558" t="s">
        <v>159</v>
      </c>
      <c r="K60" s="558" t="s">
        <v>99</v>
      </c>
      <c r="L60" s="558" t="s">
        <v>92</v>
      </c>
      <c r="M60" s="558" t="s">
        <v>132</v>
      </c>
      <c r="N60" s="558" t="s">
        <v>93</v>
      </c>
      <c r="O60" s="558" t="s">
        <v>94</v>
      </c>
      <c r="P60" s="558" t="s">
        <v>96</v>
      </c>
      <c r="Q60" s="558" t="s">
        <v>95</v>
      </c>
    </row>
    <row r="61" spans="1:17">
      <c r="A61" s="559">
        <f>C5</f>
        <v>11094</v>
      </c>
      <c r="B61" s="559">
        <f>C6</f>
        <v>11245</v>
      </c>
      <c r="C61" s="559">
        <f>C50</f>
        <v>374092.06716000004</v>
      </c>
      <c r="D61" s="559">
        <f>J55</f>
        <v>9047.9539800000002</v>
      </c>
      <c r="E61" s="559">
        <f>F50</f>
        <v>343500</v>
      </c>
      <c r="F61" s="559">
        <f>M55</f>
        <v>87700</v>
      </c>
      <c r="G61" s="559">
        <f>N55</f>
        <v>255800</v>
      </c>
      <c r="H61" s="559">
        <f>O55</f>
        <v>0</v>
      </c>
      <c r="I61" s="559">
        <f>P55</f>
        <v>0</v>
      </c>
      <c r="J61" s="559">
        <f>B52</f>
        <v>655</v>
      </c>
      <c r="K61" s="559">
        <f>B53</f>
        <v>5542</v>
      </c>
      <c r="L61" s="559">
        <f>B54</f>
        <v>2141</v>
      </c>
      <c r="M61" s="560">
        <f>B55</f>
        <v>0.66920917917034417</v>
      </c>
      <c r="N61" s="559">
        <f>E53</f>
        <v>95</v>
      </c>
      <c r="O61" s="559">
        <f>H53</f>
        <v>94.666666666666671</v>
      </c>
      <c r="P61" s="559">
        <f>E54</f>
        <v>7150</v>
      </c>
      <c r="Q61" s="559">
        <f>H54</f>
        <v>6494.333333333333</v>
      </c>
    </row>
  </sheetData>
  <sheetProtection selectLockedCells="1"/>
  <mergeCells count="22">
    <mergeCell ref="A2:A3"/>
    <mergeCell ref="B2:E2"/>
    <mergeCell ref="F2:J3"/>
    <mergeCell ref="B3:E3"/>
    <mergeCell ref="A4:A5"/>
    <mergeCell ref="F4:G4"/>
    <mergeCell ref="H4:J4"/>
    <mergeCell ref="F5:G5"/>
    <mergeCell ref="H5:J5"/>
    <mergeCell ref="I8:I9"/>
    <mergeCell ref="J8:J9"/>
    <mergeCell ref="A56:J56"/>
    <mergeCell ref="M5:P5"/>
    <mergeCell ref="M6:P6"/>
    <mergeCell ref="A8:A9"/>
    <mergeCell ref="B8:B9"/>
    <mergeCell ref="C8:C9"/>
    <mergeCell ref="D8:D9"/>
    <mergeCell ref="E8:E9"/>
    <mergeCell ref="F8:F9"/>
    <mergeCell ref="G8:G9"/>
    <mergeCell ref="H8:H9"/>
  </mergeCells>
  <dataValidations count="1">
    <dataValidation type="list" allowBlank="1" showInputMessage="1" showErrorMessage="1" sqref="E10:E49">
      <formula1>$Q$10:$Q$25</formula1>
    </dataValidation>
  </dataValidations>
  <pageMargins left="0.7" right="0.7" top="0.75" bottom="0.75" header="0.3" footer="0.3"/>
  <pageSetup scale="77" orientation="portrait" r:id="rId1"/>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Q61"/>
  <sheetViews>
    <sheetView zoomScaleNormal="100" zoomScaleSheetLayoutView="80" workbookViewId="0">
      <selection activeCell="L2" sqref="L2"/>
    </sheetView>
  </sheetViews>
  <sheetFormatPr defaultColWidth="8.85546875" defaultRowHeight="15"/>
  <cols>
    <col min="1" max="16" width="11.7109375" style="534" customWidth="1"/>
    <col min="17" max="17" width="11.28515625" style="534" bestFit="1" customWidth="1"/>
    <col min="18" max="16384" width="8.85546875" style="534"/>
  </cols>
  <sheetData>
    <row r="1" spans="1:17" ht="13.9" customHeight="1" thickBot="1"/>
    <row r="2" spans="1:17" ht="13.9" customHeight="1" thickBot="1">
      <c r="A2" s="673" t="s">
        <v>433</v>
      </c>
      <c r="B2" s="674" t="s">
        <v>291</v>
      </c>
      <c r="C2" s="675"/>
      <c r="D2" s="675"/>
      <c r="E2" s="676"/>
      <c r="F2" s="677" t="s">
        <v>434</v>
      </c>
      <c r="G2" s="678"/>
      <c r="H2" s="678"/>
      <c r="I2" s="678"/>
      <c r="J2" s="678"/>
      <c r="M2" s="566" t="s">
        <v>185</v>
      </c>
      <c r="N2" s="566" t="s">
        <v>186</v>
      </c>
      <c r="O2" s="566" t="s">
        <v>187</v>
      </c>
      <c r="P2" s="566" t="s">
        <v>188</v>
      </c>
    </row>
    <row r="3" spans="1:17" ht="13.9" customHeight="1" thickBot="1">
      <c r="A3" s="673"/>
      <c r="B3" s="679" t="s">
        <v>241</v>
      </c>
      <c r="C3" s="680"/>
      <c r="D3" s="680"/>
      <c r="E3" s="681"/>
      <c r="F3" s="677"/>
      <c r="G3" s="678"/>
      <c r="H3" s="678"/>
      <c r="I3" s="678"/>
      <c r="J3" s="678"/>
      <c r="M3" s="567">
        <f>M55/F50</f>
        <v>0.25531295487627365</v>
      </c>
      <c r="N3" s="567">
        <f>N55/F50</f>
        <v>0.7446870451237263</v>
      </c>
      <c r="O3" s="567">
        <f>O55/F50</f>
        <v>0</v>
      </c>
      <c r="P3" s="567">
        <f>P55/F50</f>
        <v>0</v>
      </c>
    </row>
    <row r="4" spans="1:17" ht="13.9" customHeight="1" thickBot="1">
      <c r="A4" s="682">
        <v>44</v>
      </c>
      <c r="B4" s="581" t="s">
        <v>218</v>
      </c>
      <c r="C4" s="608">
        <v>11076</v>
      </c>
      <c r="D4" s="582" t="s">
        <v>76</v>
      </c>
      <c r="E4" s="586">
        <v>2.2169999999999999E-2</v>
      </c>
      <c r="F4" s="683" t="s">
        <v>226</v>
      </c>
      <c r="G4" s="684"/>
      <c r="H4" s="685" t="s">
        <v>453</v>
      </c>
      <c r="I4" s="685"/>
      <c r="J4" s="685"/>
      <c r="N4" s="535"/>
    </row>
    <row r="5" spans="1:17" ht="13.9" customHeight="1" thickBot="1">
      <c r="A5" s="682"/>
      <c r="B5" s="658" t="s">
        <v>78</v>
      </c>
      <c r="C5" s="609">
        <v>10907</v>
      </c>
      <c r="D5" s="583" t="s">
        <v>219</v>
      </c>
      <c r="E5" s="587">
        <f>(C6+C5)/2</f>
        <v>10982.5</v>
      </c>
      <c r="F5" s="683" t="s">
        <v>227</v>
      </c>
      <c r="G5" s="686"/>
      <c r="H5" s="685" t="s">
        <v>452</v>
      </c>
      <c r="I5" s="687"/>
      <c r="J5" s="685"/>
      <c r="M5" s="666" t="s">
        <v>140</v>
      </c>
      <c r="N5" s="667"/>
      <c r="O5" s="667"/>
      <c r="P5" s="668"/>
    </row>
    <row r="6" spans="1:17" ht="13.9" customHeight="1" thickBot="1">
      <c r="A6" s="595" t="s">
        <v>144</v>
      </c>
      <c r="B6" s="658" t="s">
        <v>79</v>
      </c>
      <c r="C6" s="609">
        <v>11058</v>
      </c>
      <c r="D6" s="584" t="s">
        <v>145</v>
      </c>
      <c r="E6" s="588">
        <v>0.63</v>
      </c>
      <c r="F6" s="592" t="s">
        <v>170</v>
      </c>
      <c r="G6" s="594">
        <f>SUM(C12:C15)/SUM(C12:C46)</f>
        <v>8.5271317829457363E-2</v>
      </c>
      <c r="H6" s="592" t="s">
        <v>168</v>
      </c>
      <c r="I6" s="575">
        <v>48.698924731182792</v>
      </c>
      <c r="J6" s="596"/>
      <c r="M6" s="669" t="s">
        <v>141</v>
      </c>
      <c r="N6" s="670"/>
      <c r="O6" s="670"/>
      <c r="P6" s="671"/>
    </row>
    <row r="7" spans="1:17" ht="13.9" customHeight="1" thickBot="1">
      <c r="A7" s="610">
        <v>22.1</v>
      </c>
      <c r="B7" s="658" t="s">
        <v>80</v>
      </c>
      <c r="C7" s="609">
        <v>9060</v>
      </c>
      <c r="D7" s="585" t="s">
        <v>77</v>
      </c>
      <c r="E7" s="587">
        <v>6</v>
      </c>
      <c r="F7" s="593" t="s">
        <v>167</v>
      </c>
      <c r="G7" s="587">
        <v>95</v>
      </c>
      <c r="H7" s="592" t="s">
        <v>169</v>
      </c>
      <c r="I7" s="575">
        <v>1853.2258064516129</v>
      </c>
      <c r="J7" s="596"/>
      <c r="K7" s="535"/>
      <c r="L7" s="557"/>
    </row>
    <row r="8" spans="1:17" ht="13.9" customHeight="1">
      <c r="A8" s="661" t="s">
        <v>81</v>
      </c>
      <c r="B8" s="661" t="s">
        <v>82</v>
      </c>
      <c r="C8" s="661" t="s">
        <v>201</v>
      </c>
      <c r="D8" s="661" t="s">
        <v>224</v>
      </c>
      <c r="E8" s="662" t="s">
        <v>225</v>
      </c>
      <c r="F8" s="661" t="s">
        <v>83</v>
      </c>
      <c r="G8" s="662" t="s">
        <v>72</v>
      </c>
      <c r="H8" s="661" t="s">
        <v>217</v>
      </c>
      <c r="I8" s="661" t="s">
        <v>239</v>
      </c>
      <c r="J8" s="662" t="s">
        <v>451</v>
      </c>
      <c r="L8" s="557"/>
    </row>
    <row r="9" spans="1:17" ht="13.9" customHeight="1" thickBot="1">
      <c r="A9" s="661"/>
      <c r="B9" s="661"/>
      <c r="C9" s="661"/>
      <c r="D9" s="661"/>
      <c r="E9" s="661"/>
      <c r="F9" s="672"/>
      <c r="G9" s="672"/>
      <c r="H9" s="672"/>
      <c r="I9" s="661"/>
      <c r="J9" s="661"/>
      <c r="L9" s="535"/>
      <c r="M9" s="535"/>
      <c r="N9" s="535"/>
      <c r="Q9" s="568" t="s">
        <v>149</v>
      </c>
    </row>
    <row r="10" spans="1:17" ht="13.9" customHeight="1" thickBot="1">
      <c r="A10" s="597">
        <v>1</v>
      </c>
      <c r="B10" s="611" t="s">
        <v>84</v>
      </c>
      <c r="C10" s="630">
        <v>24</v>
      </c>
      <c r="D10" s="631"/>
      <c r="E10" s="622" t="s">
        <v>139</v>
      </c>
      <c r="F10" s="624">
        <f>(D10*42)*C10</f>
        <v>0</v>
      </c>
      <c r="G10" s="604">
        <f>F10</f>
        <v>0</v>
      </c>
      <c r="H10" s="575">
        <f t="shared" ref="H10:H49" si="0">(1*((D10/$A$7)+1))*C10</f>
        <v>24</v>
      </c>
      <c r="I10" s="616">
        <v>15</v>
      </c>
      <c r="J10" s="616">
        <v>5432</v>
      </c>
      <c r="L10" s="554">
        <f>IF(E10="acid",(C10),0)</f>
        <v>0</v>
      </c>
      <c r="M10" s="561">
        <f t="shared" ref="M10:M46" si="1">IF(E10=$M$54,F10,0)</f>
        <v>0</v>
      </c>
      <c r="N10" s="561">
        <f t="shared" ref="N10:N46" si="2">IF(E10=$N$54,F10,0)</f>
        <v>0</v>
      </c>
      <c r="O10" s="561">
        <f t="shared" ref="O10:O46" si="3">IF(E10=$O$54,F10,0)</f>
        <v>0</v>
      </c>
      <c r="P10" s="561">
        <f t="shared" ref="P10:P46" si="4">IF(E10=$P$54,F10,0)</f>
        <v>0</v>
      </c>
      <c r="Q10" s="569"/>
    </row>
    <row r="11" spans="1:17" ht="13.9" customHeight="1" thickBot="1">
      <c r="A11" s="597">
        <v>2</v>
      </c>
      <c r="B11" s="611" t="s">
        <v>85</v>
      </c>
      <c r="C11" s="630">
        <v>24</v>
      </c>
      <c r="D11" s="631"/>
      <c r="E11" s="622" t="s">
        <v>61</v>
      </c>
      <c r="F11" s="624">
        <f t="shared" ref="F11:F14" si="5">(D11*42)*C11</f>
        <v>0</v>
      </c>
      <c r="G11" s="604">
        <f t="shared" ref="G11:G48" si="6">G10+F11</f>
        <v>0</v>
      </c>
      <c r="H11" s="575">
        <f t="shared" si="0"/>
        <v>24</v>
      </c>
      <c r="I11" s="616">
        <v>45</v>
      </c>
      <c r="J11" s="616">
        <v>5360</v>
      </c>
      <c r="L11" s="554">
        <f t="shared" ref="L11:L49" si="7">IF(E11="acid",(C11),0)</f>
        <v>24</v>
      </c>
      <c r="M11" s="561">
        <f t="shared" si="1"/>
        <v>0</v>
      </c>
      <c r="N11" s="561">
        <f t="shared" si="2"/>
        <v>0</v>
      </c>
      <c r="O11" s="561">
        <f t="shared" si="3"/>
        <v>0</v>
      </c>
      <c r="P11" s="561">
        <f t="shared" si="4"/>
        <v>0</v>
      </c>
      <c r="Q11" s="552" t="s">
        <v>136</v>
      </c>
    </row>
    <row r="12" spans="1:17" ht="13.9" customHeight="1" thickBot="1">
      <c r="A12" s="597">
        <v>3</v>
      </c>
      <c r="B12" s="611" t="s">
        <v>498</v>
      </c>
      <c r="C12" s="630">
        <v>150</v>
      </c>
      <c r="D12" s="631"/>
      <c r="E12" s="622" t="s">
        <v>86</v>
      </c>
      <c r="F12" s="624">
        <f t="shared" si="5"/>
        <v>0</v>
      </c>
      <c r="G12" s="604">
        <f t="shared" si="6"/>
        <v>0</v>
      </c>
      <c r="H12" s="575">
        <f t="shared" si="0"/>
        <v>150</v>
      </c>
      <c r="I12" s="616">
        <v>68</v>
      </c>
      <c r="J12" s="616">
        <v>5910</v>
      </c>
      <c r="L12" s="554">
        <f t="shared" si="7"/>
        <v>0</v>
      </c>
      <c r="M12" s="561">
        <f t="shared" si="1"/>
        <v>0</v>
      </c>
      <c r="N12" s="561">
        <f t="shared" si="2"/>
        <v>0</v>
      </c>
      <c r="O12" s="561">
        <f t="shared" si="3"/>
        <v>0</v>
      </c>
      <c r="P12" s="561">
        <f t="shared" si="4"/>
        <v>0</v>
      </c>
      <c r="Q12" s="552" t="s">
        <v>150</v>
      </c>
    </row>
    <row r="13" spans="1:17" ht="13.9" customHeight="1" thickBot="1">
      <c r="A13" s="597">
        <v>4</v>
      </c>
      <c r="B13" s="611" t="s">
        <v>85</v>
      </c>
      <c r="C13" s="630">
        <v>36</v>
      </c>
      <c r="D13" s="631"/>
      <c r="E13" s="622" t="s">
        <v>61</v>
      </c>
      <c r="F13" s="624">
        <f t="shared" si="5"/>
        <v>0</v>
      </c>
      <c r="G13" s="604">
        <f t="shared" si="6"/>
        <v>0</v>
      </c>
      <c r="H13" s="575">
        <f t="shared" si="0"/>
        <v>36</v>
      </c>
      <c r="I13" s="616">
        <v>92</v>
      </c>
      <c r="J13" s="616">
        <v>7080</v>
      </c>
      <c r="L13" s="554">
        <f t="shared" si="7"/>
        <v>36</v>
      </c>
      <c r="M13" s="561">
        <f t="shared" si="1"/>
        <v>0</v>
      </c>
      <c r="N13" s="561">
        <f t="shared" si="2"/>
        <v>0</v>
      </c>
      <c r="O13" s="561">
        <f t="shared" si="3"/>
        <v>0</v>
      </c>
      <c r="P13" s="561">
        <f t="shared" si="4"/>
        <v>0</v>
      </c>
      <c r="Q13" s="552" t="s">
        <v>113</v>
      </c>
    </row>
    <row r="14" spans="1:17" ht="13.9" customHeight="1" thickBot="1">
      <c r="A14" s="597">
        <v>5</v>
      </c>
      <c r="B14" s="611" t="s">
        <v>498</v>
      </c>
      <c r="C14" s="630">
        <v>351</v>
      </c>
      <c r="D14" s="632"/>
      <c r="E14" s="622" t="s">
        <v>87</v>
      </c>
      <c r="F14" s="624">
        <f t="shared" si="5"/>
        <v>0</v>
      </c>
      <c r="G14" s="604">
        <f t="shared" si="6"/>
        <v>0</v>
      </c>
      <c r="H14" s="575">
        <f t="shared" si="0"/>
        <v>351</v>
      </c>
      <c r="I14" s="616">
        <v>95</v>
      </c>
      <c r="J14" s="616">
        <v>6930</v>
      </c>
      <c r="L14" s="554">
        <f t="shared" si="7"/>
        <v>0</v>
      </c>
      <c r="M14" s="561">
        <f t="shared" si="1"/>
        <v>0</v>
      </c>
      <c r="N14" s="561">
        <f t="shared" si="2"/>
        <v>0</v>
      </c>
      <c r="O14" s="561">
        <f t="shared" si="3"/>
        <v>0</v>
      </c>
      <c r="P14" s="561">
        <f t="shared" si="4"/>
        <v>0</v>
      </c>
      <c r="Q14" s="552" t="s">
        <v>151</v>
      </c>
    </row>
    <row r="15" spans="1:17" ht="13.9" customHeight="1" thickBot="1">
      <c r="A15" s="597">
        <v>6</v>
      </c>
      <c r="B15" s="611" t="s">
        <v>498</v>
      </c>
      <c r="C15" s="630">
        <v>200</v>
      </c>
      <c r="D15" s="631">
        <v>0.3</v>
      </c>
      <c r="E15" s="622" t="s">
        <v>136</v>
      </c>
      <c r="F15" s="624">
        <v>2710</v>
      </c>
      <c r="G15" s="604">
        <f t="shared" si="6"/>
        <v>2710</v>
      </c>
      <c r="H15" s="575">
        <f t="shared" si="0"/>
        <v>202.71493212669682</v>
      </c>
      <c r="I15" s="616">
        <v>95</v>
      </c>
      <c r="J15" s="616">
        <v>7120</v>
      </c>
      <c r="L15" s="554">
        <f t="shared" si="7"/>
        <v>0</v>
      </c>
      <c r="M15" s="561">
        <f t="shared" si="1"/>
        <v>2710</v>
      </c>
      <c r="N15" s="561">
        <f t="shared" si="2"/>
        <v>0</v>
      </c>
      <c r="O15" s="561">
        <f t="shared" si="3"/>
        <v>0</v>
      </c>
      <c r="P15" s="561">
        <f t="shared" si="4"/>
        <v>0</v>
      </c>
      <c r="Q15" s="552" t="s">
        <v>114</v>
      </c>
    </row>
    <row r="16" spans="1:17" ht="13.9" customHeight="1" thickBot="1">
      <c r="A16" s="597">
        <v>7</v>
      </c>
      <c r="B16" s="611" t="s">
        <v>498</v>
      </c>
      <c r="C16" s="630">
        <v>350</v>
      </c>
      <c r="D16" s="631">
        <v>0.6</v>
      </c>
      <c r="E16" s="622" t="s">
        <v>136</v>
      </c>
      <c r="F16" s="624">
        <v>8990</v>
      </c>
      <c r="G16" s="604">
        <f t="shared" si="6"/>
        <v>11700</v>
      </c>
      <c r="H16" s="575">
        <f t="shared" si="0"/>
        <v>359.50226244343889</v>
      </c>
      <c r="I16" s="616">
        <v>95</v>
      </c>
      <c r="J16" s="616">
        <v>7080</v>
      </c>
      <c r="L16" s="554">
        <f t="shared" si="7"/>
        <v>0</v>
      </c>
      <c r="M16" s="561">
        <f t="shared" si="1"/>
        <v>8990</v>
      </c>
      <c r="N16" s="561">
        <f t="shared" si="2"/>
        <v>0</v>
      </c>
      <c r="O16" s="561">
        <f t="shared" si="3"/>
        <v>0</v>
      </c>
      <c r="P16" s="561">
        <f t="shared" si="4"/>
        <v>0</v>
      </c>
      <c r="Q16" s="552" t="s">
        <v>152</v>
      </c>
    </row>
    <row r="17" spans="1:17" ht="13.9" customHeight="1" thickBot="1">
      <c r="A17" s="597">
        <v>8</v>
      </c>
      <c r="B17" s="611" t="s">
        <v>498</v>
      </c>
      <c r="C17" s="630">
        <v>350</v>
      </c>
      <c r="D17" s="631">
        <v>0.9</v>
      </c>
      <c r="E17" s="622" t="s">
        <v>136</v>
      </c>
      <c r="F17" s="624">
        <v>12980</v>
      </c>
      <c r="G17" s="604">
        <f t="shared" si="6"/>
        <v>24680</v>
      </c>
      <c r="H17" s="575">
        <f t="shared" si="0"/>
        <v>364.2533936651584</v>
      </c>
      <c r="I17" s="616">
        <v>95</v>
      </c>
      <c r="J17" s="616">
        <v>7020</v>
      </c>
      <c r="L17" s="554">
        <f t="shared" si="7"/>
        <v>0</v>
      </c>
      <c r="M17" s="561">
        <f t="shared" si="1"/>
        <v>12980</v>
      </c>
      <c r="N17" s="561">
        <f t="shared" si="2"/>
        <v>0</v>
      </c>
      <c r="O17" s="561">
        <f t="shared" si="3"/>
        <v>0</v>
      </c>
      <c r="P17" s="561">
        <f t="shared" si="4"/>
        <v>0</v>
      </c>
      <c r="Q17" s="552" t="s">
        <v>87</v>
      </c>
    </row>
    <row r="18" spans="1:17" ht="13.9" customHeight="1" thickBot="1">
      <c r="A18" s="597">
        <v>9</v>
      </c>
      <c r="B18" s="611" t="s">
        <v>498</v>
      </c>
      <c r="C18" s="633">
        <v>150</v>
      </c>
      <c r="D18" s="631">
        <v>0.3</v>
      </c>
      <c r="E18" s="622" t="s">
        <v>136</v>
      </c>
      <c r="F18" s="624">
        <v>2030</v>
      </c>
      <c r="G18" s="604">
        <f t="shared" si="6"/>
        <v>26710</v>
      </c>
      <c r="H18" s="575">
        <f t="shared" si="0"/>
        <v>152.03619909502262</v>
      </c>
      <c r="I18" s="616">
        <v>95</v>
      </c>
      <c r="J18" s="616">
        <v>6840</v>
      </c>
      <c r="L18" s="554">
        <f t="shared" si="7"/>
        <v>0</v>
      </c>
      <c r="M18" s="561">
        <f t="shared" si="1"/>
        <v>2030</v>
      </c>
      <c r="N18" s="561">
        <f t="shared" si="2"/>
        <v>0</v>
      </c>
      <c r="O18" s="561">
        <f t="shared" si="3"/>
        <v>0</v>
      </c>
      <c r="P18" s="561">
        <f t="shared" si="4"/>
        <v>0</v>
      </c>
      <c r="Q18" s="552" t="s">
        <v>61</v>
      </c>
    </row>
    <row r="19" spans="1:17" ht="13.9" customHeight="1" thickBot="1">
      <c r="A19" s="597">
        <v>10</v>
      </c>
      <c r="B19" s="611" t="s">
        <v>498</v>
      </c>
      <c r="C19" s="633">
        <v>350</v>
      </c>
      <c r="D19" s="631">
        <v>0.6</v>
      </c>
      <c r="E19" s="622" t="s">
        <v>136</v>
      </c>
      <c r="F19" s="624">
        <v>9030</v>
      </c>
      <c r="G19" s="604">
        <f t="shared" si="6"/>
        <v>35740</v>
      </c>
      <c r="H19" s="575">
        <f t="shared" si="0"/>
        <v>359.50226244343889</v>
      </c>
      <c r="I19" s="616">
        <v>95</v>
      </c>
      <c r="J19" s="616">
        <v>6920</v>
      </c>
      <c r="L19" s="554">
        <f t="shared" si="7"/>
        <v>0</v>
      </c>
      <c r="M19" s="561">
        <f t="shared" si="1"/>
        <v>9030</v>
      </c>
      <c r="N19" s="561">
        <f t="shared" si="2"/>
        <v>0</v>
      </c>
      <c r="O19" s="561">
        <f t="shared" si="3"/>
        <v>0</v>
      </c>
      <c r="P19" s="561">
        <f t="shared" si="4"/>
        <v>0</v>
      </c>
      <c r="Q19" s="552" t="s">
        <v>86</v>
      </c>
    </row>
    <row r="20" spans="1:17" ht="13.9" customHeight="1" thickBot="1">
      <c r="A20" s="597">
        <v>11</v>
      </c>
      <c r="B20" s="611" t="s">
        <v>498</v>
      </c>
      <c r="C20" s="633">
        <v>300</v>
      </c>
      <c r="D20" s="631">
        <v>0.9</v>
      </c>
      <c r="E20" s="622" t="s">
        <v>136</v>
      </c>
      <c r="F20" s="624">
        <v>11160</v>
      </c>
      <c r="G20" s="604">
        <f t="shared" si="6"/>
        <v>46900</v>
      </c>
      <c r="H20" s="575">
        <f t="shared" si="0"/>
        <v>312.21719457013575</v>
      </c>
      <c r="I20" s="616">
        <v>95</v>
      </c>
      <c r="J20" s="616">
        <v>6780</v>
      </c>
      <c r="L20" s="554">
        <f t="shared" si="7"/>
        <v>0</v>
      </c>
      <c r="M20" s="561">
        <f t="shared" si="1"/>
        <v>11160</v>
      </c>
      <c r="N20" s="561">
        <f t="shared" si="2"/>
        <v>0</v>
      </c>
      <c r="O20" s="561">
        <f t="shared" si="3"/>
        <v>0</v>
      </c>
      <c r="P20" s="561">
        <f t="shared" si="4"/>
        <v>0</v>
      </c>
      <c r="Q20" s="552" t="s">
        <v>128</v>
      </c>
    </row>
    <row r="21" spans="1:17" ht="13.9" customHeight="1" thickBot="1">
      <c r="A21" s="597">
        <v>12</v>
      </c>
      <c r="B21" s="611" t="s">
        <v>498</v>
      </c>
      <c r="C21" s="633">
        <v>150</v>
      </c>
      <c r="D21" s="631">
        <v>0.3</v>
      </c>
      <c r="E21" s="622" t="s">
        <v>136</v>
      </c>
      <c r="F21" s="624">
        <v>2290</v>
      </c>
      <c r="G21" s="604">
        <f t="shared" si="6"/>
        <v>49190</v>
      </c>
      <c r="H21" s="575">
        <f t="shared" si="0"/>
        <v>152.03619909502262</v>
      </c>
      <c r="I21" s="616">
        <v>95</v>
      </c>
      <c r="J21" s="616">
        <v>6650</v>
      </c>
      <c r="L21" s="554">
        <f t="shared" si="7"/>
        <v>0</v>
      </c>
      <c r="M21" s="561">
        <f t="shared" si="1"/>
        <v>2290</v>
      </c>
      <c r="N21" s="561">
        <f t="shared" si="2"/>
        <v>0</v>
      </c>
      <c r="O21" s="561">
        <f t="shared" si="3"/>
        <v>0</v>
      </c>
      <c r="P21" s="561">
        <f t="shared" si="4"/>
        <v>0</v>
      </c>
      <c r="Q21" s="552" t="s">
        <v>129</v>
      </c>
    </row>
    <row r="22" spans="1:17" ht="13.9" customHeight="1" thickBot="1">
      <c r="A22" s="597">
        <v>13</v>
      </c>
      <c r="B22" s="611" t="s">
        <v>498</v>
      </c>
      <c r="C22" s="633">
        <v>300</v>
      </c>
      <c r="D22" s="631">
        <v>0.9</v>
      </c>
      <c r="E22" s="622" t="s">
        <v>136</v>
      </c>
      <c r="F22" s="624">
        <v>11450</v>
      </c>
      <c r="G22" s="604">
        <f t="shared" si="6"/>
        <v>60640</v>
      </c>
      <c r="H22" s="575">
        <f t="shared" si="0"/>
        <v>312.21719457013575</v>
      </c>
      <c r="I22" s="616">
        <v>95</v>
      </c>
      <c r="J22" s="616">
        <v>6700</v>
      </c>
      <c r="L22" s="554">
        <f t="shared" si="7"/>
        <v>0</v>
      </c>
      <c r="M22" s="561">
        <f t="shared" si="1"/>
        <v>11450</v>
      </c>
      <c r="N22" s="561">
        <f t="shared" si="2"/>
        <v>0</v>
      </c>
      <c r="O22" s="561">
        <f t="shared" si="3"/>
        <v>0</v>
      </c>
      <c r="P22" s="561">
        <f t="shared" si="4"/>
        <v>0</v>
      </c>
      <c r="Q22" s="552" t="s">
        <v>139</v>
      </c>
    </row>
    <row r="23" spans="1:17" ht="13.9" customHeight="1" thickBot="1">
      <c r="A23" s="597">
        <v>14</v>
      </c>
      <c r="B23" s="611" t="s">
        <v>498</v>
      </c>
      <c r="C23" s="633">
        <v>301</v>
      </c>
      <c r="D23" s="631">
        <v>1.2</v>
      </c>
      <c r="E23" s="622" t="s">
        <v>136</v>
      </c>
      <c r="F23" s="624">
        <v>14380</v>
      </c>
      <c r="G23" s="604">
        <f t="shared" si="6"/>
        <v>75020</v>
      </c>
      <c r="H23" s="575">
        <f t="shared" si="0"/>
        <v>317.34389140271492</v>
      </c>
      <c r="I23" s="616">
        <v>95</v>
      </c>
      <c r="J23" s="616">
        <v>6640</v>
      </c>
      <c r="L23" s="554">
        <f t="shared" si="7"/>
        <v>0</v>
      </c>
      <c r="M23" s="561">
        <f t="shared" si="1"/>
        <v>14380</v>
      </c>
      <c r="N23" s="561">
        <f t="shared" si="2"/>
        <v>0</v>
      </c>
      <c r="O23" s="561">
        <f t="shared" si="3"/>
        <v>0</v>
      </c>
      <c r="P23" s="561">
        <f t="shared" si="4"/>
        <v>0</v>
      </c>
      <c r="Q23" s="552" t="s">
        <v>192</v>
      </c>
    </row>
    <row r="24" spans="1:17" ht="13.9" customHeight="1" thickBot="1">
      <c r="A24" s="597">
        <v>15</v>
      </c>
      <c r="B24" s="611" t="s">
        <v>498</v>
      </c>
      <c r="C24" s="633">
        <v>150</v>
      </c>
      <c r="D24" s="631">
        <v>0.3</v>
      </c>
      <c r="E24" s="622" t="s">
        <v>136</v>
      </c>
      <c r="F24" s="624">
        <v>2740</v>
      </c>
      <c r="G24" s="604">
        <f t="shared" si="6"/>
        <v>77760</v>
      </c>
      <c r="H24" s="575">
        <f t="shared" si="0"/>
        <v>152.03619909502262</v>
      </c>
      <c r="I24" s="616">
        <v>95</v>
      </c>
      <c r="J24" s="616">
        <v>6520</v>
      </c>
      <c r="L24" s="554">
        <f t="shared" si="7"/>
        <v>0</v>
      </c>
      <c r="M24" s="561">
        <f t="shared" si="1"/>
        <v>2740</v>
      </c>
      <c r="N24" s="561">
        <f t="shared" si="2"/>
        <v>0</v>
      </c>
      <c r="O24" s="561">
        <f t="shared" si="3"/>
        <v>0</v>
      </c>
      <c r="P24" s="561">
        <f t="shared" si="4"/>
        <v>0</v>
      </c>
      <c r="Q24" s="552" t="s">
        <v>233</v>
      </c>
    </row>
    <row r="25" spans="1:17" ht="13.9" customHeight="1" thickBot="1">
      <c r="A25" s="597">
        <v>16</v>
      </c>
      <c r="B25" s="611" t="s">
        <v>498</v>
      </c>
      <c r="C25" s="633">
        <v>214</v>
      </c>
      <c r="D25" s="631">
        <v>1.2</v>
      </c>
      <c r="E25" s="622" t="s">
        <v>136</v>
      </c>
      <c r="F25" s="624">
        <v>9940</v>
      </c>
      <c r="G25" s="604">
        <f t="shared" si="6"/>
        <v>87700</v>
      </c>
      <c r="H25" s="575">
        <f t="shared" si="0"/>
        <v>225.61990950226246</v>
      </c>
      <c r="I25" s="616">
        <v>95</v>
      </c>
      <c r="J25" s="616">
        <v>6480</v>
      </c>
      <c r="L25" s="554">
        <f t="shared" si="7"/>
        <v>0</v>
      </c>
      <c r="M25" s="561">
        <f t="shared" si="1"/>
        <v>9940</v>
      </c>
      <c r="N25" s="561">
        <f t="shared" si="2"/>
        <v>0</v>
      </c>
      <c r="O25" s="561">
        <f t="shared" si="3"/>
        <v>0</v>
      </c>
      <c r="P25" s="561">
        <f t="shared" si="4"/>
        <v>0</v>
      </c>
      <c r="Q25" s="553" t="s">
        <v>156</v>
      </c>
    </row>
    <row r="26" spans="1:17" ht="13.9" customHeight="1" thickBot="1">
      <c r="A26" s="597">
        <v>17</v>
      </c>
      <c r="B26" s="611" t="s">
        <v>498</v>
      </c>
      <c r="C26" s="633">
        <v>201</v>
      </c>
      <c r="D26" s="631">
        <v>0.3</v>
      </c>
      <c r="E26" s="622" t="s">
        <v>150</v>
      </c>
      <c r="F26" s="624">
        <v>3030</v>
      </c>
      <c r="G26" s="604">
        <f t="shared" si="6"/>
        <v>90730</v>
      </c>
      <c r="H26" s="575">
        <f t="shared" si="0"/>
        <v>203.7285067873303</v>
      </c>
      <c r="I26" s="616">
        <v>95</v>
      </c>
      <c r="J26" s="616">
        <v>6430</v>
      </c>
      <c r="L26" s="554">
        <f t="shared" si="7"/>
        <v>0</v>
      </c>
      <c r="M26" s="561">
        <f t="shared" si="1"/>
        <v>0</v>
      </c>
      <c r="N26" s="561">
        <f t="shared" si="2"/>
        <v>3030</v>
      </c>
      <c r="O26" s="561">
        <f t="shared" si="3"/>
        <v>0</v>
      </c>
      <c r="P26" s="561">
        <f t="shared" si="4"/>
        <v>0</v>
      </c>
    </row>
    <row r="27" spans="1:17" ht="13.9" customHeight="1" thickBot="1">
      <c r="A27" s="597">
        <v>18</v>
      </c>
      <c r="B27" s="611" t="s">
        <v>498</v>
      </c>
      <c r="C27" s="633">
        <v>400</v>
      </c>
      <c r="D27" s="631">
        <v>0.6</v>
      </c>
      <c r="E27" s="622" t="s">
        <v>150</v>
      </c>
      <c r="F27" s="624">
        <v>10280</v>
      </c>
      <c r="G27" s="604">
        <f t="shared" si="6"/>
        <v>101010</v>
      </c>
      <c r="H27" s="575">
        <f t="shared" si="0"/>
        <v>410.85972850678729</v>
      </c>
      <c r="I27" s="616">
        <v>95</v>
      </c>
      <c r="J27" s="616">
        <v>6390</v>
      </c>
      <c r="L27" s="554">
        <f t="shared" si="7"/>
        <v>0</v>
      </c>
      <c r="M27" s="561">
        <f t="shared" si="1"/>
        <v>0</v>
      </c>
      <c r="N27" s="561">
        <f t="shared" si="2"/>
        <v>10280</v>
      </c>
      <c r="O27" s="561">
        <f t="shared" si="3"/>
        <v>0</v>
      </c>
      <c r="P27" s="561">
        <f t="shared" si="4"/>
        <v>0</v>
      </c>
    </row>
    <row r="28" spans="1:17" ht="13.9" customHeight="1" thickBot="1">
      <c r="A28" s="597">
        <v>19</v>
      </c>
      <c r="B28" s="611" t="s">
        <v>498</v>
      </c>
      <c r="C28" s="633">
        <v>402</v>
      </c>
      <c r="D28" s="631">
        <v>0.9</v>
      </c>
      <c r="E28" s="622" t="s">
        <v>150</v>
      </c>
      <c r="F28" s="624">
        <v>14710</v>
      </c>
      <c r="G28" s="604">
        <f t="shared" si="6"/>
        <v>115720</v>
      </c>
      <c r="H28" s="575">
        <f t="shared" si="0"/>
        <v>418.37104072398193</v>
      </c>
      <c r="I28" s="616">
        <v>95</v>
      </c>
      <c r="J28" s="616">
        <v>6310</v>
      </c>
      <c r="L28" s="554">
        <f t="shared" si="7"/>
        <v>0</v>
      </c>
      <c r="M28" s="561">
        <f t="shared" si="1"/>
        <v>0</v>
      </c>
      <c r="N28" s="561">
        <f t="shared" si="2"/>
        <v>14710</v>
      </c>
      <c r="O28" s="561">
        <f t="shared" si="3"/>
        <v>0</v>
      </c>
      <c r="P28" s="561">
        <f t="shared" si="4"/>
        <v>0</v>
      </c>
    </row>
    <row r="29" spans="1:17" ht="13.9" customHeight="1" thickBot="1">
      <c r="A29" s="597">
        <v>20</v>
      </c>
      <c r="B29" s="611" t="s">
        <v>502</v>
      </c>
      <c r="C29" s="633">
        <v>190</v>
      </c>
      <c r="D29" s="631">
        <v>0.3</v>
      </c>
      <c r="E29" s="622" t="s">
        <v>150</v>
      </c>
      <c r="F29" s="624">
        <v>2700</v>
      </c>
      <c r="G29" s="604">
        <f t="shared" si="6"/>
        <v>118420</v>
      </c>
      <c r="H29" s="575">
        <f t="shared" si="0"/>
        <v>192.57918552036199</v>
      </c>
      <c r="I29" s="616">
        <v>95</v>
      </c>
      <c r="J29" s="616">
        <v>6430</v>
      </c>
      <c r="L29" s="554">
        <f t="shared" si="7"/>
        <v>0</v>
      </c>
      <c r="M29" s="561">
        <f t="shared" si="1"/>
        <v>0</v>
      </c>
      <c r="N29" s="561">
        <f t="shared" si="2"/>
        <v>2700</v>
      </c>
      <c r="O29" s="561">
        <f t="shared" si="3"/>
        <v>0</v>
      </c>
      <c r="P29" s="561">
        <f t="shared" si="4"/>
        <v>0</v>
      </c>
    </row>
    <row r="30" spans="1:17" ht="13.9" customHeight="1" thickBot="1">
      <c r="A30" s="597">
        <v>21</v>
      </c>
      <c r="B30" s="611" t="s">
        <v>502</v>
      </c>
      <c r="C30" s="633">
        <v>404</v>
      </c>
      <c r="D30" s="631">
        <v>0.9</v>
      </c>
      <c r="E30" s="622" t="s">
        <v>150</v>
      </c>
      <c r="F30" s="624">
        <v>14960</v>
      </c>
      <c r="G30" s="604">
        <f t="shared" si="6"/>
        <v>133380</v>
      </c>
      <c r="H30" s="575">
        <f t="shared" si="0"/>
        <v>420.45248868778282</v>
      </c>
      <c r="I30" s="616">
        <v>95</v>
      </c>
      <c r="J30" s="616">
        <v>6390</v>
      </c>
      <c r="L30" s="554">
        <f t="shared" si="7"/>
        <v>0</v>
      </c>
      <c r="M30" s="561">
        <f t="shared" si="1"/>
        <v>0</v>
      </c>
      <c r="N30" s="561">
        <f t="shared" si="2"/>
        <v>14960</v>
      </c>
      <c r="O30" s="561">
        <f t="shared" si="3"/>
        <v>0</v>
      </c>
      <c r="P30" s="561">
        <f t="shared" si="4"/>
        <v>0</v>
      </c>
    </row>
    <row r="31" spans="1:17" ht="13.9" customHeight="1" thickBot="1">
      <c r="A31" s="597">
        <v>22</v>
      </c>
      <c r="B31" s="611" t="s">
        <v>502</v>
      </c>
      <c r="C31" s="633">
        <v>400</v>
      </c>
      <c r="D31" s="631">
        <v>1.5</v>
      </c>
      <c r="E31" s="622" t="s">
        <v>150</v>
      </c>
      <c r="F31" s="624">
        <v>24700</v>
      </c>
      <c r="G31" s="604">
        <f t="shared" si="6"/>
        <v>158080</v>
      </c>
      <c r="H31" s="575">
        <f t="shared" si="0"/>
        <v>427.14932126696834</v>
      </c>
      <c r="I31" s="616">
        <v>95</v>
      </c>
      <c r="J31" s="616">
        <v>6290</v>
      </c>
      <c r="L31" s="554">
        <f t="shared" si="7"/>
        <v>0</v>
      </c>
      <c r="M31" s="561">
        <f t="shared" si="1"/>
        <v>0</v>
      </c>
      <c r="N31" s="561">
        <f t="shared" si="2"/>
        <v>24700</v>
      </c>
      <c r="O31" s="561">
        <f t="shared" si="3"/>
        <v>0</v>
      </c>
      <c r="P31" s="561">
        <f t="shared" si="4"/>
        <v>0</v>
      </c>
    </row>
    <row r="32" spans="1:17" ht="13.9" customHeight="1" thickBot="1">
      <c r="A32" s="597">
        <v>23</v>
      </c>
      <c r="B32" s="611" t="s">
        <v>502</v>
      </c>
      <c r="C32" s="633">
        <v>201</v>
      </c>
      <c r="D32" s="631">
        <v>0.6</v>
      </c>
      <c r="E32" s="622" t="s">
        <v>150</v>
      </c>
      <c r="F32" s="624">
        <v>5480</v>
      </c>
      <c r="G32" s="604">
        <f t="shared" si="6"/>
        <v>163560</v>
      </c>
      <c r="H32" s="575">
        <f t="shared" si="0"/>
        <v>206.45701357466061</v>
      </c>
      <c r="I32" s="616">
        <v>95</v>
      </c>
      <c r="J32" s="616">
        <v>6390</v>
      </c>
      <c r="L32" s="554">
        <f t="shared" si="7"/>
        <v>0</v>
      </c>
      <c r="M32" s="561">
        <f t="shared" si="1"/>
        <v>0</v>
      </c>
      <c r="N32" s="561">
        <f t="shared" si="2"/>
        <v>5480</v>
      </c>
      <c r="O32" s="561">
        <f t="shared" si="3"/>
        <v>0</v>
      </c>
      <c r="P32" s="561">
        <f t="shared" si="4"/>
        <v>0</v>
      </c>
    </row>
    <row r="33" spans="1:16" ht="13.9" customHeight="1" thickBot="1">
      <c r="A33" s="597">
        <v>24</v>
      </c>
      <c r="B33" s="611" t="s">
        <v>502</v>
      </c>
      <c r="C33" s="633">
        <v>400</v>
      </c>
      <c r="D33" s="631">
        <v>1.2</v>
      </c>
      <c r="E33" s="622" t="s">
        <v>150</v>
      </c>
      <c r="F33" s="624">
        <v>20030</v>
      </c>
      <c r="G33" s="604">
        <f t="shared" si="6"/>
        <v>183590</v>
      </c>
      <c r="H33" s="575">
        <f t="shared" si="0"/>
        <v>421.7194570135747</v>
      </c>
      <c r="I33" s="616">
        <v>95</v>
      </c>
      <c r="J33" s="616">
        <v>6370</v>
      </c>
      <c r="L33" s="554">
        <f t="shared" si="7"/>
        <v>0</v>
      </c>
      <c r="M33" s="561">
        <f t="shared" si="1"/>
        <v>0</v>
      </c>
      <c r="N33" s="561">
        <f t="shared" si="2"/>
        <v>20030</v>
      </c>
      <c r="O33" s="561">
        <f t="shared" si="3"/>
        <v>0</v>
      </c>
      <c r="P33" s="561">
        <f t="shared" si="4"/>
        <v>0</v>
      </c>
    </row>
    <row r="34" spans="1:16" ht="13.9" customHeight="1" thickBot="1">
      <c r="A34" s="597">
        <v>25</v>
      </c>
      <c r="B34" s="611" t="s">
        <v>502</v>
      </c>
      <c r="C34" s="633">
        <v>400</v>
      </c>
      <c r="D34" s="631">
        <v>1.8</v>
      </c>
      <c r="E34" s="622" t="s">
        <v>150</v>
      </c>
      <c r="F34" s="624">
        <v>29800</v>
      </c>
      <c r="G34" s="604">
        <f t="shared" si="6"/>
        <v>213390</v>
      </c>
      <c r="H34" s="575">
        <f t="shared" si="0"/>
        <v>432.57918552036199</v>
      </c>
      <c r="I34" s="616">
        <v>95</v>
      </c>
      <c r="J34" s="616">
        <v>6310</v>
      </c>
      <c r="L34" s="554">
        <f t="shared" si="7"/>
        <v>0</v>
      </c>
      <c r="M34" s="561">
        <f t="shared" si="1"/>
        <v>0</v>
      </c>
      <c r="N34" s="561">
        <f t="shared" si="2"/>
        <v>29800</v>
      </c>
      <c r="O34" s="561">
        <f t="shared" si="3"/>
        <v>0</v>
      </c>
      <c r="P34" s="561">
        <f t="shared" si="4"/>
        <v>0</v>
      </c>
    </row>
    <row r="35" spans="1:16" ht="13.9" customHeight="1" thickBot="1">
      <c r="A35" s="597">
        <v>26</v>
      </c>
      <c r="B35" s="611" t="s">
        <v>502</v>
      </c>
      <c r="C35" s="633">
        <v>200</v>
      </c>
      <c r="D35" s="631">
        <v>0.6</v>
      </c>
      <c r="E35" s="622" t="s">
        <v>150</v>
      </c>
      <c r="F35" s="624">
        <v>5780</v>
      </c>
      <c r="G35" s="604">
        <f t="shared" si="6"/>
        <v>219170</v>
      </c>
      <c r="H35" s="575">
        <f t="shared" si="0"/>
        <v>205.42986425339365</v>
      </c>
      <c r="I35" s="616">
        <v>95</v>
      </c>
      <c r="J35" s="616">
        <v>6570</v>
      </c>
      <c r="L35" s="554">
        <f t="shared" si="7"/>
        <v>0</v>
      </c>
      <c r="M35" s="561">
        <f t="shared" si="1"/>
        <v>0</v>
      </c>
      <c r="N35" s="561">
        <f t="shared" si="2"/>
        <v>5780</v>
      </c>
      <c r="O35" s="561">
        <f t="shared" si="3"/>
        <v>0</v>
      </c>
      <c r="P35" s="561">
        <f t="shared" si="4"/>
        <v>0</v>
      </c>
    </row>
    <row r="36" spans="1:16" ht="13.9" customHeight="1" thickBot="1">
      <c r="A36" s="597">
        <v>27</v>
      </c>
      <c r="B36" s="611" t="s">
        <v>502</v>
      </c>
      <c r="C36" s="633">
        <v>400</v>
      </c>
      <c r="D36" s="631">
        <v>1.2</v>
      </c>
      <c r="E36" s="622" t="s">
        <v>150</v>
      </c>
      <c r="F36" s="624">
        <v>20150</v>
      </c>
      <c r="G36" s="604">
        <f t="shared" si="6"/>
        <v>239320</v>
      </c>
      <c r="H36" s="575">
        <f t="shared" si="0"/>
        <v>421.7194570135747</v>
      </c>
      <c r="I36" s="616">
        <v>95</v>
      </c>
      <c r="J36" s="616">
        <v>6460</v>
      </c>
      <c r="L36" s="554">
        <f t="shared" si="7"/>
        <v>0</v>
      </c>
      <c r="M36" s="561">
        <f t="shared" si="1"/>
        <v>0</v>
      </c>
      <c r="N36" s="561">
        <f t="shared" si="2"/>
        <v>20150</v>
      </c>
      <c r="O36" s="561">
        <f t="shared" si="3"/>
        <v>0</v>
      </c>
      <c r="P36" s="561">
        <f t="shared" si="4"/>
        <v>0</v>
      </c>
    </row>
    <row r="37" spans="1:16" ht="13.9" customHeight="1" thickBot="1">
      <c r="A37" s="597">
        <v>28</v>
      </c>
      <c r="B37" s="611" t="s">
        <v>502</v>
      </c>
      <c r="C37" s="633">
        <v>301</v>
      </c>
      <c r="D37" s="631">
        <v>1.8</v>
      </c>
      <c r="E37" s="622" t="s">
        <v>150</v>
      </c>
      <c r="F37" s="624">
        <v>21880</v>
      </c>
      <c r="G37" s="604">
        <f t="shared" si="6"/>
        <v>261200</v>
      </c>
      <c r="H37" s="575">
        <f t="shared" si="0"/>
        <v>325.51583710407238</v>
      </c>
      <c r="I37" s="616">
        <v>95</v>
      </c>
      <c r="J37" s="616">
        <v>6410</v>
      </c>
      <c r="L37" s="554">
        <f t="shared" si="7"/>
        <v>0</v>
      </c>
      <c r="M37" s="561">
        <f t="shared" si="1"/>
        <v>0</v>
      </c>
      <c r="N37" s="561">
        <f t="shared" si="2"/>
        <v>21880</v>
      </c>
      <c r="O37" s="561">
        <f t="shared" si="3"/>
        <v>0</v>
      </c>
      <c r="P37" s="561">
        <f t="shared" si="4"/>
        <v>0</v>
      </c>
    </row>
    <row r="38" spans="1:16" ht="13.9" customHeight="1" thickBot="1">
      <c r="A38" s="597">
        <v>29</v>
      </c>
      <c r="B38" s="611" t="s">
        <v>502</v>
      </c>
      <c r="C38" s="633">
        <v>201</v>
      </c>
      <c r="D38" s="631">
        <v>0.9</v>
      </c>
      <c r="E38" s="622" t="s">
        <v>150</v>
      </c>
      <c r="F38" s="624">
        <v>8000</v>
      </c>
      <c r="G38" s="604">
        <f t="shared" si="6"/>
        <v>269200</v>
      </c>
      <c r="H38" s="575">
        <f t="shared" si="0"/>
        <v>209.18552036199097</v>
      </c>
      <c r="I38" s="616">
        <v>95</v>
      </c>
      <c r="J38" s="616">
        <v>6380</v>
      </c>
      <c r="L38" s="554">
        <f t="shared" si="7"/>
        <v>0</v>
      </c>
      <c r="M38" s="561">
        <f t="shared" si="1"/>
        <v>0</v>
      </c>
      <c r="N38" s="561">
        <f t="shared" si="2"/>
        <v>8000</v>
      </c>
      <c r="O38" s="561">
        <f t="shared" si="3"/>
        <v>0</v>
      </c>
      <c r="P38" s="561">
        <f t="shared" si="4"/>
        <v>0</v>
      </c>
    </row>
    <row r="39" spans="1:16" ht="13.9" customHeight="1" thickBot="1">
      <c r="A39" s="597">
        <v>30</v>
      </c>
      <c r="B39" s="611" t="s">
        <v>502</v>
      </c>
      <c r="C39" s="633">
        <v>301</v>
      </c>
      <c r="D39" s="631">
        <v>1.5</v>
      </c>
      <c r="E39" s="622" t="s">
        <v>150</v>
      </c>
      <c r="F39" s="624">
        <v>19240</v>
      </c>
      <c r="G39" s="604">
        <f t="shared" si="6"/>
        <v>288440</v>
      </c>
      <c r="H39" s="575">
        <f t="shared" si="0"/>
        <v>321.42986425339365</v>
      </c>
      <c r="I39" s="616">
        <v>95</v>
      </c>
      <c r="J39" s="616">
        <v>6330</v>
      </c>
      <c r="L39" s="554">
        <f t="shared" si="7"/>
        <v>0</v>
      </c>
      <c r="M39" s="561">
        <f t="shared" si="1"/>
        <v>0</v>
      </c>
      <c r="N39" s="561">
        <f t="shared" si="2"/>
        <v>19240</v>
      </c>
      <c r="O39" s="561">
        <f t="shared" si="3"/>
        <v>0</v>
      </c>
      <c r="P39" s="561">
        <f t="shared" si="4"/>
        <v>0</v>
      </c>
    </row>
    <row r="40" spans="1:16" ht="13.9" customHeight="1" thickBot="1">
      <c r="A40" s="597">
        <v>31</v>
      </c>
      <c r="B40" s="611" t="s">
        <v>502</v>
      </c>
      <c r="C40" s="633">
        <v>210</v>
      </c>
      <c r="D40" s="631">
        <v>2</v>
      </c>
      <c r="E40" s="622" t="s">
        <v>150</v>
      </c>
      <c r="F40" s="624">
        <v>16830</v>
      </c>
      <c r="G40" s="604">
        <f t="shared" si="6"/>
        <v>305270</v>
      </c>
      <c r="H40" s="575">
        <f t="shared" si="0"/>
        <v>229.00452488687782</v>
      </c>
      <c r="I40" s="616">
        <v>95</v>
      </c>
      <c r="J40" s="616">
        <v>6350</v>
      </c>
      <c r="L40" s="554">
        <f t="shared" si="7"/>
        <v>0</v>
      </c>
      <c r="M40" s="561">
        <f t="shared" si="1"/>
        <v>0</v>
      </c>
      <c r="N40" s="561">
        <f t="shared" si="2"/>
        <v>16830</v>
      </c>
      <c r="O40" s="561">
        <f t="shared" si="3"/>
        <v>0</v>
      </c>
      <c r="P40" s="561">
        <f t="shared" si="4"/>
        <v>0</v>
      </c>
    </row>
    <row r="41" spans="1:16" ht="13.9" customHeight="1" thickBot="1">
      <c r="A41" s="597">
        <v>32</v>
      </c>
      <c r="B41" s="611" t="s">
        <v>502</v>
      </c>
      <c r="C41" s="633">
        <v>199</v>
      </c>
      <c r="D41" s="631">
        <v>0.9</v>
      </c>
      <c r="E41" s="622" t="s">
        <v>150</v>
      </c>
      <c r="F41" s="624">
        <v>7900</v>
      </c>
      <c r="G41" s="604">
        <f t="shared" si="6"/>
        <v>313170</v>
      </c>
      <c r="H41" s="575">
        <f t="shared" si="0"/>
        <v>207.10407239819006</v>
      </c>
      <c r="I41" s="616">
        <v>95</v>
      </c>
      <c r="J41" s="616">
        <v>6340</v>
      </c>
      <c r="L41" s="554">
        <f t="shared" si="7"/>
        <v>0</v>
      </c>
      <c r="M41" s="561">
        <f t="shared" si="1"/>
        <v>0</v>
      </c>
      <c r="N41" s="561">
        <f t="shared" si="2"/>
        <v>7900</v>
      </c>
      <c r="O41" s="561">
        <f t="shared" si="3"/>
        <v>0</v>
      </c>
      <c r="P41" s="561">
        <f t="shared" si="4"/>
        <v>0</v>
      </c>
    </row>
    <row r="42" spans="1:16" ht="13.9" customHeight="1" thickBot="1">
      <c r="A42" s="597">
        <v>33</v>
      </c>
      <c r="B42" s="611" t="s">
        <v>502</v>
      </c>
      <c r="C42" s="633">
        <v>200</v>
      </c>
      <c r="D42" s="631">
        <v>1.5</v>
      </c>
      <c r="E42" s="622" t="s">
        <v>150</v>
      </c>
      <c r="F42" s="624">
        <v>12820</v>
      </c>
      <c r="G42" s="604">
        <f t="shared" si="6"/>
        <v>325990</v>
      </c>
      <c r="H42" s="575">
        <f t="shared" si="0"/>
        <v>213.57466063348417</v>
      </c>
      <c r="I42" s="616">
        <v>95</v>
      </c>
      <c r="J42" s="616">
        <v>6240</v>
      </c>
      <c r="L42" s="554">
        <f t="shared" si="7"/>
        <v>0</v>
      </c>
      <c r="M42" s="561">
        <f t="shared" si="1"/>
        <v>0</v>
      </c>
      <c r="N42" s="561">
        <f t="shared" si="2"/>
        <v>12820</v>
      </c>
      <c r="O42" s="561">
        <f t="shared" si="3"/>
        <v>0</v>
      </c>
      <c r="P42" s="561">
        <f t="shared" si="4"/>
        <v>0</v>
      </c>
    </row>
    <row r="43" spans="1:16" ht="13.9" customHeight="1" thickBot="1">
      <c r="A43" s="597">
        <v>34</v>
      </c>
      <c r="B43" s="611" t="s">
        <v>502</v>
      </c>
      <c r="C43" s="633">
        <v>281</v>
      </c>
      <c r="D43" s="631">
        <v>2</v>
      </c>
      <c r="E43" s="622" t="s">
        <v>150</v>
      </c>
      <c r="F43" s="624">
        <v>17510</v>
      </c>
      <c r="G43" s="604">
        <f t="shared" si="6"/>
        <v>343500</v>
      </c>
      <c r="H43" s="575">
        <f t="shared" si="0"/>
        <v>306.42986425339365</v>
      </c>
      <c r="I43" s="616">
        <v>95</v>
      </c>
      <c r="J43" s="616">
        <v>6360</v>
      </c>
      <c r="L43" s="554">
        <f t="shared" si="7"/>
        <v>0</v>
      </c>
      <c r="M43" s="561">
        <f t="shared" si="1"/>
        <v>0</v>
      </c>
      <c r="N43" s="561">
        <f t="shared" si="2"/>
        <v>17510</v>
      </c>
      <c r="O43" s="561">
        <f t="shared" si="3"/>
        <v>0</v>
      </c>
      <c r="P43" s="561">
        <f t="shared" si="4"/>
        <v>0</v>
      </c>
    </row>
    <row r="44" spans="1:16" ht="13.9" customHeight="1" thickBot="1">
      <c r="A44" s="597">
        <v>35</v>
      </c>
      <c r="B44" s="611"/>
      <c r="C44" s="612"/>
      <c r="D44" s="613"/>
      <c r="E44" s="622"/>
      <c r="F44" s="624">
        <f>(D44*42)*C44</f>
        <v>0</v>
      </c>
      <c r="G44" s="604">
        <f t="shared" si="6"/>
        <v>343500</v>
      </c>
      <c r="H44" s="575">
        <f t="shared" si="0"/>
        <v>0</v>
      </c>
      <c r="I44" s="616"/>
      <c r="J44" s="616"/>
      <c r="L44" s="554">
        <f t="shared" si="7"/>
        <v>0</v>
      </c>
      <c r="M44" s="561">
        <f t="shared" si="1"/>
        <v>0</v>
      </c>
      <c r="N44" s="561">
        <f t="shared" si="2"/>
        <v>0</v>
      </c>
      <c r="O44" s="561">
        <f t="shared" si="3"/>
        <v>0</v>
      </c>
      <c r="P44" s="561">
        <f t="shared" si="4"/>
        <v>0</v>
      </c>
    </row>
    <row r="45" spans="1:16" ht="13.9" customHeight="1" thickBot="1">
      <c r="A45" s="597">
        <v>36</v>
      </c>
      <c r="B45" s="611"/>
      <c r="C45" s="612"/>
      <c r="D45" s="613"/>
      <c r="E45" s="622"/>
      <c r="F45" s="624">
        <f t="shared" ref="F45" si="8">(D45*42)*C45</f>
        <v>0</v>
      </c>
      <c r="G45" s="604">
        <f t="shared" si="6"/>
        <v>343500</v>
      </c>
      <c r="H45" s="575">
        <f t="shared" si="0"/>
        <v>0</v>
      </c>
      <c r="I45" s="616"/>
      <c r="J45" s="616"/>
      <c r="L45" s="554">
        <f t="shared" si="7"/>
        <v>0</v>
      </c>
      <c r="M45" s="561">
        <f t="shared" si="1"/>
        <v>0</v>
      </c>
      <c r="N45" s="561">
        <f t="shared" si="2"/>
        <v>0</v>
      </c>
      <c r="O45" s="561">
        <f t="shared" si="3"/>
        <v>0</v>
      </c>
      <c r="P45" s="561">
        <f t="shared" si="4"/>
        <v>0</v>
      </c>
    </row>
    <row r="46" spans="1:16" ht="13.9" customHeight="1" thickBot="1">
      <c r="A46" s="597">
        <v>37</v>
      </c>
      <c r="B46" s="611"/>
      <c r="C46" s="612"/>
      <c r="D46" s="613"/>
      <c r="E46" s="622"/>
      <c r="F46" s="624">
        <f>(D46*42)*C46</f>
        <v>0</v>
      </c>
      <c r="G46" s="604">
        <f t="shared" si="6"/>
        <v>343500</v>
      </c>
      <c r="H46" s="575">
        <f t="shared" si="0"/>
        <v>0</v>
      </c>
      <c r="I46" s="616"/>
      <c r="J46" s="616"/>
      <c r="L46" s="554">
        <f t="shared" si="7"/>
        <v>0</v>
      </c>
      <c r="M46" s="561">
        <f t="shared" si="1"/>
        <v>0</v>
      </c>
      <c r="N46" s="561">
        <f t="shared" si="2"/>
        <v>0</v>
      </c>
      <c r="O46" s="561">
        <f t="shared" si="3"/>
        <v>0</v>
      </c>
      <c r="P46" s="561">
        <f t="shared" si="4"/>
        <v>0</v>
      </c>
    </row>
    <row r="47" spans="1:16" ht="13.9" customHeight="1" thickBot="1">
      <c r="A47" s="597">
        <v>38</v>
      </c>
      <c r="B47" s="611"/>
      <c r="C47" s="612"/>
      <c r="D47" s="613"/>
      <c r="E47" s="622"/>
      <c r="F47" s="624">
        <f t="shared" ref="F47:F48" si="9">(D47*42)*C47</f>
        <v>0</v>
      </c>
      <c r="G47" s="604">
        <f t="shared" si="6"/>
        <v>343500</v>
      </c>
      <c r="H47" s="575">
        <f t="shared" si="0"/>
        <v>0</v>
      </c>
      <c r="I47" s="616"/>
      <c r="J47" s="616"/>
      <c r="L47" s="554">
        <f t="shared" si="7"/>
        <v>0</v>
      </c>
      <c r="M47" s="561">
        <f>IF(E47=$M$54,F47,0)</f>
        <v>0</v>
      </c>
      <c r="N47" s="561">
        <f>IF(E47=$N$54,F47,0)</f>
        <v>0</v>
      </c>
      <c r="O47" s="561">
        <f>IF(E47=$O$54,F47,0)</f>
        <v>0</v>
      </c>
      <c r="P47" s="561">
        <f>IF(E47=$P$54,F47,0)</f>
        <v>0</v>
      </c>
    </row>
    <row r="48" spans="1:16" ht="13.9" customHeight="1" thickBot="1">
      <c r="A48" s="597">
        <v>39</v>
      </c>
      <c r="B48" s="611"/>
      <c r="C48" s="612"/>
      <c r="D48" s="613"/>
      <c r="E48" s="622"/>
      <c r="F48" s="624">
        <f t="shared" si="9"/>
        <v>0</v>
      </c>
      <c r="G48" s="604">
        <f t="shared" si="6"/>
        <v>343500</v>
      </c>
      <c r="H48" s="575">
        <f t="shared" si="0"/>
        <v>0</v>
      </c>
      <c r="I48" s="616"/>
      <c r="J48" s="616"/>
      <c r="L48" s="554">
        <f t="shared" si="7"/>
        <v>0</v>
      </c>
      <c r="M48" s="561">
        <f>IF(E48=$M$54,F48,0)</f>
        <v>0</v>
      </c>
      <c r="N48" s="561">
        <f>IF(E48=$N$54,F48,0)</f>
        <v>0</v>
      </c>
      <c r="O48" s="561">
        <f>IF(E48=$O$54,F48,0)</f>
        <v>0</v>
      </c>
      <c r="P48" s="561">
        <f>IF(E48=$P$54,F48,0)</f>
        <v>0</v>
      </c>
    </row>
    <row r="49" spans="1:17" ht="13.9" customHeight="1" thickBot="1">
      <c r="A49" s="597">
        <v>40</v>
      </c>
      <c r="B49" s="611" t="s">
        <v>502</v>
      </c>
      <c r="C49" s="591">
        <f>(C5*E4)</f>
        <v>241.80819</v>
      </c>
      <c r="D49" s="621"/>
      <c r="E49" s="614" t="s">
        <v>156</v>
      </c>
      <c r="F49" s="623"/>
      <c r="G49" s="605"/>
      <c r="H49" s="575">
        <f t="shared" si="0"/>
        <v>241.80819</v>
      </c>
      <c r="I49" s="612">
        <v>95</v>
      </c>
      <c r="J49" s="616">
        <v>6510</v>
      </c>
      <c r="L49" s="554">
        <f t="shared" si="7"/>
        <v>0</v>
      </c>
      <c r="M49" s="561">
        <f>IF(E49=$M$54,F49,0)</f>
        <v>0</v>
      </c>
      <c r="N49" s="561">
        <f>IF(E49=$N$54,F49,0)</f>
        <v>0</v>
      </c>
      <c r="O49" s="561">
        <f>IF(E49=$O$54,F49,0)</f>
        <v>0</v>
      </c>
      <c r="P49" s="561">
        <f>IF(E49=$P$54,F49,0)</f>
        <v>0</v>
      </c>
    </row>
    <row r="50" spans="1:17" ht="13.9" customHeight="1" thickBot="1">
      <c r="A50" s="578" t="s">
        <v>71</v>
      </c>
      <c r="B50" s="576" t="s">
        <v>235</v>
      </c>
      <c r="C50" s="591">
        <f>(SUM(C10:C49))*42</f>
        <v>375177.94397999998</v>
      </c>
      <c r="D50" s="598" t="s">
        <v>236</v>
      </c>
      <c r="E50" s="576" t="s">
        <v>237</v>
      </c>
      <c r="F50" s="591">
        <f>SUM(F10:F46)</f>
        <v>343500</v>
      </c>
      <c r="G50" s="607" t="s">
        <v>154</v>
      </c>
      <c r="H50" s="606"/>
      <c r="I50" s="600"/>
      <c r="J50" s="603" t="s">
        <v>202</v>
      </c>
      <c r="K50" s="535"/>
      <c r="L50" s="554"/>
      <c r="M50" s="555"/>
      <c r="N50" s="555"/>
      <c r="O50" s="556"/>
      <c r="P50" s="556"/>
    </row>
    <row r="51" spans="1:17" ht="13.9" customHeight="1" thickBot="1">
      <c r="A51" s="578" t="s">
        <v>204</v>
      </c>
      <c r="B51" s="617">
        <v>0.13958333333333334</v>
      </c>
      <c r="C51" s="590" t="s">
        <v>203</v>
      </c>
      <c r="D51" s="580" t="s">
        <v>205</v>
      </c>
      <c r="E51" s="617">
        <v>0.21388888888888891</v>
      </c>
      <c r="F51" s="590" t="s">
        <v>203</v>
      </c>
      <c r="G51" s="580" t="s">
        <v>207</v>
      </c>
      <c r="H51" s="620">
        <v>43022</v>
      </c>
      <c r="I51" s="600" t="s">
        <v>514</v>
      </c>
      <c r="J51" s="601">
        <f>H49+H55</f>
        <v>291.80818999999997</v>
      </c>
      <c r="K51" s="574"/>
      <c r="L51" s="554"/>
      <c r="M51" s="555"/>
      <c r="N51" s="555"/>
      <c r="O51" s="556"/>
      <c r="P51" s="556"/>
    </row>
    <row r="52" spans="1:17" ht="13.9" customHeight="1" thickBot="1">
      <c r="A52" s="578" t="s">
        <v>178</v>
      </c>
      <c r="B52" s="612">
        <v>754</v>
      </c>
      <c r="C52" s="579" t="s">
        <v>73</v>
      </c>
      <c r="D52" s="580" t="s">
        <v>160</v>
      </c>
      <c r="E52" s="618">
        <f>MAX(D10:D48)</f>
        <v>2</v>
      </c>
      <c r="F52" s="579" t="s">
        <v>165</v>
      </c>
      <c r="G52" s="580" t="s">
        <v>166</v>
      </c>
      <c r="H52" s="618">
        <f>F50/(SUM(C15:C48)*42)</f>
        <v>1.0089528039194953</v>
      </c>
      <c r="I52" s="600" t="s">
        <v>165</v>
      </c>
      <c r="J52" s="602" t="s">
        <v>234</v>
      </c>
      <c r="L52" s="554"/>
      <c r="M52" s="555"/>
      <c r="N52" s="555"/>
      <c r="O52" s="556"/>
      <c r="P52" s="556"/>
    </row>
    <row r="53" spans="1:17" ht="13.9" customHeight="1" thickBot="1">
      <c r="A53" s="578" t="s">
        <v>179</v>
      </c>
      <c r="B53" s="612">
        <v>5432</v>
      </c>
      <c r="C53" s="579" t="s">
        <v>73</v>
      </c>
      <c r="D53" s="580" t="s">
        <v>161</v>
      </c>
      <c r="E53" s="612">
        <f>MAX(I10:I49)</f>
        <v>95</v>
      </c>
      <c r="F53" s="579" t="s">
        <v>74</v>
      </c>
      <c r="G53" s="580" t="s">
        <v>163</v>
      </c>
      <c r="H53" s="612">
        <f>AVERAGE(I14:I48)</f>
        <v>95</v>
      </c>
      <c r="I53" s="600" t="s">
        <v>74</v>
      </c>
      <c r="J53" s="547">
        <f>SUM(H10:H49)+E55+H55</f>
        <v>9442.5774207692302</v>
      </c>
      <c r="L53" s="574"/>
      <c r="M53" s="574"/>
      <c r="N53" s="574"/>
      <c r="O53" s="574"/>
      <c r="P53" s="574"/>
    </row>
    <row r="54" spans="1:17" ht="13.9" customHeight="1" thickBot="1">
      <c r="A54" s="578" t="s">
        <v>75</v>
      </c>
      <c r="B54" s="615">
        <v>1835</v>
      </c>
      <c r="C54" s="579" t="s">
        <v>73</v>
      </c>
      <c r="D54" s="580" t="s">
        <v>162</v>
      </c>
      <c r="E54" s="612">
        <f>MAX(J10:J49)</f>
        <v>7120</v>
      </c>
      <c r="F54" s="579" t="s">
        <v>73</v>
      </c>
      <c r="G54" s="580" t="s">
        <v>164</v>
      </c>
      <c r="H54" s="612">
        <f>AVERAGE(J14:J48)</f>
        <v>6547.666666666667</v>
      </c>
      <c r="I54" s="600" t="s">
        <v>73</v>
      </c>
      <c r="J54" s="602" t="s">
        <v>146</v>
      </c>
      <c r="L54" s="550" t="s">
        <v>89</v>
      </c>
      <c r="M54" s="549" t="str">
        <f>'Job Info'!D17</f>
        <v>100 Mesh</v>
      </c>
      <c r="N54" s="549" t="str">
        <f>'Job Info'!D18</f>
        <v>40/70 White</v>
      </c>
      <c r="O54" s="549">
        <f>'Job Info'!D19</f>
        <v>0</v>
      </c>
      <c r="P54" s="549">
        <f>'Job Info'!D20</f>
        <v>0</v>
      </c>
    </row>
    <row r="55" spans="1:17" ht="13.9" customHeight="1" thickBot="1">
      <c r="A55" s="576" t="s">
        <v>90</v>
      </c>
      <c r="B55" s="599">
        <f>((C7*0.433)+B54)/C7</f>
        <v>0.63553863134657829</v>
      </c>
      <c r="C55" s="579" t="s">
        <v>231</v>
      </c>
      <c r="D55" s="589" t="s">
        <v>229</v>
      </c>
      <c r="E55" s="619">
        <v>83</v>
      </c>
      <c r="F55" s="579" t="s">
        <v>230</v>
      </c>
      <c r="G55" s="578" t="s">
        <v>232</v>
      </c>
      <c r="H55" s="619">
        <v>50</v>
      </c>
      <c r="I55" s="600" t="s">
        <v>230</v>
      </c>
      <c r="J55" s="547">
        <f>(C50/42)+E55+H55</f>
        <v>9065.8081899999997</v>
      </c>
      <c r="L55" s="551">
        <f t="shared" ref="L55:P55" si="10">SUM(L10:L49)</f>
        <v>60</v>
      </c>
      <c r="M55" s="551">
        <f t="shared" si="10"/>
        <v>87700</v>
      </c>
      <c r="N55" s="551">
        <f t="shared" si="10"/>
        <v>255800</v>
      </c>
      <c r="O55" s="551">
        <f t="shared" si="10"/>
        <v>0</v>
      </c>
      <c r="P55" s="551">
        <f t="shared" si="10"/>
        <v>0</v>
      </c>
    </row>
    <row r="56" spans="1:17" ht="43.15" customHeight="1">
      <c r="A56" s="663" t="s">
        <v>468</v>
      </c>
      <c r="B56" s="664"/>
      <c r="C56" s="664"/>
      <c r="D56" s="664"/>
      <c r="E56" s="664"/>
      <c r="F56" s="664"/>
      <c r="G56" s="664"/>
      <c r="H56" s="664"/>
      <c r="I56" s="664"/>
      <c r="J56" s="665"/>
      <c r="K56" s="535"/>
      <c r="L56" s="538"/>
      <c r="M56" s="539"/>
      <c r="N56" s="535"/>
      <c r="O56" s="535"/>
    </row>
    <row r="58" spans="1:17">
      <c r="A58" s="541"/>
      <c r="B58" s="540" t="s">
        <v>191</v>
      </c>
      <c r="C58" s="542"/>
      <c r="D58" s="542"/>
      <c r="E58" s="542"/>
      <c r="F58" s="542"/>
      <c r="G58" s="542"/>
      <c r="H58" s="542"/>
      <c r="I58" s="542"/>
    </row>
    <row r="59" spans="1:17">
      <c r="A59" s="543"/>
      <c r="B59" s="540" t="s">
        <v>100</v>
      </c>
      <c r="C59" s="545"/>
      <c r="D59" s="544"/>
      <c r="E59" s="545"/>
      <c r="F59" s="546"/>
      <c r="G59" s="546"/>
      <c r="H59" s="546"/>
      <c r="I59" s="546"/>
    </row>
    <row r="60" spans="1:17">
      <c r="A60" s="558" t="s">
        <v>130</v>
      </c>
      <c r="B60" s="558" t="s">
        <v>131</v>
      </c>
      <c r="C60" s="558" t="s">
        <v>97</v>
      </c>
      <c r="D60" s="558" t="s">
        <v>91</v>
      </c>
      <c r="E60" s="558" t="s">
        <v>72</v>
      </c>
      <c r="F60" s="558" t="s">
        <v>173</v>
      </c>
      <c r="G60" s="558" t="s">
        <v>174</v>
      </c>
      <c r="H60" s="558" t="s">
        <v>171</v>
      </c>
      <c r="I60" s="558" t="s">
        <v>172</v>
      </c>
      <c r="J60" s="558" t="s">
        <v>159</v>
      </c>
      <c r="K60" s="558" t="s">
        <v>99</v>
      </c>
      <c r="L60" s="558" t="s">
        <v>92</v>
      </c>
      <c r="M60" s="558" t="s">
        <v>132</v>
      </c>
      <c r="N60" s="558" t="s">
        <v>93</v>
      </c>
      <c r="O60" s="558" t="s">
        <v>94</v>
      </c>
      <c r="P60" s="558" t="s">
        <v>96</v>
      </c>
      <c r="Q60" s="558" t="s">
        <v>95</v>
      </c>
    </row>
    <row r="61" spans="1:17">
      <c r="A61" s="559">
        <f>C5</f>
        <v>10907</v>
      </c>
      <c r="B61" s="559">
        <f>C6</f>
        <v>11058</v>
      </c>
      <c r="C61" s="559">
        <f>C50</f>
        <v>375177.94397999998</v>
      </c>
      <c r="D61" s="559">
        <f>J55</f>
        <v>9065.8081899999997</v>
      </c>
      <c r="E61" s="559">
        <f>F50</f>
        <v>343500</v>
      </c>
      <c r="F61" s="559">
        <f>M55</f>
        <v>87700</v>
      </c>
      <c r="G61" s="559">
        <f>N55</f>
        <v>255800</v>
      </c>
      <c r="H61" s="559">
        <f>O55</f>
        <v>0</v>
      </c>
      <c r="I61" s="559">
        <f>P55</f>
        <v>0</v>
      </c>
      <c r="J61" s="559">
        <f>B52</f>
        <v>754</v>
      </c>
      <c r="K61" s="559">
        <f>B53</f>
        <v>5432</v>
      </c>
      <c r="L61" s="559">
        <f>B54</f>
        <v>1835</v>
      </c>
      <c r="M61" s="560">
        <f>B55</f>
        <v>0.63553863134657829</v>
      </c>
      <c r="N61" s="559">
        <f>E53</f>
        <v>95</v>
      </c>
      <c r="O61" s="559">
        <f>H53</f>
        <v>95</v>
      </c>
      <c r="P61" s="559">
        <f>E54</f>
        <v>7120</v>
      </c>
      <c r="Q61" s="559">
        <f>H54</f>
        <v>6547.666666666667</v>
      </c>
    </row>
  </sheetData>
  <sheetProtection selectLockedCells="1"/>
  <mergeCells count="22">
    <mergeCell ref="A2:A3"/>
    <mergeCell ref="B2:E2"/>
    <mergeCell ref="F2:J3"/>
    <mergeCell ref="B3:E3"/>
    <mergeCell ref="A4:A5"/>
    <mergeCell ref="F4:G4"/>
    <mergeCell ref="H4:J4"/>
    <mergeCell ref="F5:G5"/>
    <mergeCell ref="H5:J5"/>
    <mergeCell ref="I8:I9"/>
    <mergeCell ref="J8:J9"/>
    <mergeCell ref="A56:J56"/>
    <mergeCell ref="M5:P5"/>
    <mergeCell ref="M6:P6"/>
    <mergeCell ref="A8:A9"/>
    <mergeCell ref="B8:B9"/>
    <mergeCell ref="C8:C9"/>
    <mergeCell ref="D8:D9"/>
    <mergeCell ref="E8:E9"/>
    <mergeCell ref="F8:F9"/>
    <mergeCell ref="G8:G9"/>
    <mergeCell ref="H8:H9"/>
  </mergeCells>
  <dataValidations count="1">
    <dataValidation type="list" allowBlank="1" showInputMessage="1" showErrorMessage="1" sqref="E10:E49">
      <formula1>$Q$10:$Q$25</formula1>
    </dataValidation>
  </dataValidations>
  <pageMargins left="0.7" right="0.7" top="0.75" bottom="0.75" header="0.3" footer="0.3"/>
  <pageSetup scale="77" orientation="portrait"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Q61"/>
  <sheetViews>
    <sheetView zoomScaleNormal="100" zoomScaleSheetLayoutView="80" workbookViewId="0">
      <selection activeCell="L2" sqref="L2"/>
    </sheetView>
  </sheetViews>
  <sheetFormatPr defaultColWidth="8.85546875" defaultRowHeight="15"/>
  <cols>
    <col min="1" max="16" width="11.7109375" style="534" customWidth="1"/>
    <col min="17" max="17" width="11.28515625" style="534" bestFit="1" customWidth="1"/>
    <col min="18" max="16384" width="8.85546875" style="534"/>
  </cols>
  <sheetData>
    <row r="1" spans="1:17" ht="13.9" customHeight="1" thickBot="1"/>
    <row r="2" spans="1:17" ht="13.9" customHeight="1" thickBot="1">
      <c r="A2" s="673" t="s">
        <v>433</v>
      </c>
      <c r="B2" s="674" t="s">
        <v>291</v>
      </c>
      <c r="C2" s="675"/>
      <c r="D2" s="675"/>
      <c r="E2" s="676"/>
      <c r="F2" s="677" t="s">
        <v>434</v>
      </c>
      <c r="G2" s="678"/>
      <c r="H2" s="678"/>
      <c r="I2" s="678"/>
      <c r="J2" s="678"/>
      <c r="M2" s="566" t="s">
        <v>185</v>
      </c>
      <c r="N2" s="566" t="s">
        <v>186</v>
      </c>
      <c r="O2" s="566" t="s">
        <v>187</v>
      </c>
      <c r="P2" s="566" t="s">
        <v>188</v>
      </c>
    </row>
    <row r="3" spans="1:17" ht="13.9" customHeight="1" thickBot="1">
      <c r="A3" s="673"/>
      <c r="B3" s="679" t="s">
        <v>241</v>
      </c>
      <c r="C3" s="680"/>
      <c r="D3" s="680"/>
      <c r="E3" s="681"/>
      <c r="F3" s="677"/>
      <c r="G3" s="678"/>
      <c r="H3" s="678"/>
      <c r="I3" s="678"/>
      <c r="J3" s="678"/>
      <c r="M3" s="567">
        <f>M55/F50</f>
        <v>0.25213801238572692</v>
      </c>
      <c r="N3" s="567">
        <f>N55/F50</f>
        <v>0.74786198761427303</v>
      </c>
      <c r="O3" s="567">
        <f>O55/F50</f>
        <v>0</v>
      </c>
      <c r="P3" s="567">
        <f>P55/F50</f>
        <v>0</v>
      </c>
    </row>
    <row r="4" spans="1:17" ht="13.9" customHeight="1" thickBot="1">
      <c r="A4" s="682">
        <v>45</v>
      </c>
      <c r="B4" s="581" t="s">
        <v>218</v>
      </c>
      <c r="C4" s="608">
        <v>10889</v>
      </c>
      <c r="D4" s="582" t="s">
        <v>76</v>
      </c>
      <c r="E4" s="586">
        <v>2.2169999999999999E-2</v>
      </c>
      <c r="F4" s="683" t="s">
        <v>226</v>
      </c>
      <c r="G4" s="684"/>
      <c r="H4" s="685" t="s">
        <v>447</v>
      </c>
      <c r="I4" s="685"/>
      <c r="J4" s="685"/>
      <c r="N4" s="535"/>
    </row>
    <row r="5" spans="1:17" ht="13.9" customHeight="1" thickBot="1">
      <c r="A5" s="682"/>
      <c r="B5" s="658" t="s">
        <v>78</v>
      </c>
      <c r="C5" s="609">
        <v>10720</v>
      </c>
      <c r="D5" s="583" t="s">
        <v>219</v>
      </c>
      <c r="E5" s="587">
        <f>(C6+C5)/2</f>
        <v>10795.5</v>
      </c>
      <c r="F5" s="683" t="s">
        <v>227</v>
      </c>
      <c r="G5" s="686"/>
      <c r="H5" s="685" t="s">
        <v>481</v>
      </c>
      <c r="I5" s="687"/>
      <c r="J5" s="685"/>
      <c r="M5" s="666" t="s">
        <v>140</v>
      </c>
      <c r="N5" s="667"/>
      <c r="O5" s="667"/>
      <c r="P5" s="668"/>
    </row>
    <row r="6" spans="1:17" ht="13.9" customHeight="1" thickBot="1">
      <c r="A6" s="595" t="s">
        <v>144</v>
      </c>
      <c r="B6" s="658" t="s">
        <v>79</v>
      </c>
      <c r="C6" s="609">
        <v>10871</v>
      </c>
      <c r="D6" s="584" t="s">
        <v>145</v>
      </c>
      <c r="E6" s="588">
        <v>0.63</v>
      </c>
      <c r="F6" s="592" t="s">
        <v>170</v>
      </c>
      <c r="G6" s="594">
        <f>SUM(C12:C15)/SUM(C12:C46)</f>
        <v>8.4575955265610445E-2</v>
      </c>
      <c r="H6" s="592" t="s">
        <v>168</v>
      </c>
      <c r="I6" s="575">
        <v>48.698924731182792</v>
      </c>
      <c r="J6" s="596"/>
      <c r="M6" s="669" t="s">
        <v>141</v>
      </c>
      <c r="N6" s="670"/>
      <c r="O6" s="670"/>
      <c r="P6" s="671"/>
    </row>
    <row r="7" spans="1:17" ht="13.9" customHeight="1" thickBot="1">
      <c r="A7" s="610">
        <v>22.1</v>
      </c>
      <c r="B7" s="658" t="s">
        <v>80</v>
      </c>
      <c r="C7" s="609">
        <v>9055</v>
      </c>
      <c r="D7" s="585" t="s">
        <v>77</v>
      </c>
      <c r="E7" s="587">
        <v>6</v>
      </c>
      <c r="F7" s="593" t="s">
        <v>167</v>
      </c>
      <c r="G7" s="587">
        <v>95</v>
      </c>
      <c r="H7" s="592" t="s">
        <v>169</v>
      </c>
      <c r="I7" s="575">
        <v>1853.2258064516129</v>
      </c>
      <c r="J7" s="596"/>
      <c r="K7" s="535"/>
      <c r="L7" s="557"/>
    </row>
    <row r="8" spans="1:17" ht="13.9" customHeight="1">
      <c r="A8" s="661" t="s">
        <v>81</v>
      </c>
      <c r="B8" s="661" t="s">
        <v>82</v>
      </c>
      <c r="C8" s="661" t="s">
        <v>201</v>
      </c>
      <c r="D8" s="661" t="s">
        <v>224</v>
      </c>
      <c r="E8" s="662" t="s">
        <v>225</v>
      </c>
      <c r="F8" s="661" t="s">
        <v>83</v>
      </c>
      <c r="G8" s="662" t="s">
        <v>72</v>
      </c>
      <c r="H8" s="661" t="s">
        <v>217</v>
      </c>
      <c r="I8" s="661" t="s">
        <v>239</v>
      </c>
      <c r="J8" s="662" t="s">
        <v>451</v>
      </c>
      <c r="L8" s="557"/>
    </row>
    <row r="9" spans="1:17" ht="13.9" customHeight="1" thickBot="1">
      <c r="A9" s="661"/>
      <c r="B9" s="661"/>
      <c r="C9" s="661"/>
      <c r="D9" s="661"/>
      <c r="E9" s="661"/>
      <c r="F9" s="672"/>
      <c r="G9" s="672"/>
      <c r="H9" s="672"/>
      <c r="I9" s="661"/>
      <c r="J9" s="661"/>
      <c r="L9" s="535"/>
      <c r="M9" s="535"/>
      <c r="N9" s="535"/>
      <c r="Q9" s="568" t="s">
        <v>149</v>
      </c>
    </row>
    <row r="10" spans="1:17" ht="13.9" customHeight="1" thickBot="1">
      <c r="A10" s="597">
        <v>1</v>
      </c>
      <c r="B10" s="611" t="s">
        <v>84</v>
      </c>
      <c r="C10" s="630">
        <v>10</v>
      </c>
      <c r="D10" s="631"/>
      <c r="E10" s="622" t="s">
        <v>139</v>
      </c>
      <c r="F10" s="624">
        <f>(D10*42)*C10</f>
        <v>0</v>
      </c>
      <c r="G10" s="604">
        <f>F10</f>
        <v>0</v>
      </c>
      <c r="H10" s="575">
        <f t="shared" ref="H10:H49" si="0">(1*((D10/$A$7)+1))*C10</f>
        <v>10</v>
      </c>
      <c r="I10" s="616">
        <v>15</v>
      </c>
      <c r="J10" s="616">
        <v>5506</v>
      </c>
      <c r="L10" s="554">
        <f>IF(E10="acid",(C10),0)</f>
        <v>0</v>
      </c>
      <c r="M10" s="561">
        <f t="shared" ref="M10:M46" si="1">IF(E10=$M$54,F10,0)</f>
        <v>0</v>
      </c>
      <c r="N10" s="561">
        <f t="shared" ref="N10:N46" si="2">IF(E10=$N$54,F10,0)</f>
        <v>0</v>
      </c>
      <c r="O10" s="561">
        <f t="shared" ref="O10:O46" si="3">IF(E10=$O$54,F10,0)</f>
        <v>0</v>
      </c>
      <c r="P10" s="561">
        <f t="shared" ref="P10:P46" si="4">IF(E10=$P$54,F10,0)</f>
        <v>0</v>
      </c>
      <c r="Q10" s="569"/>
    </row>
    <row r="11" spans="1:17" ht="13.9" customHeight="1" thickBot="1">
      <c r="A11" s="597">
        <v>2</v>
      </c>
      <c r="B11" s="611" t="s">
        <v>85</v>
      </c>
      <c r="C11" s="630">
        <v>24</v>
      </c>
      <c r="D11" s="631"/>
      <c r="E11" s="622" t="s">
        <v>61</v>
      </c>
      <c r="F11" s="624">
        <f t="shared" ref="F11:F14" si="5">(D11*42)*C11</f>
        <v>0</v>
      </c>
      <c r="G11" s="604">
        <f t="shared" ref="G11:G48" si="6">G10+F11</f>
        <v>0</v>
      </c>
      <c r="H11" s="575">
        <f t="shared" si="0"/>
        <v>24</v>
      </c>
      <c r="I11" s="616">
        <v>40</v>
      </c>
      <c r="J11" s="616">
        <v>5600</v>
      </c>
      <c r="L11" s="554">
        <f t="shared" ref="L11:L49" si="7">IF(E11="acid",(C11),0)</f>
        <v>24</v>
      </c>
      <c r="M11" s="561">
        <f t="shared" si="1"/>
        <v>0</v>
      </c>
      <c r="N11" s="561">
        <f t="shared" si="2"/>
        <v>0</v>
      </c>
      <c r="O11" s="561">
        <f t="shared" si="3"/>
        <v>0</v>
      </c>
      <c r="P11" s="561">
        <f t="shared" si="4"/>
        <v>0</v>
      </c>
      <c r="Q11" s="552" t="s">
        <v>136</v>
      </c>
    </row>
    <row r="12" spans="1:17" ht="13.9" customHeight="1" thickBot="1">
      <c r="A12" s="597">
        <v>3</v>
      </c>
      <c r="B12" s="611" t="s">
        <v>498</v>
      </c>
      <c r="C12" s="630">
        <v>130</v>
      </c>
      <c r="D12" s="631"/>
      <c r="E12" s="622" t="s">
        <v>86</v>
      </c>
      <c r="F12" s="624">
        <f t="shared" si="5"/>
        <v>0</v>
      </c>
      <c r="G12" s="604">
        <f t="shared" si="6"/>
        <v>0</v>
      </c>
      <c r="H12" s="575">
        <f t="shared" si="0"/>
        <v>130</v>
      </c>
      <c r="I12" s="616">
        <v>90</v>
      </c>
      <c r="J12" s="616">
        <v>7100</v>
      </c>
      <c r="L12" s="554">
        <f t="shared" si="7"/>
        <v>0</v>
      </c>
      <c r="M12" s="561">
        <f t="shared" si="1"/>
        <v>0</v>
      </c>
      <c r="N12" s="561">
        <f t="shared" si="2"/>
        <v>0</v>
      </c>
      <c r="O12" s="561">
        <f t="shared" si="3"/>
        <v>0</v>
      </c>
      <c r="P12" s="561">
        <f t="shared" si="4"/>
        <v>0</v>
      </c>
      <c r="Q12" s="552" t="s">
        <v>150</v>
      </c>
    </row>
    <row r="13" spans="1:17" ht="13.9" customHeight="1" thickBot="1">
      <c r="A13" s="597">
        <v>4</v>
      </c>
      <c r="B13" s="611" t="s">
        <v>85</v>
      </c>
      <c r="C13" s="630">
        <v>36</v>
      </c>
      <c r="D13" s="631"/>
      <c r="E13" s="622" t="s">
        <v>61</v>
      </c>
      <c r="F13" s="624">
        <f t="shared" si="5"/>
        <v>0</v>
      </c>
      <c r="G13" s="604">
        <f t="shared" si="6"/>
        <v>0</v>
      </c>
      <c r="H13" s="575">
        <f t="shared" si="0"/>
        <v>36</v>
      </c>
      <c r="I13" s="616">
        <v>90</v>
      </c>
      <c r="J13" s="616">
        <v>6600</v>
      </c>
      <c r="L13" s="554">
        <f t="shared" si="7"/>
        <v>36</v>
      </c>
      <c r="M13" s="561">
        <f t="shared" si="1"/>
        <v>0</v>
      </c>
      <c r="N13" s="561">
        <f t="shared" si="2"/>
        <v>0</v>
      </c>
      <c r="O13" s="561">
        <f t="shared" si="3"/>
        <v>0</v>
      </c>
      <c r="P13" s="561">
        <f t="shared" si="4"/>
        <v>0</v>
      </c>
      <c r="Q13" s="552" t="s">
        <v>113</v>
      </c>
    </row>
    <row r="14" spans="1:17" ht="13.9" customHeight="1" thickBot="1">
      <c r="A14" s="597">
        <v>5</v>
      </c>
      <c r="B14" s="611" t="s">
        <v>498</v>
      </c>
      <c r="C14" s="630">
        <v>360</v>
      </c>
      <c r="D14" s="632"/>
      <c r="E14" s="622" t="s">
        <v>87</v>
      </c>
      <c r="F14" s="624">
        <f t="shared" si="5"/>
        <v>0</v>
      </c>
      <c r="G14" s="604">
        <f t="shared" si="6"/>
        <v>0</v>
      </c>
      <c r="H14" s="575">
        <f t="shared" si="0"/>
        <v>360</v>
      </c>
      <c r="I14" s="616">
        <v>95</v>
      </c>
      <c r="J14" s="616">
        <v>6900</v>
      </c>
      <c r="L14" s="554">
        <f t="shared" si="7"/>
        <v>0</v>
      </c>
      <c r="M14" s="561">
        <f t="shared" si="1"/>
        <v>0</v>
      </c>
      <c r="N14" s="561">
        <f t="shared" si="2"/>
        <v>0</v>
      </c>
      <c r="O14" s="561">
        <f t="shared" si="3"/>
        <v>0</v>
      </c>
      <c r="P14" s="561">
        <f t="shared" si="4"/>
        <v>0</v>
      </c>
      <c r="Q14" s="552" t="s">
        <v>151</v>
      </c>
    </row>
    <row r="15" spans="1:17" ht="13.9" customHeight="1" thickBot="1">
      <c r="A15" s="597">
        <v>6</v>
      </c>
      <c r="B15" s="611" t="s">
        <v>498</v>
      </c>
      <c r="C15" s="630">
        <v>200</v>
      </c>
      <c r="D15" s="631">
        <v>0.3</v>
      </c>
      <c r="E15" s="622" t="s">
        <v>136</v>
      </c>
      <c r="F15" s="624">
        <v>2708</v>
      </c>
      <c r="G15" s="604">
        <f t="shared" si="6"/>
        <v>2708</v>
      </c>
      <c r="H15" s="575">
        <f t="shared" si="0"/>
        <v>202.71493212669682</v>
      </c>
      <c r="I15" s="616">
        <v>95</v>
      </c>
      <c r="J15" s="616">
        <v>6900</v>
      </c>
      <c r="L15" s="554">
        <f t="shared" si="7"/>
        <v>0</v>
      </c>
      <c r="M15" s="561">
        <f t="shared" si="1"/>
        <v>2708</v>
      </c>
      <c r="N15" s="561">
        <f t="shared" si="2"/>
        <v>0</v>
      </c>
      <c r="O15" s="561">
        <f t="shared" si="3"/>
        <v>0</v>
      </c>
      <c r="P15" s="561">
        <f t="shared" si="4"/>
        <v>0</v>
      </c>
      <c r="Q15" s="552" t="s">
        <v>114</v>
      </c>
    </row>
    <row r="16" spans="1:17" ht="13.9" customHeight="1" thickBot="1">
      <c r="A16" s="597">
        <v>7</v>
      </c>
      <c r="B16" s="611" t="s">
        <v>498</v>
      </c>
      <c r="C16" s="630">
        <v>351</v>
      </c>
      <c r="D16" s="631">
        <v>0.6</v>
      </c>
      <c r="E16" s="622" t="s">
        <v>136</v>
      </c>
      <c r="F16" s="624">
        <v>9339</v>
      </c>
      <c r="G16" s="604">
        <f t="shared" si="6"/>
        <v>12047</v>
      </c>
      <c r="H16" s="575">
        <f t="shared" si="0"/>
        <v>360.52941176470586</v>
      </c>
      <c r="I16" s="616">
        <v>95</v>
      </c>
      <c r="J16" s="616">
        <v>6830</v>
      </c>
      <c r="L16" s="554">
        <f t="shared" si="7"/>
        <v>0</v>
      </c>
      <c r="M16" s="561">
        <f t="shared" si="1"/>
        <v>9339</v>
      </c>
      <c r="N16" s="561">
        <f t="shared" si="2"/>
        <v>0</v>
      </c>
      <c r="O16" s="561">
        <f t="shared" si="3"/>
        <v>0</v>
      </c>
      <c r="P16" s="561">
        <f t="shared" si="4"/>
        <v>0</v>
      </c>
      <c r="Q16" s="552" t="s">
        <v>152</v>
      </c>
    </row>
    <row r="17" spans="1:17" ht="13.9" customHeight="1" thickBot="1">
      <c r="A17" s="597">
        <v>8</v>
      </c>
      <c r="B17" s="611" t="s">
        <v>498</v>
      </c>
      <c r="C17" s="630">
        <v>351</v>
      </c>
      <c r="D17" s="631">
        <v>0.9</v>
      </c>
      <c r="E17" s="622" t="s">
        <v>136</v>
      </c>
      <c r="F17" s="624">
        <v>12525</v>
      </c>
      <c r="G17" s="604">
        <f t="shared" si="6"/>
        <v>24572</v>
      </c>
      <c r="H17" s="575">
        <f t="shared" si="0"/>
        <v>365.29411764705884</v>
      </c>
      <c r="I17" s="616">
        <v>95</v>
      </c>
      <c r="J17" s="616">
        <v>6750</v>
      </c>
      <c r="L17" s="554">
        <f t="shared" si="7"/>
        <v>0</v>
      </c>
      <c r="M17" s="561">
        <f t="shared" si="1"/>
        <v>12525</v>
      </c>
      <c r="N17" s="561">
        <f t="shared" si="2"/>
        <v>0</v>
      </c>
      <c r="O17" s="561">
        <f t="shared" si="3"/>
        <v>0</v>
      </c>
      <c r="P17" s="561">
        <f t="shared" si="4"/>
        <v>0</v>
      </c>
      <c r="Q17" s="552" t="s">
        <v>87</v>
      </c>
    </row>
    <row r="18" spans="1:17" ht="13.9" customHeight="1" thickBot="1">
      <c r="A18" s="597">
        <v>9</v>
      </c>
      <c r="B18" s="611" t="s">
        <v>498</v>
      </c>
      <c r="C18" s="633">
        <v>150</v>
      </c>
      <c r="D18" s="631">
        <v>0.3</v>
      </c>
      <c r="E18" s="622" t="s">
        <v>136</v>
      </c>
      <c r="F18" s="624">
        <v>2435</v>
      </c>
      <c r="G18" s="604">
        <f t="shared" si="6"/>
        <v>27007</v>
      </c>
      <c r="H18" s="575">
        <f t="shared" si="0"/>
        <v>152.03619909502262</v>
      </c>
      <c r="I18" s="616">
        <v>95</v>
      </c>
      <c r="J18" s="616">
        <v>6630</v>
      </c>
      <c r="L18" s="554">
        <f t="shared" si="7"/>
        <v>0</v>
      </c>
      <c r="M18" s="561">
        <f t="shared" si="1"/>
        <v>2435</v>
      </c>
      <c r="N18" s="561">
        <f t="shared" si="2"/>
        <v>0</v>
      </c>
      <c r="O18" s="561">
        <f t="shared" si="3"/>
        <v>0</v>
      </c>
      <c r="P18" s="561">
        <f t="shared" si="4"/>
        <v>0</v>
      </c>
      <c r="Q18" s="552" t="s">
        <v>61</v>
      </c>
    </row>
    <row r="19" spans="1:17" ht="13.9" customHeight="1" thickBot="1">
      <c r="A19" s="597">
        <v>10</v>
      </c>
      <c r="B19" s="611" t="s">
        <v>498</v>
      </c>
      <c r="C19" s="633">
        <v>351</v>
      </c>
      <c r="D19" s="631">
        <v>0.6</v>
      </c>
      <c r="E19" s="622" t="s">
        <v>136</v>
      </c>
      <c r="F19" s="624">
        <v>9351</v>
      </c>
      <c r="G19" s="604">
        <f t="shared" si="6"/>
        <v>36358</v>
      </c>
      <c r="H19" s="575">
        <f t="shared" si="0"/>
        <v>360.52941176470586</v>
      </c>
      <c r="I19" s="616">
        <v>95</v>
      </c>
      <c r="J19" s="616">
        <v>6650</v>
      </c>
      <c r="L19" s="554">
        <f t="shared" si="7"/>
        <v>0</v>
      </c>
      <c r="M19" s="561">
        <f t="shared" si="1"/>
        <v>9351</v>
      </c>
      <c r="N19" s="561">
        <f t="shared" si="2"/>
        <v>0</v>
      </c>
      <c r="O19" s="561">
        <f t="shared" si="3"/>
        <v>0</v>
      </c>
      <c r="P19" s="561">
        <f t="shared" si="4"/>
        <v>0</v>
      </c>
      <c r="Q19" s="552" t="s">
        <v>86</v>
      </c>
    </row>
    <row r="20" spans="1:17" ht="13.9" customHeight="1" thickBot="1">
      <c r="A20" s="597">
        <v>11</v>
      </c>
      <c r="B20" s="611" t="s">
        <v>498</v>
      </c>
      <c r="C20" s="633">
        <v>300</v>
      </c>
      <c r="D20" s="631">
        <v>0.9</v>
      </c>
      <c r="E20" s="622" t="s">
        <v>136</v>
      </c>
      <c r="F20" s="624">
        <v>10491</v>
      </c>
      <c r="G20" s="604">
        <f t="shared" si="6"/>
        <v>46849</v>
      </c>
      <c r="H20" s="575">
        <f t="shared" si="0"/>
        <v>312.21719457013575</v>
      </c>
      <c r="I20" s="616">
        <v>95</v>
      </c>
      <c r="J20" s="616">
        <v>6575</v>
      </c>
      <c r="L20" s="554">
        <f t="shared" si="7"/>
        <v>0</v>
      </c>
      <c r="M20" s="561">
        <f t="shared" si="1"/>
        <v>10491</v>
      </c>
      <c r="N20" s="561">
        <f t="shared" si="2"/>
        <v>0</v>
      </c>
      <c r="O20" s="561">
        <f t="shared" si="3"/>
        <v>0</v>
      </c>
      <c r="P20" s="561">
        <f t="shared" si="4"/>
        <v>0</v>
      </c>
      <c r="Q20" s="552" t="s">
        <v>128</v>
      </c>
    </row>
    <row r="21" spans="1:17" ht="13.9" customHeight="1" thickBot="1">
      <c r="A21" s="597">
        <v>12</v>
      </c>
      <c r="B21" s="611" t="s">
        <v>498</v>
      </c>
      <c r="C21" s="633">
        <v>150</v>
      </c>
      <c r="D21" s="631">
        <v>0.3</v>
      </c>
      <c r="E21" s="622" t="s">
        <v>136</v>
      </c>
      <c r="F21" s="624">
        <v>2243</v>
      </c>
      <c r="G21" s="604">
        <f t="shared" si="6"/>
        <v>49092</v>
      </c>
      <c r="H21" s="575">
        <f t="shared" si="0"/>
        <v>152.03619909502262</v>
      </c>
      <c r="I21" s="616">
        <v>95</v>
      </c>
      <c r="J21" s="616">
        <v>6500</v>
      </c>
      <c r="L21" s="554">
        <f t="shared" si="7"/>
        <v>0</v>
      </c>
      <c r="M21" s="561">
        <f t="shared" si="1"/>
        <v>2243</v>
      </c>
      <c r="N21" s="561">
        <f t="shared" si="2"/>
        <v>0</v>
      </c>
      <c r="O21" s="561">
        <f t="shared" si="3"/>
        <v>0</v>
      </c>
      <c r="P21" s="561">
        <f t="shared" si="4"/>
        <v>0</v>
      </c>
      <c r="Q21" s="552" t="s">
        <v>129</v>
      </c>
    </row>
    <row r="22" spans="1:17" ht="13.9" customHeight="1" thickBot="1">
      <c r="A22" s="597">
        <v>13</v>
      </c>
      <c r="B22" s="611" t="s">
        <v>498</v>
      </c>
      <c r="C22" s="633">
        <v>300</v>
      </c>
      <c r="D22" s="631">
        <v>0.9</v>
      </c>
      <c r="E22" s="622" t="s">
        <v>136</v>
      </c>
      <c r="F22" s="624">
        <v>11572</v>
      </c>
      <c r="G22" s="604">
        <f t="shared" si="6"/>
        <v>60664</v>
      </c>
      <c r="H22" s="575">
        <f t="shared" si="0"/>
        <v>312.21719457013575</v>
      </c>
      <c r="I22" s="616">
        <v>95</v>
      </c>
      <c r="J22" s="616">
        <v>6485</v>
      </c>
      <c r="L22" s="554">
        <f t="shared" si="7"/>
        <v>0</v>
      </c>
      <c r="M22" s="561">
        <f t="shared" si="1"/>
        <v>11572</v>
      </c>
      <c r="N22" s="561">
        <f t="shared" si="2"/>
        <v>0</v>
      </c>
      <c r="O22" s="561">
        <f t="shared" si="3"/>
        <v>0</v>
      </c>
      <c r="P22" s="561">
        <f t="shared" si="4"/>
        <v>0</v>
      </c>
      <c r="Q22" s="552" t="s">
        <v>139</v>
      </c>
    </row>
    <row r="23" spans="1:17" ht="13.9" customHeight="1" thickBot="1">
      <c r="A23" s="597">
        <v>14</v>
      </c>
      <c r="B23" s="611" t="s">
        <v>498</v>
      </c>
      <c r="C23" s="633">
        <v>300</v>
      </c>
      <c r="D23" s="631">
        <v>1.2</v>
      </c>
      <c r="E23" s="622" t="s">
        <v>136</v>
      </c>
      <c r="F23" s="624">
        <v>14210</v>
      </c>
      <c r="G23" s="604">
        <f t="shared" si="6"/>
        <v>74874</v>
      </c>
      <c r="H23" s="575">
        <f t="shared" si="0"/>
        <v>316.28959276018099</v>
      </c>
      <c r="I23" s="616">
        <v>95</v>
      </c>
      <c r="J23" s="616">
        <v>6560</v>
      </c>
      <c r="L23" s="554">
        <f t="shared" si="7"/>
        <v>0</v>
      </c>
      <c r="M23" s="561">
        <f t="shared" si="1"/>
        <v>14210</v>
      </c>
      <c r="N23" s="561">
        <f t="shared" si="2"/>
        <v>0</v>
      </c>
      <c r="O23" s="561">
        <f t="shared" si="3"/>
        <v>0</v>
      </c>
      <c r="P23" s="561">
        <f t="shared" si="4"/>
        <v>0</v>
      </c>
      <c r="Q23" s="552" t="s">
        <v>192</v>
      </c>
    </row>
    <row r="24" spans="1:17" ht="13.9" customHeight="1" thickBot="1">
      <c r="A24" s="597">
        <v>15</v>
      </c>
      <c r="B24" s="611" t="s">
        <v>498</v>
      </c>
      <c r="C24" s="633">
        <v>150</v>
      </c>
      <c r="D24" s="631">
        <v>0.3</v>
      </c>
      <c r="E24" s="622" t="s">
        <v>136</v>
      </c>
      <c r="F24" s="624">
        <v>2525</v>
      </c>
      <c r="G24" s="604">
        <f t="shared" si="6"/>
        <v>77399</v>
      </c>
      <c r="H24" s="575">
        <f t="shared" si="0"/>
        <v>152.03619909502262</v>
      </c>
      <c r="I24" s="616">
        <v>95</v>
      </c>
      <c r="J24" s="616">
        <v>6500</v>
      </c>
      <c r="L24" s="554">
        <f t="shared" si="7"/>
        <v>0</v>
      </c>
      <c r="M24" s="561">
        <f t="shared" si="1"/>
        <v>2525</v>
      </c>
      <c r="N24" s="561">
        <f t="shared" si="2"/>
        <v>0</v>
      </c>
      <c r="O24" s="561">
        <f t="shared" si="3"/>
        <v>0</v>
      </c>
      <c r="P24" s="561">
        <f t="shared" si="4"/>
        <v>0</v>
      </c>
      <c r="Q24" s="552" t="s">
        <v>233</v>
      </c>
    </row>
    <row r="25" spans="1:17" ht="13.9" customHeight="1" thickBot="1">
      <c r="A25" s="597">
        <v>16</v>
      </c>
      <c r="B25" s="611" t="s">
        <v>498</v>
      </c>
      <c r="C25" s="633">
        <v>179</v>
      </c>
      <c r="D25" s="631">
        <v>1.2</v>
      </c>
      <c r="E25" s="622" t="s">
        <v>136</v>
      </c>
      <c r="F25" s="624">
        <v>8101</v>
      </c>
      <c r="G25" s="604">
        <f t="shared" si="6"/>
        <v>85500</v>
      </c>
      <c r="H25" s="575">
        <f t="shared" si="0"/>
        <v>188.71945701357467</v>
      </c>
      <c r="I25" s="616">
        <v>95</v>
      </c>
      <c r="J25" s="616">
        <v>6600</v>
      </c>
      <c r="L25" s="554">
        <f t="shared" si="7"/>
        <v>0</v>
      </c>
      <c r="M25" s="561">
        <f t="shared" si="1"/>
        <v>8101</v>
      </c>
      <c r="N25" s="561">
        <f t="shared" si="2"/>
        <v>0</v>
      </c>
      <c r="O25" s="561">
        <f t="shared" si="3"/>
        <v>0</v>
      </c>
      <c r="P25" s="561">
        <f t="shared" si="4"/>
        <v>0</v>
      </c>
      <c r="Q25" s="553" t="s">
        <v>156</v>
      </c>
    </row>
    <row r="26" spans="1:17" ht="13.9" customHeight="1" thickBot="1">
      <c r="A26" s="597">
        <v>17</v>
      </c>
      <c r="B26" s="611" t="s">
        <v>502</v>
      </c>
      <c r="C26" s="633">
        <v>201</v>
      </c>
      <c r="D26" s="631">
        <v>0.3</v>
      </c>
      <c r="E26" s="622" t="s">
        <v>150</v>
      </c>
      <c r="F26" s="624">
        <v>3783</v>
      </c>
      <c r="G26" s="604">
        <f t="shared" si="6"/>
        <v>89283</v>
      </c>
      <c r="H26" s="575">
        <f t="shared" si="0"/>
        <v>203.7285067873303</v>
      </c>
      <c r="I26" s="616">
        <v>95</v>
      </c>
      <c r="J26" s="616">
        <v>6550</v>
      </c>
      <c r="L26" s="554">
        <f t="shared" si="7"/>
        <v>0</v>
      </c>
      <c r="M26" s="561">
        <f t="shared" si="1"/>
        <v>0</v>
      </c>
      <c r="N26" s="561">
        <f t="shared" si="2"/>
        <v>3783</v>
      </c>
      <c r="O26" s="561">
        <f t="shared" si="3"/>
        <v>0</v>
      </c>
      <c r="P26" s="561">
        <f t="shared" si="4"/>
        <v>0</v>
      </c>
    </row>
    <row r="27" spans="1:17" ht="13.9" customHeight="1" thickBot="1">
      <c r="A27" s="597">
        <v>18</v>
      </c>
      <c r="B27" s="611" t="s">
        <v>502</v>
      </c>
      <c r="C27" s="633">
        <v>400</v>
      </c>
      <c r="D27" s="631">
        <v>0.6</v>
      </c>
      <c r="E27" s="622" t="s">
        <v>150</v>
      </c>
      <c r="F27" s="624">
        <v>10827</v>
      </c>
      <c r="G27" s="604">
        <f t="shared" si="6"/>
        <v>100110</v>
      </c>
      <c r="H27" s="575">
        <f t="shared" si="0"/>
        <v>410.85972850678729</v>
      </c>
      <c r="I27" s="616">
        <v>95</v>
      </c>
      <c r="J27" s="616">
        <v>6420</v>
      </c>
      <c r="L27" s="554">
        <f t="shared" si="7"/>
        <v>0</v>
      </c>
      <c r="M27" s="561">
        <f t="shared" si="1"/>
        <v>0</v>
      </c>
      <c r="N27" s="561">
        <f t="shared" si="2"/>
        <v>10827</v>
      </c>
      <c r="O27" s="561">
        <f t="shared" si="3"/>
        <v>0</v>
      </c>
      <c r="P27" s="561">
        <f t="shared" si="4"/>
        <v>0</v>
      </c>
    </row>
    <row r="28" spans="1:17" ht="13.9" customHeight="1" thickBot="1">
      <c r="A28" s="597">
        <v>19</v>
      </c>
      <c r="B28" s="611" t="s">
        <v>502</v>
      </c>
      <c r="C28" s="633">
        <v>401</v>
      </c>
      <c r="D28" s="631">
        <v>0.9</v>
      </c>
      <c r="E28" s="622" t="s">
        <v>150</v>
      </c>
      <c r="F28" s="624">
        <v>14513</v>
      </c>
      <c r="G28" s="604">
        <f t="shared" si="6"/>
        <v>114623</v>
      </c>
      <c r="H28" s="575">
        <f t="shared" si="0"/>
        <v>417.33031674208149</v>
      </c>
      <c r="I28" s="616">
        <v>95</v>
      </c>
      <c r="J28" s="616">
        <v>6450</v>
      </c>
      <c r="L28" s="554">
        <f t="shared" si="7"/>
        <v>0</v>
      </c>
      <c r="M28" s="561">
        <f t="shared" si="1"/>
        <v>0</v>
      </c>
      <c r="N28" s="561">
        <f t="shared" si="2"/>
        <v>14513</v>
      </c>
      <c r="O28" s="561">
        <f t="shared" si="3"/>
        <v>0</v>
      </c>
      <c r="P28" s="561">
        <f t="shared" si="4"/>
        <v>0</v>
      </c>
    </row>
    <row r="29" spans="1:17" ht="13.9" customHeight="1" thickBot="1">
      <c r="A29" s="597">
        <v>20</v>
      </c>
      <c r="B29" s="611" t="s">
        <v>502</v>
      </c>
      <c r="C29" s="633">
        <v>200</v>
      </c>
      <c r="D29" s="631">
        <v>0.3</v>
      </c>
      <c r="E29" s="622" t="s">
        <v>150</v>
      </c>
      <c r="F29" s="624">
        <v>3337</v>
      </c>
      <c r="G29" s="604">
        <f t="shared" si="6"/>
        <v>117960</v>
      </c>
      <c r="H29" s="575">
        <f t="shared" si="0"/>
        <v>202.71493212669682</v>
      </c>
      <c r="I29" s="616">
        <v>95</v>
      </c>
      <c r="J29" s="616">
        <v>6325</v>
      </c>
      <c r="L29" s="554">
        <f t="shared" si="7"/>
        <v>0</v>
      </c>
      <c r="M29" s="561">
        <f t="shared" si="1"/>
        <v>0</v>
      </c>
      <c r="N29" s="561">
        <f t="shared" si="2"/>
        <v>3337</v>
      </c>
      <c r="O29" s="561">
        <f t="shared" si="3"/>
        <v>0</v>
      </c>
      <c r="P29" s="561">
        <f t="shared" si="4"/>
        <v>0</v>
      </c>
    </row>
    <row r="30" spans="1:17" ht="13.9" customHeight="1" thickBot="1">
      <c r="A30" s="597">
        <v>21</v>
      </c>
      <c r="B30" s="611" t="s">
        <v>502</v>
      </c>
      <c r="C30" s="633">
        <v>401</v>
      </c>
      <c r="D30" s="631">
        <v>0.9</v>
      </c>
      <c r="E30" s="622" t="s">
        <v>150</v>
      </c>
      <c r="F30" s="624">
        <v>16223</v>
      </c>
      <c r="G30" s="604">
        <f t="shared" si="6"/>
        <v>134183</v>
      </c>
      <c r="H30" s="575">
        <f t="shared" si="0"/>
        <v>417.33031674208149</v>
      </c>
      <c r="I30" s="616">
        <v>95</v>
      </c>
      <c r="J30" s="616">
        <v>6360</v>
      </c>
      <c r="L30" s="554">
        <f t="shared" si="7"/>
        <v>0</v>
      </c>
      <c r="M30" s="561">
        <f t="shared" si="1"/>
        <v>0</v>
      </c>
      <c r="N30" s="561">
        <f t="shared" si="2"/>
        <v>16223</v>
      </c>
      <c r="O30" s="561">
        <f t="shared" si="3"/>
        <v>0</v>
      </c>
      <c r="P30" s="561">
        <f t="shared" si="4"/>
        <v>0</v>
      </c>
    </row>
    <row r="31" spans="1:17" ht="13.9" customHeight="1" thickBot="1">
      <c r="A31" s="597">
        <v>22</v>
      </c>
      <c r="B31" s="611" t="s">
        <v>502</v>
      </c>
      <c r="C31" s="633">
        <v>401</v>
      </c>
      <c r="D31" s="631">
        <v>1.5</v>
      </c>
      <c r="E31" s="622" t="s">
        <v>150</v>
      </c>
      <c r="F31" s="624">
        <v>25059</v>
      </c>
      <c r="G31" s="604">
        <f t="shared" si="6"/>
        <v>159242</v>
      </c>
      <c r="H31" s="575">
        <f t="shared" si="0"/>
        <v>428.21719457013575</v>
      </c>
      <c r="I31" s="616">
        <v>95</v>
      </c>
      <c r="J31" s="616">
        <v>6520</v>
      </c>
      <c r="L31" s="554">
        <f t="shared" si="7"/>
        <v>0</v>
      </c>
      <c r="M31" s="561">
        <f t="shared" si="1"/>
        <v>0</v>
      </c>
      <c r="N31" s="561">
        <f t="shared" si="2"/>
        <v>25059</v>
      </c>
      <c r="O31" s="561">
        <f t="shared" si="3"/>
        <v>0</v>
      </c>
      <c r="P31" s="561">
        <f t="shared" si="4"/>
        <v>0</v>
      </c>
    </row>
    <row r="32" spans="1:17" ht="13.9" customHeight="1" thickBot="1">
      <c r="A32" s="597">
        <v>23</v>
      </c>
      <c r="B32" s="611" t="s">
        <v>502</v>
      </c>
      <c r="C32" s="633">
        <v>201</v>
      </c>
      <c r="D32" s="631">
        <v>0.6</v>
      </c>
      <c r="E32" s="622" t="s">
        <v>150</v>
      </c>
      <c r="F32" s="624">
        <v>6172</v>
      </c>
      <c r="G32" s="604">
        <f t="shared" si="6"/>
        <v>165414</v>
      </c>
      <c r="H32" s="575">
        <f t="shared" si="0"/>
        <v>206.45701357466061</v>
      </c>
      <c r="I32" s="616">
        <v>95</v>
      </c>
      <c r="J32" s="616">
        <v>6320</v>
      </c>
      <c r="L32" s="554">
        <f t="shared" si="7"/>
        <v>0</v>
      </c>
      <c r="M32" s="561">
        <f t="shared" si="1"/>
        <v>0</v>
      </c>
      <c r="N32" s="561">
        <f t="shared" si="2"/>
        <v>6172</v>
      </c>
      <c r="O32" s="561">
        <f t="shared" si="3"/>
        <v>0</v>
      </c>
      <c r="P32" s="561">
        <f t="shared" si="4"/>
        <v>0</v>
      </c>
    </row>
    <row r="33" spans="1:16" ht="13.9" customHeight="1" thickBot="1">
      <c r="A33" s="597">
        <v>24</v>
      </c>
      <c r="B33" s="611" t="s">
        <v>502</v>
      </c>
      <c r="C33" s="633">
        <v>400</v>
      </c>
      <c r="D33" s="631">
        <v>1.2</v>
      </c>
      <c r="E33" s="622" t="s">
        <v>150</v>
      </c>
      <c r="F33" s="624">
        <v>20662</v>
      </c>
      <c r="G33" s="604">
        <f t="shared" si="6"/>
        <v>186076</v>
      </c>
      <c r="H33" s="575">
        <f t="shared" si="0"/>
        <v>421.7194570135747</v>
      </c>
      <c r="I33" s="616">
        <v>95</v>
      </c>
      <c r="J33" s="616">
        <v>6390</v>
      </c>
      <c r="L33" s="554">
        <f t="shared" si="7"/>
        <v>0</v>
      </c>
      <c r="M33" s="561">
        <f t="shared" si="1"/>
        <v>0</v>
      </c>
      <c r="N33" s="561">
        <f t="shared" si="2"/>
        <v>20662</v>
      </c>
      <c r="O33" s="561">
        <f t="shared" si="3"/>
        <v>0</v>
      </c>
      <c r="P33" s="561">
        <f t="shared" si="4"/>
        <v>0</v>
      </c>
    </row>
    <row r="34" spans="1:16" ht="13.9" customHeight="1" thickBot="1">
      <c r="A34" s="597">
        <v>25</v>
      </c>
      <c r="B34" s="611" t="s">
        <v>502</v>
      </c>
      <c r="C34" s="633">
        <v>401</v>
      </c>
      <c r="D34" s="631">
        <v>1.8</v>
      </c>
      <c r="E34" s="622" t="s">
        <v>150</v>
      </c>
      <c r="F34" s="624">
        <v>28786</v>
      </c>
      <c r="G34" s="604">
        <f t="shared" si="6"/>
        <v>214862</v>
      </c>
      <c r="H34" s="575">
        <f t="shared" si="0"/>
        <v>433.66063348416287</v>
      </c>
      <c r="I34" s="616">
        <v>95</v>
      </c>
      <c r="J34" s="616">
        <v>6850</v>
      </c>
      <c r="L34" s="554">
        <f t="shared" si="7"/>
        <v>0</v>
      </c>
      <c r="M34" s="561">
        <f t="shared" si="1"/>
        <v>0</v>
      </c>
      <c r="N34" s="561">
        <f t="shared" si="2"/>
        <v>28786</v>
      </c>
      <c r="O34" s="561">
        <f t="shared" si="3"/>
        <v>0</v>
      </c>
      <c r="P34" s="561">
        <f t="shared" si="4"/>
        <v>0</v>
      </c>
    </row>
    <row r="35" spans="1:16" ht="13.9" customHeight="1" thickBot="1">
      <c r="A35" s="597">
        <v>26</v>
      </c>
      <c r="B35" s="611" t="s">
        <v>502</v>
      </c>
      <c r="C35" s="633">
        <v>200</v>
      </c>
      <c r="D35" s="631">
        <v>0.6</v>
      </c>
      <c r="E35" s="622" t="s">
        <v>150</v>
      </c>
      <c r="F35" s="624">
        <v>5806</v>
      </c>
      <c r="G35" s="604">
        <f t="shared" si="6"/>
        <v>220668</v>
      </c>
      <c r="H35" s="575">
        <f t="shared" si="0"/>
        <v>205.42986425339365</v>
      </c>
      <c r="I35" s="616">
        <v>95</v>
      </c>
      <c r="J35" s="616">
        <v>6400</v>
      </c>
      <c r="L35" s="554">
        <f t="shared" si="7"/>
        <v>0</v>
      </c>
      <c r="M35" s="561">
        <f t="shared" si="1"/>
        <v>0</v>
      </c>
      <c r="N35" s="561">
        <f t="shared" si="2"/>
        <v>5806</v>
      </c>
      <c r="O35" s="561">
        <f t="shared" si="3"/>
        <v>0</v>
      </c>
      <c r="P35" s="561">
        <f t="shared" si="4"/>
        <v>0</v>
      </c>
    </row>
    <row r="36" spans="1:16" ht="13.9" customHeight="1" thickBot="1">
      <c r="A36" s="597">
        <v>27</v>
      </c>
      <c r="B36" s="611" t="s">
        <v>502</v>
      </c>
      <c r="C36" s="633">
        <v>400</v>
      </c>
      <c r="D36" s="631">
        <v>1.2</v>
      </c>
      <c r="E36" s="622" t="s">
        <v>150</v>
      </c>
      <c r="F36" s="624">
        <v>20439</v>
      </c>
      <c r="G36" s="604">
        <f t="shared" si="6"/>
        <v>241107</v>
      </c>
      <c r="H36" s="575">
        <f t="shared" si="0"/>
        <v>421.7194570135747</v>
      </c>
      <c r="I36" s="616">
        <v>95</v>
      </c>
      <c r="J36" s="616">
        <v>6260</v>
      </c>
      <c r="L36" s="554">
        <f t="shared" si="7"/>
        <v>0</v>
      </c>
      <c r="M36" s="561">
        <f t="shared" si="1"/>
        <v>0</v>
      </c>
      <c r="N36" s="561">
        <f t="shared" si="2"/>
        <v>20439</v>
      </c>
      <c r="O36" s="561">
        <f t="shared" si="3"/>
        <v>0</v>
      </c>
      <c r="P36" s="561">
        <f t="shared" si="4"/>
        <v>0</v>
      </c>
    </row>
    <row r="37" spans="1:16" ht="13.9" customHeight="1" thickBot="1">
      <c r="A37" s="597">
        <v>28</v>
      </c>
      <c r="B37" s="611" t="s">
        <v>502</v>
      </c>
      <c r="C37" s="633">
        <v>301</v>
      </c>
      <c r="D37" s="631">
        <v>1.8</v>
      </c>
      <c r="E37" s="622" t="s">
        <v>150</v>
      </c>
      <c r="F37" s="624">
        <v>21406</v>
      </c>
      <c r="G37" s="604">
        <f t="shared" si="6"/>
        <v>262513</v>
      </c>
      <c r="H37" s="575">
        <f t="shared" si="0"/>
        <v>325.51583710407238</v>
      </c>
      <c r="I37" s="616">
        <v>93</v>
      </c>
      <c r="J37" s="616">
        <v>6200</v>
      </c>
      <c r="L37" s="554">
        <f t="shared" si="7"/>
        <v>0</v>
      </c>
      <c r="M37" s="561">
        <f t="shared" si="1"/>
        <v>0</v>
      </c>
      <c r="N37" s="561">
        <f t="shared" si="2"/>
        <v>21406</v>
      </c>
      <c r="O37" s="561">
        <f t="shared" si="3"/>
        <v>0</v>
      </c>
      <c r="P37" s="561">
        <f t="shared" si="4"/>
        <v>0</v>
      </c>
    </row>
    <row r="38" spans="1:16" ht="13.9" customHeight="1" thickBot="1">
      <c r="A38" s="597">
        <v>29</v>
      </c>
      <c r="B38" s="611" t="s">
        <v>502</v>
      </c>
      <c r="C38" s="633">
        <v>201</v>
      </c>
      <c r="D38" s="631">
        <v>0.9</v>
      </c>
      <c r="E38" s="622" t="s">
        <v>150</v>
      </c>
      <c r="F38" s="624">
        <v>8140</v>
      </c>
      <c r="G38" s="604">
        <f t="shared" si="6"/>
        <v>270653</v>
      </c>
      <c r="H38" s="575">
        <f t="shared" si="0"/>
        <v>209.18552036199097</v>
      </c>
      <c r="I38" s="616">
        <v>95</v>
      </c>
      <c r="J38" s="616">
        <v>6180</v>
      </c>
      <c r="L38" s="554">
        <f t="shared" si="7"/>
        <v>0</v>
      </c>
      <c r="M38" s="561">
        <f t="shared" si="1"/>
        <v>0</v>
      </c>
      <c r="N38" s="561">
        <f t="shared" si="2"/>
        <v>8140</v>
      </c>
      <c r="O38" s="561">
        <f t="shared" si="3"/>
        <v>0</v>
      </c>
      <c r="P38" s="561">
        <f t="shared" si="4"/>
        <v>0</v>
      </c>
    </row>
    <row r="39" spans="1:16" ht="13.9" customHeight="1" thickBot="1">
      <c r="A39" s="597">
        <v>30</v>
      </c>
      <c r="B39" s="611" t="s">
        <v>502</v>
      </c>
      <c r="C39" s="633">
        <v>300</v>
      </c>
      <c r="D39" s="631">
        <v>1.5</v>
      </c>
      <c r="E39" s="622" t="s">
        <v>150</v>
      </c>
      <c r="F39" s="624">
        <v>18900</v>
      </c>
      <c r="G39" s="604">
        <f t="shared" si="6"/>
        <v>289553</v>
      </c>
      <c r="H39" s="575">
        <f t="shared" si="0"/>
        <v>320.36199095022624</v>
      </c>
      <c r="I39" s="616">
        <v>95</v>
      </c>
      <c r="J39" s="616">
        <v>6210</v>
      </c>
      <c r="L39" s="554">
        <f t="shared" si="7"/>
        <v>0</v>
      </c>
      <c r="M39" s="561">
        <f t="shared" si="1"/>
        <v>0</v>
      </c>
      <c r="N39" s="561">
        <f t="shared" si="2"/>
        <v>18900</v>
      </c>
      <c r="O39" s="561">
        <f t="shared" si="3"/>
        <v>0</v>
      </c>
      <c r="P39" s="561">
        <f t="shared" si="4"/>
        <v>0</v>
      </c>
    </row>
    <row r="40" spans="1:16" ht="13.9" customHeight="1" thickBot="1">
      <c r="A40" s="597">
        <v>31</v>
      </c>
      <c r="B40" s="611" t="s">
        <v>500</v>
      </c>
      <c r="C40" s="633">
        <v>200</v>
      </c>
      <c r="D40" s="631">
        <v>2</v>
      </c>
      <c r="E40" s="622" t="s">
        <v>150</v>
      </c>
      <c r="F40" s="624">
        <v>14679</v>
      </c>
      <c r="G40" s="604">
        <f t="shared" si="6"/>
        <v>304232</v>
      </c>
      <c r="H40" s="575">
        <f t="shared" si="0"/>
        <v>218.09954751131221</v>
      </c>
      <c r="I40" s="616">
        <v>95</v>
      </c>
      <c r="J40" s="616">
        <v>6080</v>
      </c>
      <c r="L40" s="554">
        <f t="shared" si="7"/>
        <v>0</v>
      </c>
      <c r="M40" s="561">
        <f t="shared" si="1"/>
        <v>0</v>
      </c>
      <c r="N40" s="561">
        <f t="shared" si="2"/>
        <v>14679</v>
      </c>
      <c r="O40" s="561">
        <f t="shared" si="3"/>
        <v>0</v>
      </c>
      <c r="P40" s="561">
        <f t="shared" si="4"/>
        <v>0</v>
      </c>
    </row>
    <row r="41" spans="1:16" ht="13.9" customHeight="1" thickBot="1">
      <c r="A41" s="597">
        <v>32</v>
      </c>
      <c r="B41" s="611" t="s">
        <v>500</v>
      </c>
      <c r="C41" s="633">
        <v>200</v>
      </c>
      <c r="D41" s="631">
        <v>0.9</v>
      </c>
      <c r="E41" s="622" t="s">
        <v>150</v>
      </c>
      <c r="F41" s="624">
        <v>8595</v>
      </c>
      <c r="G41" s="604">
        <f t="shared" si="6"/>
        <v>312827</v>
      </c>
      <c r="H41" s="575">
        <f t="shared" si="0"/>
        <v>208.14479638009053</v>
      </c>
      <c r="I41" s="616">
        <v>95</v>
      </c>
      <c r="J41" s="616">
        <v>6100</v>
      </c>
      <c r="L41" s="554">
        <f t="shared" si="7"/>
        <v>0</v>
      </c>
      <c r="M41" s="561">
        <f t="shared" si="1"/>
        <v>0</v>
      </c>
      <c r="N41" s="561">
        <f t="shared" si="2"/>
        <v>8595</v>
      </c>
      <c r="O41" s="561">
        <f t="shared" si="3"/>
        <v>0</v>
      </c>
      <c r="P41" s="561">
        <f t="shared" si="4"/>
        <v>0</v>
      </c>
    </row>
    <row r="42" spans="1:16" ht="13.9" customHeight="1" thickBot="1">
      <c r="A42" s="597">
        <v>33</v>
      </c>
      <c r="B42" s="611" t="s">
        <v>500</v>
      </c>
      <c r="C42" s="633">
        <v>200</v>
      </c>
      <c r="D42" s="631">
        <v>1.5</v>
      </c>
      <c r="E42" s="622" t="s">
        <v>150</v>
      </c>
      <c r="F42" s="624">
        <v>13213</v>
      </c>
      <c r="G42" s="604">
        <f t="shared" si="6"/>
        <v>326040</v>
      </c>
      <c r="H42" s="575">
        <f t="shared" si="0"/>
        <v>213.57466063348417</v>
      </c>
      <c r="I42" s="616">
        <v>95</v>
      </c>
      <c r="J42" s="616">
        <v>6200</v>
      </c>
      <c r="L42" s="554">
        <f t="shared" si="7"/>
        <v>0</v>
      </c>
      <c r="M42" s="561">
        <f t="shared" si="1"/>
        <v>0</v>
      </c>
      <c r="N42" s="561">
        <f t="shared" si="2"/>
        <v>13213</v>
      </c>
      <c r="O42" s="561">
        <f t="shared" si="3"/>
        <v>0</v>
      </c>
      <c r="P42" s="561">
        <f t="shared" si="4"/>
        <v>0</v>
      </c>
    </row>
    <row r="43" spans="1:16" ht="13.9" customHeight="1" thickBot="1">
      <c r="A43" s="597">
        <v>34</v>
      </c>
      <c r="B43" s="611" t="s">
        <v>500</v>
      </c>
      <c r="C43" s="633">
        <v>268</v>
      </c>
      <c r="D43" s="631">
        <v>2</v>
      </c>
      <c r="E43" s="622" t="s">
        <v>150</v>
      </c>
      <c r="F43" s="624">
        <v>13060</v>
      </c>
      <c r="G43" s="604">
        <f t="shared" si="6"/>
        <v>339100</v>
      </c>
      <c r="H43" s="575">
        <f t="shared" si="0"/>
        <v>292.25339366515834</v>
      </c>
      <c r="I43" s="616">
        <v>95</v>
      </c>
      <c r="J43" s="616">
        <v>6400</v>
      </c>
      <c r="L43" s="554">
        <f t="shared" si="7"/>
        <v>0</v>
      </c>
      <c r="M43" s="561">
        <f t="shared" si="1"/>
        <v>0</v>
      </c>
      <c r="N43" s="561">
        <f t="shared" si="2"/>
        <v>13060</v>
      </c>
      <c r="O43" s="561">
        <f t="shared" si="3"/>
        <v>0</v>
      </c>
      <c r="P43" s="561">
        <f t="shared" si="4"/>
        <v>0</v>
      </c>
    </row>
    <row r="44" spans="1:16" ht="13.9" customHeight="1" thickBot="1">
      <c r="A44" s="597">
        <v>35</v>
      </c>
      <c r="B44" s="611"/>
      <c r="C44" s="612"/>
      <c r="D44" s="613"/>
      <c r="E44" s="622"/>
      <c r="F44" s="624">
        <f>(D44*42)*C44</f>
        <v>0</v>
      </c>
      <c r="G44" s="604">
        <f t="shared" si="6"/>
        <v>339100</v>
      </c>
      <c r="H44" s="575">
        <f t="shared" si="0"/>
        <v>0</v>
      </c>
      <c r="I44" s="616"/>
      <c r="J44" s="616"/>
      <c r="L44" s="554">
        <f t="shared" si="7"/>
        <v>0</v>
      </c>
      <c r="M44" s="561">
        <f t="shared" si="1"/>
        <v>0</v>
      </c>
      <c r="N44" s="561">
        <f t="shared" si="2"/>
        <v>0</v>
      </c>
      <c r="O44" s="561">
        <f t="shared" si="3"/>
        <v>0</v>
      </c>
      <c r="P44" s="561">
        <f t="shared" si="4"/>
        <v>0</v>
      </c>
    </row>
    <row r="45" spans="1:16" ht="13.9" customHeight="1" thickBot="1">
      <c r="A45" s="597">
        <v>36</v>
      </c>
      <c r="B45" s="611"/>
      <c r="C45" s="612"/>
      <c r="D45" s="613"/>
      <c r="E45" s="622"/>
      <c r="F45" s="624">
        <f t="shared" ref="F45" si="8">(D45*42)*C45</f>
        <v>0</v>
      </c>
      <c r="G45" s="604">
        <f t="shared" si="6"/>
        <v>339100</v>
      </c>
      <c r="H45" s="575">
        <f t="shared" si="0"/>
        <v>0</v>
      </c>
      <c r="I45" s="616"/>
      <c r="J45" s="616"/>
      <c r="L45" s="554">
        <f t="shared" si="7"/>
        <v>0</v>
      </c>
      <c r="M45" s="561">
        <f t="shared" si="1"/>
        <v>0</v>
      </c>
      <c r="N45" s="561">
        <f t="shared" si="2"/>
        <v>0</v>
      </c>
      <c r="O45" s="561">
        <f t="shared" si="3"/>
        <v>0</v>
      </c>
      <c r="P45" s="561">
        <f t="shared" si="4"/>
        <v>0</v>
      </c>
    </row>
    <row r="46" spans="1:16" ht="13.9" customHeight="1" thickBot="1">
      <c r="A46" s="597">
        <v>37</v>
      </c>
      <c r="B46" s="611"/>
      <c r="C46" s="612"/>
      <c r="D46" s="613"/>
      <c r="E46" s="622"/>
      <c r="F46" s="624">
        <f>(D46*42)*C46</f>
        <v>0</v>
      </c>
      <c r="G46" s="604">
        <f t="shared" si="6"/>
        <v>339100</v>
      </c>
      <c r="H46" s="575">
        <f t="shared" si="0"/>
        <v>0</v>
      </c>
      <c r="I46" s="616"/>
      <c r="J46" s="616"/>
      <c r="L46" s="554">
        <f t="shared" si="7"/>
        <v>0</v>
      </c>
      <c r="M46" s="561">
        <f t="shared" si="1"/>
        <v>0</v>
      </c>
      <c r="N46" s="561">
        <f t="shared" si="2"/>
        <v>0</v>
      </c>
      <c r="O46" s="561">
        <f t="shared" si="3"/>
        <v>0</v>
      </c>
      <c r="P46" s="561">
        <f t="shared" si="4"/>
        <v>0</v>
      </c>
    </row>
    <row r="47" spans="1:16" ht="13.9" customHeight="1" thickBot="1">
      <c r="A47" s="597">
        <v>38</v>
      </c>
      <c r="B47" s="611"/>
      <c r="C47" s="612"/>
      <c r="D47" s="613"/>
      <c r="E47" s="622"/>
      <c r="F47" s="624">
        <f t="shared" ref="F47:F48" si="9">(D47*42)*C47</f>
        <v>0</v>
      </c>
      <c r="G47" s="604">
        <f t="shared" si="6"/>
        <v>339100</v>
      </c>
      <c r="H47" s="575">
        <f t="shared" si="0"/>
        <v>0</v>
      </c>
      <c r="I47" s="616"/>
      <c r="J47" s="616"/>
      <c r="L47" s="554">
        <f t="shared" si="7"/>
        <v>0</v>
      </c>
      <c r="M47" s="561">
        <f>IF(E47=$M$54,F47,0)</f>
        <v>0</v>
      </c>
      <c r="N47" s="561">
        <f>IF(E47=$N$54,F47,0)</f>
        <v>0</v>
      </c>
      <c r="O47" s="561">
        <f>IF(E47=$O$54,F47,0)</f>
        <v>0</v>
      </c>
      <c r="P47" s="561">
        <f>IF(E47=$P$54,F47,0)</f>
        <v>0</v>
      </c>
    </row>
    <row r="48" spans="1:16" ht="13.9" customHeight="1" thickBot="1">
      <c r="A48" s="597">
        <v>39</v>
      </c>
      <c r="B48" s="611"/>
      <c r="C48" s="612"/>
      <c r="D48" s="613"/>
      <c r="E48" s="622"/>
      <c r="F48" s="624">
        <f t="shared" si="9"/>
        <v>0</v>
      </c>
      <c r="G48" s="604">
        <f t="shared" si="6"/>
        <v>339100</v>
      </c>
      <c r="H48" s="575">
        <f t="shared" si="0"/>
        <v>0</v>
      </c>
      <c r="I48" s="616"/>
      <c r="J48" s="616"/>
      <c r="L48" s="554">
        <f t="shared" si="7"/>
        <v>0</v>
      </c>
      <c r="M48" s="561">
        <f>IF(E48=$M$54,F48,0)</f>
        <v>0</v>
      </c>
      <c r="N48" s="561">
        <f>IF(E48=$N$54,F48,0)</f>
        <v>0</v>
      </c>
      <c r="O48" s="561">
        <f>IF(E48=$O$54,F48,0)</f>
        <v>0</v>
      </c>
      <c r="P48" s="561">
        <f>IF(E48=$P$54,F48,0)</f>
        <v>0</v>
      </c>
    </row>
    <row r="49" spans="1:17" ht="13.9" customHeight="1" thickBot="1">
      <c r="A49" s="597">
        <v>40</v>
      </c>
      <c r="B49" s="611" t="s">
        <v>500</v>
      </c>
      <c r="C49" s="591">
        <f>(C5*E4)</f>
        <v>237.66239999999999</v>
      </c>
      <c r="D49" s="621"/>
      <c r="E49" s="614" t="s">
        <v>156</v>
      </c>
      <c r="F49" s="623"/>
      <c r="G49" s="605"/>
      <c r="H49" s="575">
        <f t="shared" si="0"/>
        <v>237.66239999999999</v>
      </c>
      <c r="I49" s="612">
        <v>95</v>
      </c>
      <c r="J49" s="616">
        <v>6300</v>
      </c>
      <c r="L49" s="554">
        <f t="shared" si="7"/>
        <v>0</v>
      </c>
      <c r="M49" s="561">
        <f>IF(E49=$M$54,F49,0)</f>
        <v>0</v>
      </c>
      <c r="N49" s="561">
        <f>IF(E49=$N$54,F49,0)</f>
        <v>0</v>
      </c>
      <c r="O49" s="561">
        <f>IF(E49=$O$54,F49,0)</f>
        <v>0</v>
      </c>
      <c r="P49" s="561">
        <f>IF(E49=$P$54,F49,0)</f>
        <v>0</v>
      </c>
    </row>
    <row r="50" spans="1:17" ht="13.9" customHeight="1" thickBot="1">
      <c r="A50" s="578" t="s">
        <v>71</v>
      </c>
      <c r="B50" s="576" t="s">
        <v>235</v>
      </c>
      <c r="C50" s="591">
        <f>(SUM(C10:C49))*42</f>
        <v>371937.82079999999</v>
      </c>
      <c r="D50" s="598" t="s">
        <v>236</v>
      </c>
      <c r="E50" s="576" t="s">
        <v>237</v>
      </c>
      <c r="F50" s="591">
        <f>SUM(F10:F46)</f>
        <v>339100</v>
      </c>
      <c r="G50" s="607" t="s">
        <v>154</v>
      </c>
      <c r="H50" s="606"/>
      <c r="I50" s="600"/>
      <c r="J50" s="603" t="s">
        <v>202</v>
      </c>
      <c r="K50" s="535"/>
      <c r="L50" s="554"/>
      <c r="M50" s="555"/>
      <c r="N50" s="555"/>
      <c r="O50" s="556"/>
      <c r="P50" s="556"/>
    </row>
    <row r="51" spans="1:17" ht="13.9" customHeight="1" thickBot="1">
      <c r="A51" s="578" t="s">
        <v>204</v>
      </c>
      <c r="B51" s="617">
        <v>0.33819444444444446</v>
      </c>
      <c r="C51" s="590" t="s">
        <v>203</v>
      </c>
      <c r="D51" s="580" t="s">
        <v>205</v>
      </c>
      <c r="E51" s="617">
        <v>0.41388888888888892</v>
      </c>
      <c r="F51" s="590" t="s">
        <v>203</v>
      </c>
      <c r="G51" s="580" t="s">
        <v>207</v>
      </c>
      <c r="H51" s="620">
        <v>43022</v>
      </c>
      <c r="I51" s="600" t="s">
        <v>514</v>
      </c>
      <c r="J51" s="601">
        <f>H49+H55</f>
        <v>287.66239999999999</v>
      </c>
      <c r="K51" s="574"/>
      <c r="L51" s="554"/>
      <c r="M51" s="555"/>
      <c r="N51" s="555"/>
      <c r="O51" s="556"/>
      <c r="P51" s="556"/>
    </row>
    <row r="52" spans="1:17" ht="13.9" customHeight="1" thickBot="1">
      <c r="A52" s="578" t="s">
        <v>178</v>
      </c>
      <c r="B52" s="612">
        <v>700</v>
      </c>
      <c r="C52" s="579" t="s">
        <v>73</v>
      </c>
      <c r="D52" s="580" t="s">
        <v>160</v>
      </c>
      <c r="E52" s="618">
        <f>MAX(D10:D48)</f>
        <v>2</v>
      </c>
      <c r="F52" s="579" t="s">
        <v>165</v>
      </c>
      <c r="G52" s="580" t="s">
        <v>166</v>
      </c>
      <c r="H52" s="618">
        <f>F50/(SUM(C15:C48)*42)</f>
        <v>1.0019619662210877</v>
      </c>
      <c r="I52" s="600" t="s">
        <v>165</v>
      </c>
      <c r="J52" s="602" t="s">
        <v>234</v>
      </c>
      <c r="L52" s="554"/>
      <c r="M52" s="555"/>
      <c r="N52" s="555"/>
      <c r="O52" s="556"/>
      <c r="P52" s="556"/>
    </row>
    <row r="53" spans="1:17" ht="13.9" customHeight="1" thickBot="1">
      <c r="A53" s="578" t="s">
        <v>179</v>
      </c>
      <c r="B53" s="612">
        <v>5506</v>
      </c>
      <c r="C53" s="579" t="s">
        <v>73</v>
      </c>
      <c r="D53" s="580" t="s">
        <v>161</v>
      </c>
      <c r="E53" s="612">
        <f>MAX(I10:I49)</f>
        <v>95</v>
      </c>
      <c r="F53" s="579" t="s">
        <v>74</v>
      </c>
      <c r="G53" s="580" t="s">
        <v>163</v>
      </c>
      <c r="H53" s="612">
        <f>AVERAGE(I14:I48)</f>
        <v>94.933333333333337</v>
      </c>
      <c r="I53" s="600" t="s">
        <v>74</v>
      </c>
      <c r="J53" s="547">
        <f>SUM(H10:H49)+E55+H55</f>
        <v>9368.5854769230755</v>
      </c>
      <c r="L53" s="574"/>
      <c r="M53" s="574"/>
      <c r="N53" s="574"/>
      <c r="O53" s="574"/>
      <c r="P53" s="574"/>
    </row>
    <row r="54" spans="1:17" ht="13.9" customHeight="1" thickBot="1">
      <c r="A54" s="578" t="s">
        <v>75</v>
      </c>
      <c r="B54" s="615">
        <v>1827</v>
      </c>
      <c r="C54" s="579" t="s">
        <v>73</v>
      </c>
      <c r="D54" s="580" t="s">
        <v>162</v>
      </c>
      <c r="E54" s="612">
        <f>MAX(J10:J49)</f>
        <v>7100</v>
      </c>
      <c r="F54" s="579" t="s">
        <v>73</v>
      </c>
      <c r="G54" s="580" t="s">
        <v>164</v>
      </c>
      <c r="H54" s="612">
        <f>AVERAGE(J14:J48)</f>
        <v>6469.833333333333</v>
      </c>
      <c r="I54" s="600" t="s">
        <v>73</v>
      </c>
      <c r="J54" s="602" t="s">
        <v>146</v>
      </c>
      <c r="L54" s="550" t="s">
        <v>89</v>
      </c>
      <c r="M54" s="549" t="str">
        <f>'Job Info'!D17</f>
        <v>100 Mesh</v>
      </c>
      <c r="N54" s="549" t="str">
        <f>'Job Info'!D18</f>
        <v>40/70 White</v>
      </c>
      <c r="O54" s="549">
        <f>'Job Info'!D19</f>
        <v>0</v>
      </c>
      <c r="P54" s="549">
        <f>'Job Info'!D20</f>
        <v>0</v>
      </c>
    </row>
    <row r="55" spans="1:17" ht="13.9" customHeight="1" thickBot="1">
      <c r="A55" s="576" t="s">
        <v>90</v>
      </c>
      <c r="B55" s="599">
        <f>((C7*0.433)+B54)/C7</f>
        <v>0.63476697956929884</v>
      </c>
      <c r="C55" s="579" t="s">
        <v>231</v>
      </c>
      <c r="D55" s="589" t="s">
        <v>229</v>
      </c>
      <c r="E55" s="619">
        <v>90</v>
      </c>
      <c r="F55" s="579" t="s">
        <v>230</v>
      </c>
      <c r="G55" s="578" t="s">
        <v>232</v>
      </c>
      <c r="H55" s="619">
        <v>50</v>
      </c>
      <c r="I55" s="600" t="s">
        <v>230</v>
      </c>
      <c r="J55" s="547">
        <f>(C50/42)+E55+H55</f>
        <v>8995.6623999999993</v>
      </c>
      <c r="L55" s="551">
        <f t="shared" ref="L55:P55" si="10">SUM(L10:L49)</f>
        <v>60</v>
      </c>
      <c r="M55" s="551">
        <f t="shared" si="10"/>
        <v>85500</v>
      </c>
      <c r="N55" s="551">
        <f t="shared" si="10"/>
        <v>253600</v>
      </c>
      <c r="O55" s="551">
        <f t="shared" si="10"/>
        <v>0</v>
      </c>
      <c r="P55" s="551">
        <f t="shared" si="10"/>
        <v>0</v>
      </c>
    </row>
    <row r="56" spans="1:17" ht="43.15" customHeight="1">
      <c r="A56" s="663" t="s">
        <v>507</v>
      </c>
      <c r="B56" s="664"/>
      <c r="C56" s="664"/>
      <c r="D56" s="664"/>
      <c r="E56" s="664"/>
      <c r="F56" s="664"/>
      <c r="G56" s="664"/>
      <c r="H56" s="664"/>
      <c r="I56" s="664"/>
      <c r="J56" s="665"/>
      <c r="K56" s="535"/>
      <c r="L56" s="538"/>
      <c r="M56" s="539"/>
      <c r="N56" s="535"/>
      <c r="O56" s="535"/>
    </row>
    <row r="58" spans="1:17">
      <c r="A58" s="541"/>
      <c r="B58" s="540" t="s">
        <v>191</v>
      </c>
      <c r="C58" s="542"/>
      <c r="D58" s="542"/>
      <c r="E58" s="542"/>
      <c r="F58" s="542"/>
      <c r="G58" s="542"/>
      <c r="H58" s="542"/>
      <c r="I58" s="542"/>
    </row>
    <row r="59" spans="1:17">
      <c r="A59" s="543"/>
      <c r="B59" s="540" t="s">
        <v>100</v>
      </c>
      <c r="C59" s="545"/>
      <c r="D59" s="544"/>
      <c r="E59" s="545"/>
      <c r="F59" s="546"/>
      <c r="G59" s="546"/>
      <c r="H59" s="546"/>
      <c r="I59" s="546"/>
    </row>
    <row r="60" spans="1:17">
      <c r="A60" s="558" t="s">
        <v>130</v>
      </c>
      <c r="B60" s="558" t="s">
        <v>131</v>
      </c>
      <c r="C60" s="558" t="s">
        <v>97</v>
      </c>
      <c r="D60" s="558" t="s">
        <v>91</v>
      </c>
      <c r="E60" s="558" t="s">
        <v>72</v>
      </c>
      <c r="F60" s="558" t="s">
        <v>173</v>
      </c>
      <c r="G60" s="558" t="s">
        <v>174</v>
      </c>
      <c r="H60" s="558" t="s">
        <v>171</v>
      </c>
      <c r="I60" s="558" t="s">
        <v>172</v>
      </c>
      <c r="J60" s="558" t="s">
        <v>159</v>
      </c>
      <c r="K60" s="558" t="s">
        <v>99</v>
      </c>
      <c r="L60" s="558" t="s">
        <v>92</v>
      </c>
      <c r="M60" s="558" t="s">
        <v>132</v>
      </c>
      <c r="N60" s="558" t="s">
        <v>93</v>
      </c>
      <c r="O60" s="558" t="s">
        <v>94</v>
      </c>
      <c r="P60" s="558" t="s">
        <v>96</v>
      </c>
      <c r="Q60" s="558" t="s">
        <v>95</v>
      </c>
    </row>
    <row r="61" spans="1:17">
      <c r="A61" s="559">
        <f>C5</f>
        <v>10720</v>
      </c>
      <c r="B61" s="559">
        <f>C6</f>
        <v>10871</v>
      </c>
      <c r="C61" s="559">
        <f>C50</f>
        <v>371937.82079999999</v>
      </c>
      <c r="D61" s="559">
        <f>J55</f>
        <v>8995.6623999999993</v>
      </c>
      <c r="E61" s="559">
        <f>F50</f>
        <v>339100</v>
      </c>
      <c r="F61" s="559">
        <f>M55</f>
        <v>85500</v>
      </c>
      <c r="G61" s="559">
        <f>N55</f>
        <v>253600</v>
      </c>
      <c r="H61" s="559">
        <f>O55</f>
        <v>0</v>
      </c>
      <c r="I61" s="559">
        <f>P55</f>
        <v>0</v>
      </c>
      <c r="J61" s="559">
        <f>B52</f>
        <v>700</v>
      </c>
      <c r="K61" s="559">
        <f>B53</f>
        <v>5506</v>
      </c>
      <c r="L61" s="559">
        <f>B54</f>
        <v>1827</v>
      </c>
      <c r="M61" s="560">
        <f>B55</f>
        <v>0.63476697956929884</v>
      </c>
      <c r="N61" s="559">
        <f>E53</f>
        <v>95</v>
      </c>
      <c r="O61" s="559">
        <f>H53</f>
        <v>94.933333333333337</v>
      </c>
      <c r="P61" s="559">
        <f>E54</f>
        <v>7100</v>
      </c>
      <c r="Q61" s="559">
        <f>H54</f>
        <v>6469.833333333333</v>
      </c>
    </row>
  </sheetData>
  <sheetProtection selectLockedCells="1"/>
  <mergeCells count="22">
    <mergeCell ref="A2:A3"/>
    <mergeCell ref="B2:E2"/>
    <mergeCell ref="F2:J3"/>
    <mergeCell ref="B3:E3"/>
    <mergeCell ref="A4:A5"/>
    <mergeCell ref="F4:G4"/>
    <mergeCell ref="H4:J4"/>
    <mergeCell ref="F5:G5"/>
    <mergeCell ref="H5:J5"/>
    <mergeCell ref="I8:I9"/>
    <mergeCell ref="J8:J9"/>
    <mergeCell ref="A56:J56"/>
    <mergeCell ref="M5:P5"/>
    <mergeCell ref="M6:P6"/>
    <mergeCell ref="A8:A9"/>
    <mergeCell ref="B8:B9"/>
    <mergeCell ref="C8:C9"/>
    <mergeCell ref="D8:D9"/>
    <mergeCell ref="E8:E9"/>
    <mergeCell ref="F8:F9"/>
    <mergeCell ref="G8:G9"/>
    <mergeCell ref="H8:H9"/>
  </mergeCells>
  <dataValidations count="1">
    <dataValidation type="list" allowBlank="1" showInputMessage="1" showErrorMessage="1" sqref="E10:E49">
      <formula1>$Q$10:$Q$25</formula1>
    </dataValidation>
  </dataValidations>
  <pageMargins left="0.7" right="0.7" top="0.75" bottom="0.75" header="0.3" footer="0.3"/>
  <pageSetup scale="77" orientation="portrait" r:id="rId1"/>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Q61"/>
  <sheetViews>
    <sheetView zoomScaleNormal="100" zoomScaleSheetLayoutView="80" workbookViewId="0">
      <selection activeCell="L2" sqref="L2"/>
    </sheetView>
  </sheetViews>
  <sheetFormatPr defaultColWidth="8.85546875" defaultRowHeight="15"/>
  <cols>
    <col min="1" max="16" width="11.7109375" style="534" customWidth="1"/>
    <col min="17" max="17" width="11.28515625" style="534" bestFit="1" customWidth="1"/>
    <col min="18" max="16384" width="8.85546875" style="534"/>
  </cols>
  <sheetData>
    <row r="1" spans="1:17" ht="13.9" customHeight="1" thickBot="1"/>
    <row r="2" spans="1:17" ht="13.9" customHeight="1" thickBot="1">
      <c r="A2" s="673" t="s">
        <v>433</v>
      </c>
      <c r="B2" s="674" t="s">
        <v>291</v>
      </c>
      <c r="C2" s="675"/>
      <c r="D2" s="675"/>
      <c r="E2" s="676"/>
      <c r="F2" s="677" t="s">
        <v>434</v>
      </c>
      <c r="G2" s="678"/>
      <c r="H2" s="678"/>
      <c r="I2" s="678"/>
      <c r="J2" s="678"/>
      <c r="M2" s="566" t="s">
        <v>185</v>
      </c>
      <c r="N2" s="566" t="s">
        <v>186</v>
      </c>
      <c r="O2" s="566" t="s">
        <v>187</v>
      </c>
      <c r="P2" s="566" t="s">
        <v>188</v>
      </c>
    </row>
    <row r="3" spans="1:17" ht="13.9" customHeight="1" thickBot="1">
      <c r="A3" s="673"/>
      <c r="B3" s="679" t="s">
        <v>241</v>
      </c>
      <c r="C3" s="680"/>
      <c r="D3" s="680"/>
      <c r="E3" s="681"/>
      <c r="F3" s="677"/>
      <c r="G3" s="678"/>
      <c r="H3" s="678"/>
      <c r="I3" s="678"/>
      <c r="J3" s="678"/>
      <c r="M3" s="567">
        <f>M55/F50</f>
        <v>0.24620770128354727</v>
      </c>
      <c r="N3" s="567">
        <f>N55/F50</f>
        <v>0.7537922987164527</v>
      </c>
      <c r="O3" s="567">
        <f>O55/F50</f>
        <v>0</v>
      </c>
      <c r="P3" s="567">
        <f>P55/F50</f>
        <v>0</v>
      </c>
    </row>
    <row r="4" spans="1:17" ht="13.9" customHeight="1" thickBot="1">
      <c r="A4" s="682">
        <v>46</v>
      </c>
      <c r="B4" s="581" t="s">
        <v>218</v>
      </c>
      <c r="C4" s="608">
        <v>10702</v>
      </c>
      <c r="D4" s="582" t="s">
        <v>76</v>
      </c>
      <c r="E4" s="586">
        <v>2.2169999999999999E-2</v>
      </c>
      <c r="F4" s="683" t="s">
        <v>226</v>
      </c>
      <c r="G4" s="684"/>
      <c r="H4" s="685" t="s">
        <v>447</v>
      </c>
      <c r="I4" s="685"/>
      <c r="J4" s="685"/>
      <c r="N4" s="535"/>
    </row>
    <row r="5" spans="1:17" ht="13.9" customHeight="1" thickBot="1">
      <c r="A5" s="682"/>
      <c r="B5" s="658" t="s">
        <v>78</v>
      </c>
      <c r="C5" s="609">
        <v>10533</v>
      </c>
      <c r="D5" s="583" t="s">
        <v>219</v>
      </c>
      <c r="E5" s="587">
        <f>(C6+C5)/2</f>
        <v>10608.5</v>
      </c>
      <c r="F5" s="683" t="s">
        <v>227</v>
      </c>
      <c r="G5" s="686"/>
      <c r="H5" s="685" t="s">
        <v>448</v>
      </c>
      <c r="I5" s="687"/>
      <c r="J5" s="685"/>
      <c r="M5" s="666" t="s">
        <v>140</v>
      </c>
      <c r="N5" s="667"/>
      <c r="O5" s="667"/>
      <c r="P5" s="668"/>
    </row>
    <row r="6" spans="1:17" ht="13.9" customHeight="1" thickBot="1">
      <c r="A6" s="595" t="s">
        <v>144</v>
      </c>
      <c r="B6" s="658" t="s">
        <v>79</v>
      </c>
      <c r="C6" s="609">
        <v>10684</v>
      </c>
      <c r="D6" s="584" t="s">
        <v>145</v>
      </c>
      <c r="E6" s="588">
        <v>0.63</v>
      </c>
      <c r="F6" s="592" t="s">
        <v>170</v>
      </c>
      <c r="G6" s="594">
        <f>SUM(C12:C15)/SUM(C12:C46)</f>
        <v>8.4421641791044777E-2</v>
      </c>
      <c r="H6" s="592" t="s">
        <v>168</v>
      </c>
      <c r="I6" s="575">
        <v>48.698924731182792</v>
      </c>
      <c r="J6" s="596"/>
      <c r="M6" s="669" t="s">
        <v>141</v>
      </c>
      <c r="N6" s="670"/>
      <c r="O6" s="670"/>
      <c r="P6" s="671"/>
    </row>
    <row r="7" spans="1:17" ht="13.9" customHeight="1" thickBot="1">
      <c r="A7" s="610">
        <v>22.1</v>
      </c>
      <c r="B7" s="658" t="s">
        <v>80</v>
      </c>
      <c r="C7" s="609">
        <v>9051</v>
      </c>
      <c r="D7" s="585" t="s">
        <v>77</v>
      </c>
      <c r="E7" s="587">
        <v>6</v>
      </c>
      <c r="F7" s="593" t="s">
        <v>167</v>
      </c>
      <c r="G7" s="587">
        <v>95</v>
      </c>
      <c r="H7" s="592" t="s">
        <v>169</v>
      </c>
      <c r="I7" s="575">
        <v>1853.2258064516129</v>
      </c>
      <c r="J7" s="596"/>
      <c r="K7" s="535"/>
      <c r="L7" s="557"/>
    </row>
    <row r="8" spans="1:17" ht="13.9" customHeight="1">
      <c r="A8" s="661" t="s">
        <v>81</v>
      </c>
      <c r="B8" s="661" t="s">
        <v>82</v>
      </c>
      <c r="C8" s="661" t="s">
        <v>201</v>
      </c>
      <c r="D8" s="661" t="s">
        <v>224</v>
      </c>
      <c r="E8" s="662" t="s">
        <v>225</v>
      </c>
      <c r="F8" s="661" t="s">
        <v>83</v>
      </c>
      <c r="G8" s="662" t="s">
        <v>72</v>
      </c>
      <c r="H8" s="661" t="s">
        <v>217</v>
      </c>
      <c r="I8" s="661" t="s">
        <v>239</v>
      </c>
      <c r="J8" s="662" t="s">
        <v>451</v>
      </c>
      <c r="L8" s="557"/>
    </row>
    <row r="9" spans="1:17" ht="13.9" customHeight="1" thickBot="1">
      <c r="A9" s="661"/>
      <c r="B9" s="661"/>
      <c r="C9" s="661"/>
      <c r="D9" s="661"/>
      <c r="E9" s="661"/>
      <c r="F9" s="672"/>
      <c r="G9" s="672"/>
      <c r="H9" s="672"/>
      <c r="I9" s="661"/>
      <c r="J9" s="661"/>
      <c r="L9" s="535"/>
      <c r="M9" s="535"/>
      <c r="N9" s="535"/>
      <c r="Q9" s="568" t="s">
        <v>149</v>
      </c>
    </row>
    <row r="10" spans="1:17" ht="13.9" customHeight="1" thickBot="1">
      <c r="A10" s="597">
        <v>1</v>
      </c>
      <c r="B10" s="611" t="s">
        <v>84</v>
      </c>
      <c r="C10" s="630">
        <v>22</v>
      </c>
      <c r="D10" s="631"/>
      <c r="E10" s="622" t="s">
        <v>139</v>
      </c>
      <c r="F10" s="624">
        <f>(D10*42)*C10</f>
        <v>0</v>
      </c>
      <c r="G10" s="604">
        <f>F10</f>
        <v>0</v>
      </c>
      <c r="H10" s="575">
        <f t="shared" ref="H10:H49" si="0">(1*((D10/$A$7)+1))*C10</f>
        <v>22</v>
      </c>
      <c r="I10" s="616">
        <v>15</v>
      </c>
      <c r="J10" s="616">
        <v>5660</v>
      </c>
      <c r="L10" s="554">
        <f>IF(E10="acid",(C10),0)</f>
        <v>0</v>
      </c>
      <c r="M10" s="561">
        <f t="shared" ref="M10:M46" si="1">IF(E10=$M$54,F10,0)</f>
        <v>0</v>
      </c>
      <c r="N10" s="561">
        <f t="shared" ref="N10:N46" si="2">IF(E10=$N$54,F10,0)</f>
        <v>0</v>
      </c>
      <c r="O10" s="561">
        <f t="shared" ref="O10:O46" si="3">IF(E10=$O$54,F10,0)</f>
        <v>0</v>
      </c>
      <c r="P10" s="561">
        <f t="shared" ref="P10:P46" si="4">IF(E10=$P$54,F10,0)</f>
        <v>0</v>
      </c>
      <c r="Q10" s="569"/>
    </row>
    <row r="11" spans="1:17" ht="13.9" customHeight="1" thickBot="1">
      <c r="A11" s="597">
        <v>2</v>
      </c>
      <c r="B11" s="611" t="s">
        <v>85</v>
      </c>
      <c r="C11" s="630">
        <v>24</v>
      </c>
      <c r="D11" s="631"/>
      <c r="E11" s="622" t="s">
        <v>61</v>
      </c>
      <c r="F11" s="624">
        <f t="shared" ref="F11:F14" si="5">(D11*42)*C11</f>
        <v>0</v>
      </c>
      <c r="G11" s="604">
        <f t="shared" ref="G11:G48" si="6">G10+F11</f>
        <v>0</v>
      </c>
      <c r="H11" s="575">
        <f t="shared" si="0"/>
        <v>24</v>
      </c>
      <c r="I11" s="616">
        <v>50</v>
      </c>
      <c r="J11" s="616">
        <v>7200</v>
      </c>
      <c r="L11" s="554">
        <f t="shared" ref="L11:L49" si="7">IF(E11="acid",(C11),0)</f>
        <v>24</v>
      </c>
      <c r="M11" s="561">
        <f t="shared" si="1"/>
        <v>0</v>
      </c>
      <c r="N11" s="561">
        <f t="shared" si="2"/>
        <v>0</v>
      </c>
      <c r="O11" s="561">
        <f t="shared" si="3"/>
        <v>0</v>
      </c>
      <c r="P11" s="561">
        <f t="shared" si="4"/>
        <v>0</v>
      </c>
      <c r="Q11" s="552" t="s">
        <v>136</v>
      </c>
    </row>
    <row r="12" spans="1:17" ht="13.9" customHeight="1" thickBot="1">
      <c r="A12" s="597">
        <v>3</v>
      </c>
      <c r="B12" s="611" t="s">
        <v>498</v>
      </c>
      <c r="C12" s="630">
        <v>130</v>
      </c>
      <c r="D12" s="631"/>
      <c r="E12" s="622" t="s">
        <v>86</v>
      </c>
      <c r="F12" s="624">
        <f t="shared" si="5"/>
        <v>0</v>
      </c>
      <c r="G12" s="604">
        <f t="shared" si="6"/>
        <v>0</v>
      </c>
      <c r="H12" s="575">
        <f t="shared" si="0"/>
        <v>130</v>
      </c>
      <c r="I12" s="616">
        <v>80</v>
      </c>
      <c r="J12" s="616">
        <v>5700</v>
      </c>
      <c r="L12" s="554">
        <f t="shared" si="7"/>
        <v>0</v>
      </c>
      <c r="M12" s="561">
        <f t="shared" si="1"/>
        <v>0</v>
      </c>
      <c r="N12" s="561">
        <f t="shared" si="2"/>
        <v>0</v>
      </c>
      <c r="O12" s="561">
        <f t="shared" si="3"/>
        <v>0</v>
      </c>
      <c r="P12" s="561">
        <f t="shared" si="4"/>
        <v>0</v>
      </c>
      <c r="Q12" s="552" t="s">
        <v>150</v>
      </c>
    </row>
    <row r="13" spans="1:17" ht="13.9" customHeight="1" thickBot="1">
      <c r="A13" s="597">
        <v>4</v>
      </c>
      <c r="B13" s="611" t="s">
        <v>85</v>
      </c>
      <c r="C13" s="630">
        <v>36</v>
      </c>
      <c r="D13" s="631"/>
      <c r="E13" s="622" t="s">
        <v>61</v>
      </c>
      <c r="F13" s="624">
        <f t="shared" si="5"/>
        <v>0</v>
      </c>
      <c r="G13" s="604">
        <f t="shared" si="6"/>
        <v>0</v>
      </c>
      <c r="H13" s="575">
        <f t="shared" si="0"/>
        <v>36</v>
      </c>
      <c r="I13" s="616">
        <v>90</v>
      </c>
      <c r="J13" s="616">
        <v>6000</v>
      </c>
      <c r="L13" s="554">
        <f t="shared" si="7"/>
        <v>36</v>
      </c>
      <c r="M13" s="561">
        <f t="shared" si="1"/>
        <v>0</v>
      </c>
      <c r="N13" s="561">
        <f t="shared" si="2"/>
        <v>0</v>
      </c>
      <c r="O13" s="561">
        <f t="shared" si="3"/>
        <v>0</v>
      </c>
      <c r="P13" s="561">
        <f t="shared" si="4"/>
        <v>0</v>
      </c>
      <c r="Q13" s="552" t="s">
        <v>113</v>
      </c>
    </row>
    <row r="14" spans="1:17" ht="13.9" customHeight="1" thickBot="1">
      <c r="A14" s="597">
        <v>5</v>
      </c>
      <c r="B14" s="611" t="s">
        <v>498</v>
      </c>
      <c r="C14" s="630">
        <v>358</v>
      </c>
      <c r="D14" s="632"/>
      <c r="E14" s="622" t="s">
        <v>87</v>
      </c>
      <c r="F14" s="624">
        <f t="shared" si="5"/>
        <v>0</v>
      </c>
      <c r="G14" s="604">
        <f t="shared" si="6"/>
        <v>0</v>
      </c>
      <c r="H14" s="575">
        <f t="shared" si="0"/>
        <v>358</v>
      </c>
      <c r="I14" s="616">
        <v>95</v>
      </c>
      <c r="J14" s="616">
        <v>6300</v>
      </c>
      <c r="L14" s="554">
        <f t="shared" si="7"/>
        <v>0</v>
      </c>
      <c r="M14" s="561">
        <f t="shared" si="1"/>
        <v>0</v>
      </c>
      <c r="N14" s="561">
        <f t="shared" si="2"/>
        <v>0</v>
      </c>
      <c r="O14" s="561">
        <f t="shared" si="3"/>
        <v>0</v>
      </c>
      <c r="P14" s="561">
        <f t="shared" si="4"/>
        <v>0</v>
      </c>
      <c r="Q14" s="552" t="s">
        <v>151</v>
      </c>
    </row>
    <row r="15" spans="1:17" ht="13.9" customHeight="1" thickBot="1">
      <c r="A15" s="597">
        <v>6</v>
      </c>
      <c r="B15" s="611" t="s">
        <v>498</v>
      </c>
      <c r="C15" s="630">
        <v>200</v>
      </c>
      <c r="D15" s="631">
        <v>0.3</v>
      </c>
      <c r="E15" s="622" t="s">
        <v>136</v>
      </c>
      <c r="F15" s="624">
        <v>2482</v>
      </c>
      <c r="G15" s="604">
        <f t="shared" si="6"/>
        <v>2482</v>
      </c>
      <c r="H15" s="575">
        <f t="shared" si="0"/>
        <v>202.71493212669682</v>
      </c>
      <c r="I15" s="616">
        <v>95</v>
      </c>
      <c r="J15" s="616">
        <v>6430</v>
      </c>
      <c r="L15" s="554">
        <f t="shared" si="7"/>
        <v>0</v>
      </c>
      <c r="M15" s="561">
        <f t="shared" si="1"/>
        <v>2482</v>
      </c>
      <c r="N15" s="561">
        <f t="shared" si="2"/>
        <v>0</v>
      </c>
      <c r="O15" s="561">
        <f t="shared" si="3"/>
        <v>0</v>
      </c>
      <c r="P15" s="561">
        <f t="shared" si="4"/>
        <v>0</v>
      </c>
      <c r="Q15" s="552" t="s">
        <v>114</v>
      </c>
    </row>
    <row r="16" spans="1:17" ht="13.9" customHeight="1" thickBot="1">
      <c r="A16" s="597">
        <v>7</v>
      </c>
      <c r="B16" s="611" t="s">
        <v>498</v>
      </c>
      <c r="C16" s="630">
        <v>351</v>
      </c>
      <c r="D16" s="631">
        <v>0.6</v>
      </c>
      <c r="E16" s="622" t="s">
        <v>136</v>
      </c>
      <c r="F16" s="624">
        <v>9238</v>
      </c>
      <c r="G16" s="604">
        <f t="shared" si="6"/>
        <v>11720</v>
      </c>
      <c r="H16" s="575">
        <f t="shared" si="0"/>
        <v>360.52941176470586</v>
      </c>
      <c r="I16" s="616">
        <v>95</v>
      </c>
      <c r="J16" s="616">
        <v>6630</v>
      </c>
      <c r="L16" s="554">
        <f t="shared" si="7"/>
        <v>0</v>
      </c>
      <c r="M16" s="561">
        <f t="shared" si="1"/>
        <v>9238</v>
      </c>
      <c r="N16" s="561">
        <f t="shared" si="2"/>
        <v>0</v>
      </c>
      <c r="O16" s="561">
        <f t="shared" si="3"/>
        <v>0</v>
      </c>
      <c r="P16" s="561">
        <f t="shared" si="4"/>
        <v>0</v>
      </c>
      <c r="Q16" s="552" t="s">
        <v>152</v>
      </c>
    </row>
    <row r="17" spans="1:17" ht="13.9" customHeight="1" thickBot="1">
      <c r="A17" s="597">
        <v>8</v>
      </c>
      <c r="B17" s="611" t="s">
        <v>498</v>
      </c>
      <c r="C17" s="630">
        <v>350</v>
      </c>
      <c r="D17" s="631">
        <v>0.9</v>
      </c>
      <c r="E17" s="622" t="s">
        <v>136</v>
      </c>
      <c r="F17" s="624">
        <v>12487</v>
      </c>
      <c r="G17" s="604">
        <f t="shared" si="6"/>
        <v>24207</v>
      </c>
      <c r="H17" s="575">
        <f t="shared" si="0"/>
        <v>364.2533936651584</v>
      </c>
      <c r="I17" s="616">
        <v>95</v>
      </c>
      <c r="J17" s="616">
        <v>6410</v>
      </c>
      <c r="L17" s="554">
        <f t="shared" si="7"/>
        <v>0</v>
      </c>
      <c r="M17" s="561">
        <f t="shared" si="1"/>
        <v>12487</v>
      </c>
      <c r="N17" s="561">
        <f t="shared" si="2"/>
        <v>0</v>
      </c>
      <c r="O17" s="561">
        <f t="shared" si="3"/>
        <v>0</v>
      </c>
      <c r="P17" s="561">
        <f t="shared" si="4"/>
        <v>0</v>
      </c>
      <c r="Q17" s="552" t="s">
        <v>87</v>
      </c>
    </row>
    <row r="18" spans="1:17" ht="13.9" customHeight="1" thickBot="1">
      <c r="A18" s="597">
        <v>9</v>
      </c>
      <c r="B18" s="611" t="s">
        <v>498</v>
      </c>
      <c r="C18" s="633">
        <v>150</v>
      </c>
      <c r="D18" s="631">
        <v>0.3</v>
      </c>
      <c r="E18" s="622" t="s">
        <v>136</v>
      </c>
      <c r="F18" s="624">
        <v>2360</v>
      </c>
      <c r="G18" s="604">
        <f t="shared" si="6"/>
        <v>26567</v>
      </c>
      <c r="H18" s="575">
        <f t="shared" si="0"/>
        <v>152.03619909502262</v>
      </c>
      <c r="I18" s="616">
        <v>95</v>
      </c>
      <c r="J18" s="616">
        <v>6250</v>
      </c>
      <c r="L18" s="554">
        <f t="shared" si="7"/>
        <v>0</v>
      </c>
      <c r="M18" s="561">
        <f t="shared" si="1"/>
        <v>2360</v>
      </c>
      <c r="N18" s="561">
        <f t="shared" si="2"/>
        <v>0</v>
      </c>
      <c r="O18" s="561">
        <f t="shared" si="3"/>
        <v>0</v>
      </c>
      <c r="P18" s="561">
        <f t="shared" si="4"/>
        <v>0</v>
      </c>
      <c r="Q18" s="552" t="s">
        <v>61</v>
      </c>
    </row>
    <row r="19" spans="1:17" ht="13.9" customHeight="1" thickBot="1">
      <c r="A19" s="597">
        <v>10</v>
      </c>
      <c r="B19" s="611" t="s">
        <v>498</v>
      </c>
      <c r="C19" s="633">
        <v>350</v>
      </c>
      <c r="D19" s="631">
        <v>0.6</v>
      </c>
      <c r="E19" s="622" t="s">
        <v>136</v>
      </c>
      <c r="F19" s="624">
        <v>9304</v>
      </c>
      <c r="G19" s="604">
        <f t="shared" si="6"/>
        <v>35871</v>
      </c>
      <c r="H19" s="575">
        <f t="shared" si="0"/>
        <v>359.50226244343889</v>
      </c>
      <c r="I19" s="616">
        <v>95</v>
      </c>
      <c r="J19" s="616">
        <v>6150</v>
      </c>
      <c r="L19" s="554">
        <f t="shared" si="7"/>
        <v>0</v>
      </c>
      <c r="M19" s="561">
        <f t="shared" si="1"/>
        <v>9304</v>
      </c>
      <c r="N19" s="561">
        <f t="shared" si="2"/>
        <v>0</v>
      </c>
      <c r="O19" s="561">
        <f t="shared" si="3"/>
        <v>0</v>
      </c>
      <c r="P19" s="561">
        <f t="shared" si="4"/>
        <v>0</v>
      </c>
      <c r="Q19" s="552" t="s">
        <v>86</v>
      </c>
    </row>
    <row r="20" spans="1:17" ht="13.9" customHeight="1" thickBot="1">
      <c r="A20" s="597">
        <v>11</v>
      </c>
      <c r="B20" s="611" t="s">
        <v>498</v>
      </c>
      <c r="C20" s="633">
        <v>301</v>
      </c>
      <c r="D20" s="631">
        <v>0.9</v>
      </c>
      <c r="E20" s="622" t="s">
        <v>136</v>
      </c>
      <c r="F20" s="624">
        <v>11100</v>
      </c>
      <c r="G20" s="604">
        <f t="shared" si="6"/>
        <v>46971</v>
      </c>
      <c r="H20" s="575">
        <f t="shared" si="0"/>
        <v>313.25791855203624</v>
      </c>
      <c r="I20" s="616">
        <v>95</v>
      </c>
      <c r="J20" s="616">
        <v>6250</v>
      </c>
      <c r="L20" s="554">
        <f t="shared" si="7"/>
        <v>0</v>
      </c>
      <c r="M20" s="561">
        <f t="shared" si="1"/>
        <v>11100</v>
      </c>
      <c r="N20" s="561">
        <f t="shared" si="2"/>
        <v>0</v>
      </c>
      <c r="O20" s="561">
        <f t="shared" si="3"/>
        <v>0</v>
      </c>
      <c r="P20" s="561">
        <f t="shared" si="4"/>
        <v>0</v>
      </c>
      <c r="Q20" s="552" t="s">
        <v>128</v>
      </c>
    </row>
    <row r="21" spans="1:17" ht="13.9" customHeight="1" thickBot="1">
      <c r="A21" s="597">
        <v>12</v>
      </c>
      <c r="B21" s="611" t="s">
        <v>498</v>
      </c>
      <c r="C21" s="633">
        <v>150</v>
      </c>
      <c r="D21" s="631">
        <v>0.3</v>
      </c>
      <c r="E21" s="622" t="s">
        <v>136</v>
      </c>
      <c r="F21" s="624">
        <v>2213</v>
      </c>
      <c r="G21" s="604">
        <f t="shared" si="6"/>
        <v>49184</v>
      </c>
      <c r="H21" s="575">
        <f t="shared" si="0"/>
        <v>152.03619909502262</v>
      </c>
      <c r="I21" s="616">
        <v>95</v>
      </c>
      <c r="J21" s="616">
        <v>6070</v>
      </c>
      <c r="L21" s="554">
        <f t="shared" si="7"/>
        <v>0</v>
      </c>
      <c r="M21" s="561">
        <f t="shared" si="1"/>
        <v>2213</v>
      </c>
      <c r="N21" s="561">
        <f t="shared" si="2"/>
        <v>0</v>
      </c>
      <c r="O21" s="561">
        <f t="shared" si="3"/>
        <v>0</v>
      </c>
      <c r="P21" s="561">
        <f t="shared" si="4"/>
        <v>0</v>
      </c>
      <c r="Q21" s="552" t="s">
        <v>129</v>
      </c>
    </row>
    <row r="22" spans="1:17" ht="13.9" customHeight="1" thickBot="1">
      <c r="A22" s="597">
        <v>13</v>
      </c>
      <c r="B22" s="611" t="s">
        <v>498</v>
      </c>
      <c r="C22" s="633">
        <v>300</v>
      </c>
      <c r="D22" s="631">
        <v>0.9</v>
      </c>
      <c r="E22" s="622" t="s">
        <v>136</v>
      </c>
      <c r="F22" s="624">
        <v>11765</v>
      </c>
      <c r="G22" s="604">
        <f t="shared" si="6"/>
        <v>60949</v>
      </c>
      <c r="H22" s="575">
        <f t="shared" si="0"/>
        <v>312.21719457013575</v>
      </c>
      <c r="I22" s="616">
        <v>95</v>
      </c>
      <c r="J22" s="616">
        <v>6140</v>
      </c>
      <c r="L22" s="554">
        <f t="shared" si="7"/>
        <v>0</v>
      </c>
      <c r="M22" s="561">
        <f t="shared" si="1"/>
        <v>11765</v>
      </c>
      <c r="N22" s="561">
        <f t="shared" si="2"/>
        <v>0</v>
      </c>
      <c r="O22" s="561">
        <f t="shared" si="3"/>
        <v>0</v>
      </c>
      <c r="P22" s="561">
        <f t="shared" si="4"/>
        <v>0</v>
      </c>
      <c r="Q22" s="552" t="s">
        <v>139</v>
      </c>
    </row>
    <row r="23" spans="1:17" ht="13.9" customHeight="1" thickBot="1">
      <c r="A23" s="597">
        <v>14</v>
      </c>
      <c r="B23" s="611" t="s">
        <v>498</v>
      </c>
      <c r="C23" s="633">
        <v>301</v>
      </c>
      <c r="D23" s="631">
        <v>1.2</v>
      </c>
      <c r="E23" s="622" t="s">
        <v>136</v>
      </c>
      <c r="F23" s="624">
        <v>14094</v>
      </c>
      <c r="G23" s="604">
        <f t="shared" si="6"/>
        <v>75043</v>
      </c>
      <c r="H23" s="575">
        <f t="shared" si="0"/>
        <v>317.34389140271492</v>
      </c>
      <c r="I23" s="616">
        <v>95</v>
      </c>
      <c r="J23" s="616">
        <v>6180</v>
      </c>
      <c r="L23" s="554">
        <f t="shared" si="7"/>
        <v>0</v>
      </c>
      <c r="M23" s="561">
        <f t="shared" si="1"/>
        <v>14094</v>
      </c>
      <c r="N23" s="561">
        <f t="shared" si="2"/>
        <v>0</v>
      </c>
      <c r="O23" s="561">
        <f t="shared" si="3"/>
        <v>0</v>
      </c>
      <c r="P23" s="561">
        <f t="shared" si="4"/>
        <v>0</v>
      </c>
      <c r="Q23" s="552" t="s">
        <v>192</v>
      </c>
    </row>
    <row r="24" spans="1:17" ht="13.9" customHeight="1" thickBot="1">
      <c r="A24" s="597">
        <v>15</v>
      </c>
      <c r="B24" s="611" t="s">
        <v>498</v>
      </c>
      <c r="C24" s="633">
        <v>151</v>
      </c>
      <c r="D24" s="631">
        <v>0.3</v>
      </c>
      <c r="E24" s="622" t="s">
        <v>136</v>
      </c>
      <c r="F24" s="624">
        <v>3042</v>
      </c>
      <c r="G24" s="604">
        <f t="shared" si="6"/>
        <v>78085</v>
      </c>
      <c r="H24" s="575">
        <f t="shared" si="0"/>
        <v>153.0497737556561</v>
      </c>
      <c r="I24" s="616">
        <v>95</v>
      </c>
      <c r="J24" s="616">
        <v>6015</v>
      </c>
      <c r="L24" s="554">
        <f t="shared" si="7"/>
        <v>0</v>
      </c>
      <c r="M24" s="561">
        <f t="shared" si="1"/>
        <v>3042</v>
      </c>
      <c r="N24" s="561">
        <f t="shared" si="2"/>
        <v>0</v>
      </c>
      <c r="O24" s="561">
        <f t="shared" si="3"/>
        <v>0</v>
      </c>
      <c r="P24" s="561">
        <f t="shared" si="4"/>
        <v>0</v>
      </c>
      <c r="Q24" s="552" t="s">
        <v>233</v>
      </c>
    </row>
    <row r="25" spans="1:17" ht="13.9" customHeight="1" thickBot="1">
      <c r="A25" s="597">
        <v>16</v>
      </c>
      <c r="B25" s="611" t="s">
        <v>498</v>
      </c>
      <c r="C25" s="633">
        <v>147</v>
      </c>
      <c r="D25" s="631">
        <v>1.2</v>
      </c>
      <c r="E25" s="622" t="s">
        <v>136</v>
      </c>
      <c r="F25" s="624">
        <v>6315</v>
      </c>
      <c r="G25" s="604">
        <f t="shared" si="6"/>
        <v>84400</v>
      </c>
      <c r="H25" s="575">
        <f t="shared" si="0"/>
        <v>154.9819004524887</v>
      </c>
      <c r="I25" s="616">
        <v>95</v>
      </c>
      <c r="J25" s="616">
        <v>6190</v>
      </c>
      <c r="L25" s="554">
        <f t="shared" si="7"/>
        <v>0</v>
      </c>
      <c r="M25" s="561">
        <f t="shared" si="1"/>
        <v>6315</v>
      </c>
      <c r="N25" s="561">
        <f t="shared" si="2"/>
        <v>0</v>
      </c>
      <c r="O25" s="561">
        <f t="shared" si="3"/>
        <v>0</v>
      </c>
      <c r="P25" s="561">
        <f t="shared" si="4"/>
        <v>0</v>
      </c>
      <c r="Q25" s="553" t="s">
        <v>156</v>
      </c>
    </row>
    <row r="26" spans="1:17" ht="13.9" customHeight="1" thickBot="1">
      <c r="A26" s="597">
        <v>17</v>
      </c>
      <c r="B26" s="611" t="s">
        <v>502</v>
      </c>
      <c r="C26" s="633">
        <v>201</v>
      </c>
      <c r="D26" s="631">
        <v>0.3</v>
      </c>
      <c r="E26" s="622" t="s">
        <v>150</v>
      </c>
      <c r="F26" s="624">
        <v>3262</v>
      </c>
      <c r="G26" s="604">
        <f t="shared" si="6"/>
        <v>87662</v>
      </c>
      <c r="H26" s="575">
        <f t="shared" si="0"/>
        <v>203.7285067873303</v>
      </c>
      <c r="I26" s="616">
        <v>95</v>
      </c>
      <c r="J26" s="616">
        <v>6000</v>
      </c>
      <c r="L26" s="554">
        <f t="shared" si="7"/>
        <v>0</v>
      </c>
      <c r="M26" s="561">
        <f t="shared" si="1"/>
        <v>0</v>
      </c>
      <c r="N26" s="561">
        <f t="shared" si="2"/>
        <v>3262</v>
      </c>
      <c r="O26" s="561">
        <f t="shared" si="3"/>
        <v>0</v>
      </c>
      <c r="P26" s="561">
        <f t="shared" si="4"/>
        <v>0</v>
      </c>
    </row>
    <row r="27" spans="1:17" ht="13.9" customHeight="1" thickBot="1">
      <c r="A27" s="597">
        <v>18</v>
      </c>
      <c r="B27" s="611" t="s">
        <v>502</v>
      </c>
      <c r="C27" s="633">
        <v>401</v>
      </c>
      <c r="D27" s="631">
        <v>0.6</v>
      </c>
      <c r="E27" s="622" t="s">
        <v>150</v>
      </c>
      <c r="F27" s="624">
        <v>10642</v>
      </c>
      <c r="G27" s="604">
        <f t="shared" si="6"/>
        <v>98304</v>
      </c>
      <c r="H27" s="575">
        <f t="shared" si="0"/>
        <v>411.88687782805425</v>
      </c>
      <c r="I27" s="616">
        <v>95</v>
      </c>
      <c r="J27" s="616">
        <v>5930</v>
      </c>
      <c r="L27" s="554">
        <f t="shared" si="7"/>
        <v>0</v>
      </c>
      <c r="M27" s="561">
        <f t="shared" si="1"/>
        <v>0</v>
      </c>
      <c r="N27" s="561">
        <f t="shared" si="2"/>
        <v>10642</v>
      </c>
      <c r="O27" s="561">
        <f t="shared" si="3"/>
        <v>0</v>
      </c>
      <c r="P27" s="561">
        <f t="shared" si="4"/>
        <v>0</v>
      </c>
    </row>
    <row r="28" spans="1:17" ht="13.9" customHeight="1" thickBot="1">
      <c r="A28" s="597">
        <v>19</v>
      </c>
      <c r="B28" s="611" t="s">
        <v>502</v>
      </c>
      <c r="C28" s="633">
        <v>400</v>
      </c>
      <c r="D28" s="631">
        <v>0.9</v>
      </c>
      <c r="E28" s="622" t="s">
        <v>150</v>
      </c>
      <c r="F28" s="624">
        <v>14376</v>
      </c>
      <c r="G28" s="604">
        <f t="shared" si="6"/>
        <v>112680</v>
      </c>
      <c r="H28" s="575">
        <f t="shared" si="0"/>
        <v>416.28959276018105</v>
      </c>
      <c r="I28" s="616">
        <v>95</v>
      </c>
      <c r="J28" s="616">
        <v>5960</v>
      </c>
      <c r="L28" s="554">
        <f t="shared" si="7"/>
        <v>0</v>
      </c>
      <c r="M28" s="561">
        <f t="shared" si="1"/>
        <v>0</v>
      </c>
      <c r="N28" s="561">
        <f t="shared" si="2"/>
        <v>14376</v>
      </c>
      <c r="O28" s="561">
        <f t="shared" si="3"/>
        <v>0</v>
      </c>
      <c r="P28" s="561">
        <f t="shared" si="4"/>
        <v>0</v>
      </c>
    </row>
    <row r="29" spans="1:17" ht="13.9" customHeight="1" thickBot="1">
      <c r="A29" s="597">
        <v>20</v>
      </c>
      <c r="B29" s="611" t="s">
        <v>505</v>
      </c>
      <c r="C29" s="633">
        <v>200</v>
      </c>
      <c r="D29" s="631">
        <v>0.3</v>
      </c>
      <c r="E29" s="622" t="s">
        <v>150</v>
      </c>
      <c r="F29" s="624">
        <v>3091</v>
      </c>
      <c r="G29" s="604">
        <f t="shared" si="6"/>
        <v>115771</v>
      </c>
      <c r="H29" s="575">
        <f t="shared" si="0"/>
        <v>202.71493212669682</v>
      </c>
      <c r="I29" s="616">
        <v>95</v>
      </c>
      <c r="J29" s="616">
        <v>5880</v>
      </c>
      <c r="L29" s="554">
        <f t="shared" si="7"/>
        <v>0</v>
      </c>
      <c r="M29" s="561">
        <f t="shared" si="1"/>
        <v>0</v>
      </c>
      <c r="N29" s="561">
        <f t="shared" si="2"/>
        <v>3091</v>
      </c>
      <c r="O29" s="561">
        <f t="shared" si="3"/>
        <v>0</v>
      </c>
      <c r="P29" s="561">
        <f t="shared" si="4"/>
        <v>0</v>
      </c>
    </row>
    <row r="30" spans="1:17" ht="13.9" customHeight="1" thickBot="1">
      <c r="A30" s="597">
        <v>21</v>
      </c>
      <c r="B30" s="611" t="s">
        <v>505</v>
      </c>
      <c r="C30" s="633">
        <v>401</v>
      </c>
      <c r="D30" s="631">
        <v>0.9</v>
      </c>
      <c r="E30" s="622" t="s">
        <v>150</v>
      </c>
      <c r="F30" s="624">
        <v>16146</v>
      </c>
      <c r="G30" s="604">
        <f t="shared" si="6"/>
        <v>131917</v>
      </c>
      <c r="H30" s="575">
        <f t="shared" si="0"/>
        <v>417.33031674208149</v>
      </c>
      <c r="I30" s="616">
        <v>95</v>
      </c>
      <c r="J30" s="616">
        <v>5840</v>
      </c>
      <c r="L30" s="554">
        <f t="shared" si="7"/>
        <v>0</v>
      </c>
      <c r="M30" s="561">
        <f t="shared" si="1"/>
        <v>0</v>
      </c>
      <c r="N30" s="561">
        <f t="shared" si="2"/>
        <v>16146</v>
      </c>
      <c r="O30" s="561">
        <f t="shared" si="3"/>
        <v>0</v>
      </c>
      <c r="P30" s="561">
        <f t="shared" si="4"/>
        <v>0</v>
      </c>
    </row>
    <row r="31" spans="1:17" ht="13.9" customHeight="1" thickBot="1">
      <c r="A31" s="597">
        <v>22</v>
      </c>
      <c r="B31" s="611" t="s">
        <v>505</v>
      </c>
      <c r="C31" s="633">
        <v>401</v>
      </c>
      <c r="D31" s="631">
        <v>1.5</v>
      </c>
      <c r="E31" s="622" t="s">
        <v>150</v>
      </c>
      <c r="F31" s="624">
        <v>24154</v>
      </c>
      <c r="G31" s="604">
        <f t="shared" si="6"/>
        <v>156071</v>
      </c>
      <c r="H31" s="575">
        <f t="shared" si="0"/>
        <v>428.21719457013575</v>
      </c>
      <c r="I31" s="616">
        <v>95</v>
      </c>
      <c r="J31" s="616">
        <v>6070</v>
      </c>
      <c r="L31" s="554">
        <f t="shared" si="7"/>
        <v>0</v>
      </c>
      <c r="M31" s="561">
        <f t="shared" si="1"/>
        <v>0</v>
      </c>
      <c r="N31" s="561">
        <f t="shared" si="2"/>
        <v>24154</v>
      </c>
      <c r="O31" s="561">
        <f t="shared" si="3"/>
        <v>0</v>
      </c>
      <c r="P31" s="561">
        <f t="shared" si="4"/>
        <v>0</v>
      </c>
    </row>
    <row r="32" spans="1:17" ht="13.9" customHeight="1" thickBot="1">
      <c r="A32" s="597">
        <v>23</v>
      </c>
      <c r="B32" s="611" t="s">
        <v>505</v>
      </c>
      <c r="C32" s="633">
        <v>200</v>
      </c>
      <c r="D32" s="631">
        <v>0.6</v>
      </c>
      <c r="E32" s="622" t="s">
        <v>150</v>
      </c>
      <c r="F32" s="624">
        <v>5525</v>
      </c>
      <c r="G32" s="604">
        <f t="shared" si="6"/>
        <v>161596</v>
      </c>
      <c r="H32" s="575">
        <f t="shared" si="0"/>
        <v>205.42986425339365</v>
      </c>
      <c r="I32" s="616">
        <v>95</v>
      </c>
      <c r="J32" s="616">
        <v>5760</v>
      </c>
      <c r="L32" s="554">
        <f t="shared" si="7"/>
        <v>0</v>
      </c>
      <c r="M32" s="561">
        <f t="shared" si="1"/>
        <v>0</v>
      </c>
      <c r="N32" s="561">
        <f t="shared" si="2"/>
        <v>5525</v>
      </c>
      <c r="O32" s="561">
        <f t="shared" si="3"/>
        <v>0</v>
      </c>
      <c r="P32" s="561">
        <f t="shared" si="4"/>
        <v>0</v>
      </c>
    </row>
    <row r="33" spans="1:16" ht="13.9" customHeight="1" thickBot="1">
      <c r="A33" s="597">
        <v>24</v>
      </c>
      <c r="B33" s="611" t="s">
        <v>505</v>
      </c>
      <c r="C33" s="633">
        <v>401</v>
      </c>
      <c r="D33" s="631">
        <v>1.2</v>
      </c>
      <c r="E33" s="622" t="s">
        <v>150</v>
      </c>
      <c r="F33" s="624">
        <v>20832</v>
      </c>
      <c r="G33" s="604">
        <f t="shared" si="6"/>
        <v>182428</v>
      </c>
      <c r="H33" s="575">
        <f t="shared" si="0"/>
        <v>422.77375565610862</v>
      </c>
      <c r="I33" s="616">
        <v>95</v>
      </c>
      <c r="J33" s="616">
        <v>5760</v>
      </c>
      <c r="L33" s="554">
        <f t="shared" si="7"/>
        <v>0</v>
      </c>
      <c r="M33" s="561">
        <f t="shared" si="1"/>
        <v>0</v>
      </c>
      <c r="N33" s="561">
        <f t="shared" si="2"/>
        <v>20832</v>
      </c>
      <c r="O33" s="561">
        <f t="shared" si="3"/>
        <v>0</v>
      </c>
      <c r="P33" s="561">
        <f t="shared" si="4"/>
        <v>0</v>
      </c>
    </row>
    <row r="34" spans="1:16" ht="13.9" customHeight="1" thickBot="1">
      <c r="A34" s="597">
        <v>25</v>
      </c>
      <c r="B34" s="611" t="s">
        <v>505</v>
      </c>
      <c r="C34" s="633">
        <v>400</v>
      </c>
      <c r="D34" s="631">
        <v>1.8</v>
      </c>
      <c r="E34" s="622" t="s">
        <v>150</v>
      </c>
      <c r="F34" s="624">
        <v>28647</v>
      </c>
      <c r="G34" s="604">
        <f t="shared" si="6"/>
        <v>211075</v>
      </c>
      <c r="H34" s="575">
        <f t="shared" si="0"/>
        <v>432.57918552036199</v>
      </c>
      <c r="I34" s="616">
        <v>95</v>
      </c>
      <c r="J34" s="616">
        <v>6060</v>
      </c>
      <c r="L34" s="554">
        <f t="shared" si="7"/>
        <v>0</v>
      </c>
      <c r="M34" s="561">
        <f t="shared" si="1"/>
        <v>0</v>
      </c>
      <c r="N34" s="561">
        <f t="shared" si="2"/>
        <v>28647</v>
      </c>
      <c r="O34" s="561">
        <f t="shared" si="3"/>
        <v>0</v>
      </c>
      <c r="P34" s="561">
        <f t="shared" si="4"/>
        <v>0</v>
      </c>
    </row>
    <row r="35" spans="1:16" ht="13.9" customHeight="1" thickBot="1">
      <c r="A35" s="597">
        <v>26</v>
      </c>
      <c r="B35" s="611" t="s">
        <v>505</v>
      </c>
      <c r="C35" s="633">
        <v>200</v>
      </c>
      <c r="D35" s="631">
        <v>0.6</v>
      </c>
      <c r="E35" s="622" t="s">
        <v>150</v>
      </c>
      <c r="F35" s="624">
        <v>5967</v>
      </c>
      <c r="G35" s="604">
        <f t="shared" si="6"/>
        <v>217042</v>
      </c>
      <c r="H35" s="575">
        <f t="shared" si="0"/>
        <v>205.42986425339365</v>
      </c>
      <c r="I35" s="616">
        <v>95</v>
      </c>
      <c r="J35" s="616">
        <v>5710</v>
      </c>
      <c r="L35" s="554">
        <f t="shared" si="7"/>
        <v>0</v>
      </c>
      <c r="M35" s="561">
        <f t="shared" si="1"/>
        <v>0</v>
      </c>
      <c r="N35" s="561">
        <f t="shared" si="2"/>
        <v>5967</v>
      </c>
      <c r="O35" s="561">
        <f t="shared" si="3"/>
        <v>0</v>
      </c>
      <c r="P35" s="561">
        <f t="shared" si="4"/>
        <v>0</v>
      </c>
    </row>
    <row r="36" spans="1:16" ht="13.9" customHeight="1" thickBot="1">
      <c r="A36" s="597">
        <v>27</v>
      </c>
      <c r="B36" s="611" t="s">
        <v>505</v>
      </c>
      <c r="C36" s="633">
        <v>400</v>
      </c>
      <c r="D36" s="631">
        <v>1.2</v>
      </c>
      <c r="E36" s="622" t="s">
        <v>150</v>
      </c>
      <c r="F36" s="624">
        <v>20864</v>
      </c>
      <c r="G36" s="604">
        <f t="shared" si="6"/>
        <v>237906</v>
      </c>
      <c r="H36" s="575">
        <f t="shared" si="0"/>
        <v>421.7194570135747</v>
      </c>
      <c r="I36" s="616">
        <v>95</v>
      </c>
      <c r="J36" s="616">
        <v>5660</v>
      </c>
      <c r="L36" s="554">
        <f t="shared" si="7"/>
        <v>0</v>
      </c>
      <c r="M36" s="561">
        <f t="shared" si="1"/>
        <v>0</v>
      </c>
      <c r="N36" s="561">
        <f t="shared" si="2"/>
        <v>20864</v>
      </c>
      <c r="O36" s="561">
        <f t="shared" si="3"/>
        <v>0</v>
      </c>
      <c r="P36" s="561">
        <f t="shared" si="4"/>
        <v>0</v>
      </c>
    </row>
    <row r="37" spans="1:16" ht="13.9" customHeight="1" thickBot="1">
      <c r="A37" s="597">
        <v>28</v>
      </c>
      <c r="B37" s="611" t="s">
        <v>505</v>
      </c>
      <c r="C37" s="633">
        <v>301</v>
      </c>
      <c r="D37" s="631">
        <v>1.8</v>
      </c>
      <c r="E37" s="622" t="s">
        <v>150</v>
      </c>
      <c r="F37" s="624">
        <v>21467</v>
      </c>
      <c r="G37" s="604">
        <f t="shared" si="6"/>
        <v>259373</v>
      </c>
      <c r="H37" s="575">
        <f t="shared" si="0"/>
        <v>325.51583710407238</v>
      </c>
      <c r="I37" s="616">
        <v>95</v>
      </c>
      <c r="J37" s="616">
        <v>5900</v>
      </c>
      <c r="L37" s="554">
        <f t="shared" si="7"/>
        <v>0</v>
      </c>
      <c r="M37" s="561">
        <f t="shared" si="1"/>
        <v>0</v>
      </c>
      <c r="N37" s="561">
        <f t="shared" si="2"/>
        <v>21467</v>
      </c>
      <c r="O37" s="561">
        <f t="shared" si="3"/>
        <v>0</v>
      </c>
      <c r="P37" s="561">
        <f t="shared" si="4"/>
        <v>0</v>
      </c>
    </row>
    <row r="38" spans="1:16" ht="13.9" customHeight="1" thickBot="1">
      <c r="A38" s="597">
        <v>29</v>
      </c>
      <c r="B38" s="611" t="s">
        <v>505</v>
      </c>
      <c r="C38" s="633">
        <v>200</v>
      </c>
      <c r="D38" s="631">
        <v>0.9</v>
      </c>
      <c r="E38" s="622" t="s">
        <v>150</v>
      </c>
      <c r="F38" s="624">
        <v>8475</v>
      </c>
      <c r="G38" s="604">
        <f t="shared" si="6"/>
        <v>267848</v>
      </c>
      <c r="H38" s="575">
        <f t="shared" si="0"/>
        <v>208.14479638009053</v>
      </c>
      <c r="I38" s="616">
        <v>95</v>
      </c>
      <c r="J38" s="616">
        <v>5690</v>
      </c>
      <c r="L38" s="554">
        <f t="shared" si="7"/>
        <v>0</v>
      </c>
      <c r="M38" s="561">
        <f t="shared" si="1"/>
        <v>0</v>
      </c>
      <c r="N38" s="561">
        <f t="shared" si="2"/>
        <v>8475</v>
      </c>
      <c r="O38" s="561">
        <f t="shared" si="3"/>
        <v>0</v>
      </c>
      <c r="P38" s="561">
        <f t="shared" si="4"/>
        <v>0</v>
      </c>
    </row>
    <row r="39" spans="1:16" ht="13.9" customHeight="1" thickBot="1">
      <c r="A39" s="597">
        <v>30</v>
      </c>
      <c r="B39" s="611" t="s">
        <v>505</v>
      </c>
      <c r="C39" s="633">
        <v>350</v>
      </c>
      <c r="D39" s="631">
        <v>1.5</v>
      </c>
      <c r="E39" s="622" t="s">
        <v>150</v>
      </c>
      <c r="F39" s="624">
        <v>22020</v>
      </c>
      <c r="G39" s="604">
        <f t="shared" si="6"/>
        <v>289868</v>
      </c>
      <c r="H39" s="575">
        <f t="shared" si="0"/>
        <v>373.75565610859729</v>
      </c>
      <c r="I39" s="616">
        <v>95</v>
      </c>
      <c r="J39" s="616">
        <v>5820</v>
      </c>
      <c r="L39" s="554">
        <f t="shared" si="7"/>
        <v>0</v>
      </c>
      <c r="M39" s="561">
        <f t="shared" si="1"/>
        <v>0</v>
      </c>
      <c r="N39" s="561">
        <f t="shared" si="2"/>
        <v>22020</v>
      </c>
      <c r="O39" s="561">
        <f t="shared" si="3"/>
        <v>0</v>
      </c>
      <c r="P39" s="561">
        <f t="shared" si="4"/>
        <v>0</v>
      </c>
    </row>
    <row r="40" spans="1:16" ht="13.9" customHeight="1" thickBot="1">
      <c r="A40" s="597">
        <v>31</v>
      </c>
      <c r="B40" s="611" t="s">
        <v>505</v>
      </c>
      <c r="C40" s="633">
        <v>212</v>
      </c>
      <c r="D40" s="631">
        <v>2</v>
      </c>
      <c r="E40" s="622" t="s">
        <v>150</v>
      </c>
      <c r="F40" s="624">
        <v>16973</v>
      </c>
      <c r="G40" s="604">
        <f t="shared" si="6"/>
        <v>306841</v>
      </c>
      <c r="H40" s="575">
        <f t="shared" si="0"/>
        <v>231.18552036199094</v>
      </c>
      <c r="I40" s="616">
        <v>95</v>
      </c>
      <c r="J40" s="616">
        <v>5870</v>
      </c>
      <c r="L40" s="554">
        <f t="shared" si="7"/>
        <v>0</v>
      </c>
      <c r="M40" s="561">
        <f t="shared" si="1"/>
        <v>0</v>
      </c>
      <c r="N40" s="561">
        <f t="shared" si="2"/>
        <v>16973</v>
      </c>
      <c r="O40" s="561">
        <f t="shared" si="3"/>
        <v>0</v>
      </c>
      <c r="P40" s="561">
        <f t="shared" si="4"/>
        <v>0</v>
      </c>
    </row>
    <row r="41" spans="1:16" ht="13.9" customHeight="1" thickBot="1">
      <c r="A41" s="597">
        <v>32</v>
      </c>
      <c r="B41" s="611" t="s">
        <v>505</v>
      </c>
      <c r="C41" s="633">
        <v>182</v>
      </c>
      <c r="D41" s="631">
        <v>0.9</v>
      </c>
      <c r="E41" s="622" t="s">
        <v>150</v>
      </c>
      <c r="F41" s="624">
        <v>8373</v>
      </c>
      <c r="G41" s="604">
        <f t="shared" si="6"/>
        <v>315214</v>
      </c>
      <c r="H41" s="575">
        <f t="shared" si="0"/>
        <v>189.41176470588238</v>
      </c>
      <c r="I41" s="616">
        <v>95</v>
      </c>
      <c r="J41" s="616">
        <v>5655</v>
      </c>
      <c r="L41" s="554">
        <f t="shared" si="7"/>
        <v>0</v>
      </c>
      <c r="M41" s="561">
        <f t="shared" si="1"/>
        <v>0</v>
      </c>
      <c r="N41" s="561">
        <f t="shared" si="2"/>
        <v>8373</v>
      </c>
      <c r="O41" s="561">
        <f t="shared" si="3"/>
        <v>0</v>
      </c>
      <c r="P41" s="561">
        <f t="shared" si="4"/>
        <v>0</v>
      </c>
    </row>
    <row r="42" spans="1:16" ht="13.9" customHeight="1" thickBot="1">
      <c r="A42" s="597">
        <v>33</v>
      </c>
      <c r="B42" s="611" t="s">
        <v>505</v>
      </c>
      <c r="C42" s="633">
        <v>161</v>
      </c>
      <c r="D42" s="631">
        <v>1.5</v>
      </c>
      <c r="E42" s="622" t="s">
        <v>150</v>
      </c>
      <c r="F42" s="624">
        <v>9921</v>
      </c>
      <c r="G42" s="604">
        <f t="shared" si="6"/>
        <v>325135</v>
      </c>
      <c r="H42" s="575">
        <f t="shared" si="0"/>
        <v>171.92760180995475</v>
      </c>
      <c r="I42" s="616">
        <v>95</v>
      </c>
      <c r="J42" s="616">
        <v>5720</v>
      </c>
      <c r="L42" s="554">
        <f t="shared" si="7"/>
        <v>0</v>
      </c>
      <c r="M42" s="561">
        <f t="shared" si="1"/>
        <v>0</v>
      </c>
      <c r="N42" s="561">
        <f t="shared" si="2"/>
        <v>9921</v>
      </c>
      <c r="O42" s="561">
        <f t="shared" si="3"/>
        <v>0</v>
      </c>
      <c r="P42" s="561">
        <f t="shared" si="4"/>
        <v>0</v>
      </c>
    </row>
    <row r="43" spans="1:16" ht="13.9" customHeight="1" thickBot="1">
      <c r="A43" s="597">
        <v>34</v>
      </c>
      <c r="B43" s="611" t="s">
        <v>505</v>
      </c>
      <c r="C43" s="633">
        <v>290</v>
      </c>
      <c r="D43" s="631">
        <v>2</v>
      </c>
      <c r="E43" s="622" t="s">
        <v>150</v>
      </c>
      <c r="F43" s="624">
        <v>17665</v>
      </c>
      <c r="G43" s="604">
        <f t="shared" si="6"/>
        <v>342800</v>
      </c>
      <c r="H43" s="575">
        <f t="shared" si="0"/>
        <v>316.24434389140271</v>
      </c>
      <c r="I43" s="616">
        <v>95</v>
      </c>
      <c r="J43" s="616">
        <v>6000</v>
      </c>
      <c r="L43" s="554">
        <f t="shared" si="7"/>
        <v>0</v>
      </c>
      <c r="M43" s="561">
        <f t="shared" si="1"/>
        <v>0</v>
      </c>
      <c r="N43" s="561">
        <f t="shared" si="2"/>
        <v>17665</v>
      </c>
      <c r="O43" s="561">
        <f t="shared" si="3"/>
        <v>0</v>
      </c>
      <c r="P43" s="561">
        <f t="shared" si="4"/>
        <v>0</v>
      </c>
    </row>
    <row r="44" spans="1:16" ht="13.9" customHeight="1" thickBot="1">
      <c r="A44" s="597">
        <v>35</v>
      </c>
      <c r="B44" s="611"/>
      <c r="C44" s="612"/>
      <c r="D44" s="613"/>
      <c r="E44" s="622"/>
      <c r="F44" s="624">
        <f>(D44*42)*C44</f>
        <v>0</v>
      </c>
      <c r="G44" s="604">
        <f t="shared" si="6"/>
        <v>342800</v>
      </c>
      <c r="H44" s="575">
        <f t="shared" si="0"/>
        <v>0</v>
      </c>
      <c r="I44" s="616"/>
      <c r="J44" s="616"/>
      <c r="L44" s="554">
        <f t="shared" si="7"/>
        <v>0</v>
      </c>
      <c r="M44" s="561">
        <f t="shared" si="1"/>
        <v>0</v>
      </c>
      <c r="N44" s="561">
        <f t="shared" si="2"/>
        <v>0</v>
      </c>
      <c r="O44" s="561">
        <f t="shared" si="3"/>
        <v>0</v>
      </c>
      <c r="P44" s="561">
        <f t="shared" si="4"/>
        <v>0</v>
      </c>
    </row>
    <row r="45" spans="1:16" ht="13.9" customHeight="1" thickBot="1">
      <c r="A45" s="597">
        <v>36</v>
      </c>
      <c r="B45" s="611"/>
      <c r="C45" s="612"/>
      <c r="D45" s="613"/>
      <c r="E45" s="622"/>
      <c r="F45" s="624">
        <f t="shared" ref="F45" si="8">(D45*42)*C45</f>
        <v>0</v>
      </c>
      <c r="G45" s="604">
        <f t="shared" si="6"/>
        <v>342800</v>
      </c>
      <c r="H45" s="575">
        <f t="shared" si="0"/>
        <v>0</v>
      </c>
      <c r="I45" s="616"/>
      <c r="J45" s="616"/>
      <c r="L45" s="554">
        <f t="shared" si="7"/>
        <v>0</v>
      </c>
      <c r="M45" s="561">
        <f t="shared" si="1"/>
        <v>0</v>
      </c>
      <c r="N45" s="561">
        <f t="shared" si="2"/>
        <v>0</v>
      </c>
      <c r="O45" s="561">
        <f t="shared" si="3"/>
        <v>0</v>
      </c>
      <c r="P45" s="561">
        <f t="shared" si="4"/>
        <v>0</v>
      </c>
    </row>
    <row r="46" spans="1:16" ht="13.9" customHeight="1" thickBot="1">
      <c r="A46" s="597">
        <v>37</v>
      </c>
      <c r="B46" s="611"/>
      <c r="C46" s="612"/>
      <c r="D46" s="613"/>
      <c r="E46" s="622"/>
      <c r="F46" s="624">
        <f>(D46*42)*C46</f>
        <v>0</v>
      </c>
      <c r="G46" s="604">
        <f t="shared" si="6"/>
        <v>342800</v>
      </c>
      <c r="H46" s="575">
        <f t="shared" si="0"/>
        <v>0</v>
      </c>
      <c r="I46" s="616"/>
      <c r="J46" s="616"/>
      <c r="L46" s="554">
        <f t="shared" si="7"/>
        <v>0</v>
      </c>
      <c r="M46" s="561">
        <f t="shared" si="1"/>
        <v>0</v>
      </c>
      <c r="N46" s="561">
        <f t="shared" si="2"/>
        <v>0</v>
      </c>
      <c r="O46" s="561">
        <f t="shared" si="3"/>
        <v>0</v>
      </c>
      <c r="P46" s="561">
        <f t="shared" si="4"/>
        <v>0</v>
      </c>
    </row>
    <row r="47" spans="1:16" ht="13.9" customHeight="1" thickBot="1">
      <c r="A47" s="597">
        <v>38</v>
      </c>
      <c r="B47" s="611"/>
      <c r="C47" s="612"/>
      <c r="D47" s="613"/>
      <c r="E47" s="622"/>
      <c r="F47" s="624">
        <f t="shared" ref="F47:F48" si="9">(D47*42)*C47</f>
        <v>0</v>
      </c>
      <c r="G47" s="604">
        <f t="shared" si="6"/>
        <v>342800</v>
      </c>
      <c r="H47" s="575">
        <f t="shared" si="0"/>
        <v>0</v>
      </c>
      <c r="I47" s="616"/>
      <c r="J47" s="616"/>
      <c r="L47" s="554">
        <f t="shared" si="7"/>
        <v>0</v>
      </c>
      <c r="M47" s="561">
        <f>IF(E47=$M$54,F47,0)</f>
        <v>0</v>
      </c>
      <c r="N47" s="561">
        <f>IF(E47=$N$54,F47,0)</f>
        <v>0</v>
      </c>
      <c r="O47" s="561">
        <f>IF(E47=$O$54,F47,0)</f>
        <v>0</v>
      </c>
      <c r="P47" s="561">
        <f>IF(E47=$P$54,F47,0)</f>
        <v>0</v>
      </c>
    </row>
    <row r="48" spans="1:16" ht="13.9" customHeight="1" thickBot="1">
      <c r="A48" s="597">
        <v>39</v>
      </c>
      <c r="B48" s="611"/>
      <c r="C48" s="612"/>
      <c r="D48" s="613"/>
      <c r="E48" s="622"/>
      <c r="F48" s="624">
        <f t="shared" si="9"/>
        <v>0</v>
      </c>
      <c r="G48" s="604">
        <f t="shared" si="6"/>
        <v>342800</v>
      </c>
      <c r="H48" s="575">
        <f t="shared" si="0"/>
        <v>0</v>
      </c>
      <c r="I48" s="616"/>
      <c r="J48" s="616"/>
      <c r="L48" s="554">
        <f t="shared" si="7"/>
        <v>0</v>
      </c>
      <c r="M48" s="561">
        <f>IF(E48=$M$54,F48,0)</f>
        <v>0</v>
      </c>
      <c r="N48" s="561">
        <f>IF(E48=$N$54,F48,0)</f>
        <v>0</v>
      </c>
      <c r="O48" s="561">
        <f>IF(E48=$O$54,F48,0)</f>
        <v>0</v>
      </c>
      <c r="P48" s="561">
        <f>IF(E48=$P$54,F48,0)</f>
        <v>0</v>
      </c>
    </row>
    <row r="49" spans="1:17" ht="13.9" customHeight="1" thickBot="1">
      <c r="A49" s="597">
        <v>40</v>
      </c>
      <c r="B49" s="611" t="s">
        <v>502</v>
      </c>
      <c r="C49" s="591">
        <f>(C5*E4)</f>
        <v>233.51660999999999</v>
      </c>
      <c r="D49" s="621"/>
      <c r="E49" s="614" t="s">
        <v>156</v>
      </c>
      <c r="F49" s="623"/>
      <c r="G49" s="605"/>
      <c r="H49" s="575">
        <f t="shared" si="0"/>
        <v>233.51660999999999</v>
      </c>
      <c r="I49" s="612">
        <v>85</v>
      </c>
      <c r="J49" s="616">
        <v>5100</v>
      </c>
      <c r="L49" s="554">
        <f t="shared" si="7"/>
        <v>0</v>
      </c>
      <c r="M49" s="561">
        <f>IF(E49=$M$54,F49,0)</f>
        <v>0</v>
      </c>
      <c r="N49" s="561">
        <f>IF(E49=$N$54,F49,0)</f>
        <v>0</v>
      </c>
      <c r="O49" s="561">
        <f>IF(E49=$O$54,F49,0)</f>
        <v>0</v>
      </c>
      <c r="P49" s="561">
        <f>IF(E49=$P$54,F49,0)</f>
        <v>0</v>
      </c>
    </row>
    <row r="50" spans="1:17" ht="13.9" customHeight="1" thickBot="1">
      <c r="A50" s="578" t="s">
        <v>71</v>
      </c>
      <c r="B50" s="576" t="s">
        <v>235</v>
      </c>
      <c r="C50" s="591">
        <f>(SUM(C10:C49))*42</f>
        <v>371931.69762000005</v>
      </c>
      <c r="D50" s="598" t="s">
        <v>236</v>
      </c>
      <c r="E50" s="576" t="s">
        <v>237</v>
      </c>
      <c r="F50" s="591">
        <f>SUM(F10:F46)</f>
        <v>342800</v>
      </c>
      <c r="G50" s="607" t="s">
        <v>154</v>
      </c>
      <c r="H50" s="606"/>
      <c r="I50" s="600"/>
      <c r="J50" s="603" t="s">
        <v>202</v>
      </c>
      <c r="K50" s="535"/>
      <c r="L50" s="554"/>
      <c r="M50" s="555"/>
      <c r="N50" s="555"/>
      <c r="O50" s="556"/>
      <c r="P50" s="556"/>
    </row>
    <row r="51" spans="1:17" ht="13.9" customHeight="1" thickBot="1">
      <c r="A51" s="578" t="s">
        <v>204</v>
      </c>
      <c r="B51" s="617">
        <v>0.62847222222222221</v>
      </c>
      <c r="C51" s="590" t="s">
        <v>203</v>
      </c>
      <c r="D51" s="580" t="s">
        <v>205</v>
      </c>
      <c r="E51" s="617">
        <v>0.7055555555555556</v>
      </c>
      <c r="F51" s="590" t="s">
        <v>203</v>
      </c>
      <c r="G51" s="580" t="s">
        <v>207</v>
      </c>
      <c r="H51" s="620">
        <v>43022</v>
      </c>
      <c r="I51" s="600" t="s">
        <v>514</v>
      </c>
      <c r="J51" s="601">
        <f>H49+H55</f>
        <v>283.51661000000001</v>
      </c>
      <c r="K51" s="574"/>
      <c r="L51" s="554"/>
      <c r="M51" s="555"/>
      <c r="N51" s="555"/>
      <c r="O51" s="556"/>
      <c r="P51" s="556"/>
    </row>
    <row r="52" spans="1:17" ht="13.9" customHeight="1" thickBot="1">
      <c r="A52" s="578" t="s">
        <v>178</v>
      </c>
      <c r="B52" s="612">
        <v>750</v>
      </c>
      <c r="C52" s="579" t="s">
        <v>73</v>
      </c>
      <c r="D52" s="580" t="s">
        <v>160</v>
      </c>
      <c r="E52" s="618">
        <f>MAX(D10:D48)</f>
        <v>2</v>
      </c>
      <c r="F52" s="579" t="s">
        <v>165</v>
      </c>
      <c r="G52" s="580" t="s">
        <v>166</v>
      </c>
      <c r="H52" s="618">
        <f>F50/(SUM(C15:C48)*42)</f>
        <v>1.013649374305112</v>
      </c>
      <c r="I52" s="600" t="s">
        <v>165</v>
      </c>
      <c r="J52" s="602" t="s">
        <v>234</v>
      </c>
      <c r="L52" s="554"/>
      <c r="M52" s="555"/>
      <c r="N52" s="555"/>
      <c r="O52" s="556"/>
      <c r="P52" s="556"/>
    </row>
    <row r="53" spans="1:17" ht="13.9" customHeight="1" thickBot="1">
      <c r="A53" s="578" t="s">
        <v>179</v>
      </c>
      <c r="B53" s="612">
        <v>5660</v>
      </c>
      <c r="C53" s="579" t="s">
        <v>73</v>
      </c>
      <c r="D53" s="580" t="s">
        <v>161</v>
      </c>
      <c r="E53" s="612">
        <f>MAX(I10:I49)</f>
        <v>95</v>
      </c>
      <c r="F53" s="579" t="s">
        <v>74</v>
      </c>
      <c r="G53" s="580" t="s">
        <v>163</v>
      </c>
      <c r="H53" s="612">
        <f>AVERAGE(I14:I48)</f>
        <v>95</v>
      </c>
      <c r="I53" s="600" t="s">
        <v>74</v>
      </c>
      <c r="J53" s="547">
        <f>SUM(H10:H49)+E55+H55</f>
        <v>9365.7247547963834</v>
      </c>
      <c r="L53" s="574"/>
      <c r="M53" s="574"/>
      <c r="N53" s="574"/>
      <c r="O53" s="574"/>
      <c r="P53" s="574"/>
    </row>
    <row r="54" spans="1:17" ht="13.9" customHeight="1" thickBot="1">
      <c r="A54" s="578" t="s">
        <v>75</v>
      </c>
      <c r="B54" s="615">
        <v>2135</v>
      </c>
      <c r="C54" s="579" t="s">
        <v>73</v>
      </c>
      <c r="D54" s="580" t="s">
        <v>162</v>
      </c>
      <c r="E54" s="612">
        <f>MAX(J10:J49)</f>
        <v>7200</v>
      </c>
      <c r="F54" s="579" t="s">
        <v>73</v>
      </c>
      <c r="G54" s="580" t="s">
        <v>164</v>
      </c>
      <c r="H54" s="612">
        <f>AVERAGE(J14:J48)</f>
        <v>6010</v>
      </c>
      <c r="I54" s="600" t="s">
        <v>73</v>
      </c>
      <c r="J54" s="602" t="s">
        <v>146</v>
      </c>
      <c r="L54" s="550" t="s">
        <v>89</v>
      </c>
      <c r="M54" s="549" t="str">
        <f>'Job Info'!D17</f>
        <v>100 Mesh</v>
      </c>
      <c r="N54" s="549" t="str">
        <f>'Job Info'!D18</f>
        <v>40/70 White</v>
      </c>
      <c r="O54" s="549">
        <f>'Job Info'!D19</f>
        <v>0</v>
      </c>
      <c r="P54" s="549">
        <f>'Job Info'!D20</f>
        <v>0</v>
      </c>
    </row>
    <row r="55" spans="1:17" ht="13.9" customHeight="1" thickBot="1">
      <c r="A55" s="576" t="s">
        <v>90</v>
      </c>
      <c r="B55" s="599">
        <f>((C7*0.433)+B54)/C7</f>
        <v>0.6688855375096675</v>
      </c>
      <c r="C55" s="579" t="s">
        <v>231</v>
      </c>
      <c r="D55" s="589" t="s">
        <v>229</v>
      </c>
      <c r="E55" s="619">
        <v>86</v>
      </c>
      <c r="F55" s="579" t="s">
        <v>230</v>
      </c>
      <c r="G55" s="578" t="s">
        <v>232</v>
      </c>
      <c r="H55" s="619">
        <v>50</v>
      </c>
      <c r="I55" s="600" t="s">
        <v>230</v>
      </c>
      <c r="J55" s="547">
        <f>(C50/42)+E55+H55</f>
        <v>8991.5166100000006</v>
      </c>
      <c r="L55" s="551">
        <f t="shared" ref="L55:P55" si="10">SUM(L10:L49)</f>
        <v>60</v>
      </c>
      <c r="M55" s="551">
        <f t="shared" si="10"/>
        <v>84400</v>
      </c>
      <c r="N55" s="551">
        <f t="shared" si="10"/>
        <v>258400</v>
      </c>
      <c r="O55" s="551">
        <f t="shared" si="10"/>
        <v>0</v>
      </c>
      <c r="P55" s="551">
        <f t="shared" si="10"/>
        <v>0</v>
      </c>
    </row>
    <row r="56" spans="1:17" ht="43.15" customHeight="1">
      <c r="A56" s="663" t="s">
        <v>508</v>
      </c>
      <c r="B56" s="664"/>
      <c r="C56" s="664"/>
      <c r="D56" s="664"/>
      <c r="E56" s="664"/>
      <c r="F56" s="664"/>
      <c r="G56" s="664"/>
      <c r="H56" s="664"/>
      <c r="I56" s="664"/>
      <c r="J56" s="665"/>
      <c r="K56" s="535"/>
      <c r="L56" s="538"/>
      <c r="M56" s="539"/>
      <c r="N56" s="535"/>
      <c r="O56" s="535"/>
    </row>
    <row r="58" spans="1:17">
      <c r="A58" s="541"/>
      <c r="B58" s="540" t="s">
        <v>191</v>
      </c>
      <c r="C58" s="542"/>
      <c r="D58" s="542"/>
      <c r="E58" s="542"/>
      <c r="F58" s="542"/>
      <c r="G58" s="542"/>
      <c r="H58" s="542"/>
      <c r="I58" s="542"/>
    </row>
    <row r="59" spans="1:17">
      <c r="A59" s="543"/>
      <c r="B59" s="540" t="s">
        <v>100</v>
      </c>
      <c r="C59" s="545"/>
      <c r="D59" s="544"/>
      <c r="E59" s="545"/>
      <c r="F59" s="546"/>
      <c r="G59" s="546"/>
      <c r="H59" s="546"/>
      <c r="I59" s="546"/>
    </row>
    <row r="60" spans="1:17">
      <c r="A60" s="558" t="s">
        <v>130</v>
      </c>
      <c r="B60" s="558" t="s">
        <v>131</v>
      </c>
      <c r="C60" s="558" t="s">
        <v>97</v>
      </c>
      <c r="D60" s="558" t="s">
        <v>91</v>
      </c>
      <c r="E60" s="558" t="s">
        <v>72</v>
      </c>
      <c r="F60" s="558" t="s">
        <v>173</v>
      </c>
      <c r="G60" s="558" t="s">
        <v>174</v>
      </c>
      <c r="H60" s="558" t="s">
        <v>171</v>
      </c>
      <c r="I60" s="558" t="s">
        <v>172</v>
      </c>
      <c r="J60" s="558" t="s">
        <v>159</v>
      </c>
      <c r="K60" s="558" t="s">
        <v>99</v>
      </c>
      <c r="L60" s="558" t="s">
        <v>92</v>
      </c>
      <c r="M60" s="558" t="s">
        <v>132</v>
      </c>
      <c r="N60" s="558" t="s">
        <v>93</v>
      </c>
      <c r="O60" s="558" t="s">
        <v>94</v>
      </c>
      <c r="P60" s="558" t="s">
        <v>96</v>
      </c>
      <c r="Q60" s="558" t="s">
        <v>95</v>
      </c>
    </row>
    <row r="61" spans="1:17">
      <c r="A61" s="559">
        <f>C5</f>
        <v>10533</v>
      </c>
      <c r="B61" s="559">
        <f>C6</f>
        <v>10684</v>
      </c>
      <c r="C61" s="559">
        <f>C50</f>
        <v>371931.69762000005</v>
      </c>
      <c r="D61" s="559">
        <f>J55</f>
        <v>8991.5166100000006</v>
      </c>
      <c r="E61" s="559">
        <f>F50</f>
        <v>342800</v>
      </c>
      <c r="F61" s="559">
        <f>M55</f>
        <v>84400</v>
      </c>
      <c r="G61" s="559">
        <f>N55</f>
        <v>258400</v>
      </c>
      <c r="H61" s="559">
        <f>O55</f>
        <v>0</v>
      </c>
      <c r="I61" s="559">
        <f>P55</f>
        <v>0</v>
      </c>
      <c r="J61" s="559">
        <f>B52</f>
        <v>750</v>
      </c>
      <c r="K61" s="559">
        <f>B53</f>
        <v>5660</v>
      </c>
      <c r="L61" s="559">
        <f>B54</f>
        <v>2135</v>
      </c>
      <c r="M61" s="560">
        <f>B55</f>
        <v>0.6688855375096675</v>
      </c>
      <c r="N61" s="559">
        <f>E53</f>
        <v>95</v>
      </c>
      <c r="O61" s="559">
        <f>H53</f>
        <v>95</v>
      </c>
      <c r="P61" s="559">
        <f>E54</f>
        <v>7200</v>
      </c>
      <c r="Q61" s="559">
        <f>H54</f>
        <v>6010</v>
      </c>
    </row>
  </sheetData>
  <sheetProtection selectLockedCells="1"/>
  <mergeCells count="22">
    <mergeCell ref="A2:A3"/>
    <mergeCell ref="B2:E2"/>
    <mergeCell ref="F2:J3"/>
    <mergeCell ref="B3:E3"/>
    <mergeCell ref="A4:A5"/>
    <mergeCell ref="F4:G4"/>
    <mergeCell ref="H4:J4"/>
    <mergeCell ref="F5:G5"/>
    <mergeCell ref="H5:J5"/>
    <mergeCell ref="I8:I9"/>
    <mergeCell ref="J8:J9"/>
    <mergeCell ref="A56:J56"/>
    <mergeCell ref="M5:P5"/>
    <mergeCell ref="M6:P6"/>
    <mergeCell ref="A8:A9"/>
    <mergeCell ref="B8:B9"/>
    <mergeCell ref="C8:C9"/>
    <mergeCell ref="D8:D9"/>
    <mergeCell ref="E8:E9"/>
    <mergeCell ref="F8:F9"/>
    <mergeCell ref="G8:G9"/>
    <mergeCell ref="H8:H9"/>
  </mergeCells>
  <dataValidations count="1">
    <dataValidation type="list" allowBlank="1" showInputMessage="1" showErrorMessage="1" sqref="E10:E49">
      <formula1>$Q$10:$Q$25</formula1>
    </dataValidation>
  </dataValidations>
  <pageMargins left="0.7" right="0.7" top="0.75" bottom="0.75" header="0.3" footer="0.3"/>
  <pageSetup scale="77" orientation="portrait" r:id="rId1"/>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Q61"/>
  <sheetViews>
    <sheetView zoomScaleNormal="100" zoomScaleSheetLayoutView="80" workbookViewId="0">
      <selection activeCell="L2" sqref="L2"/>
    </sheetView>
  </sheetViews>
  <sheetFormatPr defaultColWidth="8.85546875" defaultRowHeight="15"/>
  <cols>
    <col min="1" max="16" width="11.7109375" style="534" customWidth="1"/>
    <col min="17" max="17" width="11.28515625" style="534" bestFit="1" customWidth="1"/>
    <col min="18" max="16384" width="8.85546875" style="534"/>
  </cols>
  <sheetData>
    <row r="1" spans="1:17" ht="13.9" customHeight="1" thickBot="1"/>
    <row r="2" spans="1:17" ht="13.9" customHeight="1" thickBot="1">
      <c r="A2" s="673" t="s">
        <v>433</v>
      </c>
      <c r="B2" s="674" t="s">
        <v>291</v>
      </c>
      <c r="C2" s="675"/>
      <c r="D2" s="675"/>
      <c r="E2" s="676"/>
      <c r="F2" s="677" t="s">
        <v>434</v>
      </c>
      <c r="G2" s="678"/>
      <c r="H2" s="678"/>
      <c r="I2" s="678"/>
      <c r="J2" s="678"/>
      <c r="M2" s="566" t="s">
        <v>185</v>
      </c>
      <c r="N2" s="566" t="s">
        <v>186</v>
      </c>
      <c r="O2" s="566" t="s">
        <v>187</v>
      </c>
      <c r="P2" s="566" t="s">
        <v>188</v>
      </c>
    </row>
    <row r="3" spans="1:17" ht="13.9" customHeight="1" thickBot="1">
      <c r="A3" s="673"/>
      <c r="B3" s="679" t="s">
        <v>241</v>
      </c>
      <c r="C3" s="680"/>
      <c r="D3" s="680"/>
      <c r="E3" s="681"/>
      <c r="F3" s="677"/>
      <c r="G3" s="678"/>
      <c r="H3" s="678"/>
      <c r="I3" s="678"/>
      <c r="J3" s="678"/>
      <c r="M3" s="567">
        <f>M55/F50</f>
        <v>0.25298398835516739</v>
      </c>
      <c r="N3" s="567">
        <f>N55/F50</f>
        <v>0.74701601164483256</v>
      </c>
      <c r="O3" s="567">
        <f>O55/F50</f>
        <v>0</v>
      </c>
      <c r="P3" s="567">
        <f>P55/F50</f>
        <v>0</v>
      </c>
    </row>
    <row r="4" spans="1:17" ht="13.9" customHeight="1" thickBot="1">
      <c r="A4" s="682">
        <v>47</v>
      </c>
      <c r="B4" s="581" t="s">
        <v>218</v>
      </c>
      <c r="C4" s="608">
        <v>10515</v>
      </c>
      <c r="D4" s="582" t="s">
        <v>76</v>
      </c>
      <c r="E4" s="586">
        <v>2.2169999999999999E-2</v>
      </c>
      <c r="F4" s="683" t="s">
        <v>226</v>
      </c>
      <c r="G4" s="684"/>
      <c r="H4" s="685" t="s">
        <v>452</v>
      </c>
      <c r="I4" s="685"/>
      <c r="J4" s="685"/>
      <c r="N4" s="535"/>
    </row>
    <row r="5" spans="1:17" ht="13.9" customHeight="1" thickBot="1">
      <c r="A5" s="682"/>
      <c r="B5" s="658" t="s">
        <v>78</v>
      </c>
      <c r="C5" s="609">
        <v>10346</v>
      </c>
      <c r="D5" s="583" t="s">
        <v>219</v>
      </c>
      <c r="E5" s="587">
        <f>(C6+C5)/2</f>
        <v>10421.5</v>
      </c>
      <c r="F5" s="683" t="s">
        <v>227</v>
      </c>
      <c r="G5" s="686"/>
      <c r="H5" s="685" t="s">
        <v>453</v>
      </c>
      <c r="I5" s="687"/>
      <c r="J5" s="685"/>
      <c r="M5" s="666" t="s">
        <v>140</v>
      </c>
      <c r="N5" s="667"/>
      <c r="O5" s="667"/>
      <c r="P5" s="668"/>
    </row>
    <row r="6" spans="1:17" ht="13.9" customHeight="1" thickBot="1">
      <c r="A6" s="595" t="s">
        <v>144</v>
      </c>
      <c r="B6" s="658" t="s">
        <v>79</v>
      </c>
      <c r="C6" s="609">
        <v>10497</v>
      </c>
      <c r="D6" s="584" t="s">
        <v>145</v>
      </c>
      <c r="E6" s="588">
        <v>0.63</v>
      </c>
      <c r="F6" s="592" t="s">
        <v>170</v>
      </c>
      <c r="G6" s="594">
        <f>SUM(C12:C15)/SUM(C12:C46)</f>
        <v>7.4770258980785292E-2</v>
      </c>
      <c r="H6" s="592" t="s">
        <v>168</v>
      </c>
      <c r="I6" s="575">
        <v>48.698924731182792</v>
      </c>
      <c r="J6" s="596"/>
      <c r="M6" s="669" t="s">
        <v>141</v>
      </c>
      <c r="N6" s="670"/>
      <c r="O6" s="670"/>
      <c r="P6" s="671"/>
    </row>
    <row r="7" spans="1:17" ht="13.9" customHeight="1" thickBot="1">
      <c r="A7" s="610">
        <v>22.1</v>
      </c>
      <c r="B7" s="658" t="s">
        <v>80</v>
      </c>
      <c r="C7" s="609">
        <v>9048</v>
      </c>
      <c r="D7" s="585" t="s">
        <v>77</v>
      </c>
      <c r="E7" s="587">
        <v>6</v>
      </c>
      <c r="F7" s="593" t="s">
        <v>167</v>
      </c>
      <c r="G7" s="587">
        <v>95</v>
      </c>
      <c r="H7" s="592" t="s">
        <v>169</v>
      </c>
      <c r="I7" s="575">
        <v>1853.2258064516129</v>
      </c>
      <c r="J7" s="596"/>
      <c r="K7" s="535"/>
      <c r="L7" s="557"/>
    </row>
    <row r="8" spans="1:17" ht="13.9" customHeight="1">
      <c r="A8" s="661" t="s">
        <v>81</v>
      </c>
      <c r="B8" s="661" t="s">
        <v>82</v>
      </c>
      <c r="C8" s="661" t="s">
        <v>201</v>
      </c>
      <c r="D8" s="661" t="s">
        <v>224</v>
      </c>
      <c r="E8" s="662" t="s">
        <v>225</v>
      </c>
      <c r="F8" s="661" t="s">
        <v>83</v>
      </c>
      <c r="G8" s="662" t="s">
        <v>72</v>
      </c>
      <c r="H8" s="661" t="s">
        <v>217</v>
      </c>
      <c r="I8" s="661" t="s">
        <v>239</v>
      </c>
      <c r="J8" s="662" t="s">
        <v>451</v>
      </c>
      <c r="L8" s="557"/>
    </row>
    <row r="9" spans="1:17" ht="13.9" customHeight="1" thickBot="1">
      <c r="A9" s="661"/>
      <c r="B9" s="661"/>
      <c r="C9" s="661"/>
      <c r="D9" s="661"/>
      <c r="E9" s="661"/>
      <c r="F9" s="672"/>
      <c r="G9" s="672"/>
      <c r="H9" s="672"/>
      <c r="I9" s="661"/>
      <c r="J9" s="661"/>
      <c r="L9" s="535"/>
      <c r="M9" s="535"/>
      <c r="N9" s="535"/>
      <c r="Q9" s="568" t="s">
        <v>149</v>
      </c>
    </row>
    <row r="10" spans="1:17" ht="13.9" customHeight="1" thickBot="1">
      <c r="A10" s="597">
        <v>1</v>
      </c>
      <c r="B10" s="611" t="s">
        <v>84</v>
      </c>
      <c r="C10" s="630">
        <v>36</v>
      </c>
      <c r="D10" s="631"/>
      <c r="E10" s="622" t="s">
        <v>139</v>
      </c>
      <c r="F10" s="624">
        <f>(D10*42)*C10</f>
        <v>0</v>
      </c>
      <c r="G10" s="604">
        <f>F10</f>
        <v>0</v>
      </c>
      <c r="H10" s="575">
        <f t="shared" ref="H10:H49" si="0">(1*((D10/$A$7)+1))*C10</f>
        <v>36</v>
      </c>
      <c r="I10" s="616">
        <v>15</v>
      </c>
      <c r="J10" s="616">
        <v>5342</v>
      </c>
      <c r="L10" s="554">
        <f>IF(E10="acid",(C10),0)</f>
        <v>0</v>
      </c>
      <c r="M10" s="561">
        <f t="shared" ref="M10:M46" si="1">IF(E10=$M$54,F10,0)</f>
        <v>0</v>
      </c>
      <c r="N10" s="561">
        <f t="shared" ref="N10:N46" si="2">IF(E10=$N$54,F10,0)</f>
        <v>0</v>
      </c>
      <c r="O10" s="561">
        <f t="shared" ref="O10:O46" si="3">IF(E10=$O$54,F10,0)</f>
        <v>0</v>
      </c>
      <c r="P10" s="561">
        <f t="shared" ref="P10:P46" si="4">IF(E10=$P$54,F10,0)</f>
        <v>0</v>
      </c>
      <c r="Q10" s="569"/>
    </row>
    <row r="11" spans="1:17" ht="13.9" customHeight="1" thickBot="1">
      <c r="A11" s="597">
        <v>2</v>
      </c>
      <c r="B11" s="611" t="s">
        <v>85</v>
      </c>
      <c r="C11" s="630">
        <v>24</v>
      </c>
      <c r="D11" s="631"/>
      <c r="E11" s="622" t="s">
        <v>61</v>
      </c>
      <c r="F11" s="624">
        <f t="shared" ref="F11:F29" si="5">(D11*42)*C11</f>
        <v>0</v>
      </c>
      <c r="G11" s="604">
        <f t="shared" ref="G11:G48" si="6">G10+F11</f>
        <v>0</v>
      </c>
      <c r="H11" s="575">
        <f t="shared" si="0"/>
        <v>24</v>
      </c>
      <c r="I11" s="616">
        <v>65</v>
      </c>
      <c r="J11" s="616">
        <v>7000</v>
      </c>
      <c r="L11" s="554">
        <f t="shared" ref="L11:L49" si="7">IF(E11="acid",(C11),0)</f>
        <v>24</v>
      </c>
      <c r="M11" s="561">
        <f t="shared" si="1"/>
        <v>0</v>
      </c>
      <c r="N11" s="561">
        <f t="shared" si="2"/>
        <v>0</v>
      </c>
      <c r="O11" s="561">
        <f t="shared" si="3"/>
        <v>0</v>
      </c>
      <c r="P11" s="561">
        <f t="shared" si="4"/>
        <v>0</v>
      </c>
      <c r="Q11" s="552" t="s">
        <v>136</v>
      </c>
    </row>
    <row r="12" spans="1:17" ht="13.9" customHeight="1" thickBot="1">
      <c r="A12" s="597">
        <v>3</v>
      </c>
      <c r="B12" s="611" t="s">
        <v>498</v>
      </c>
      <c r="C12" s="630">
        <v>130</v>
      </c>
      <c r="D12" s="631"/>
      <c r="E12" s="622" t="s">
        <v>86</v>
      </c>
      <c r="F12" s="624">
        <f t="shared" si="5"/>
        <v>0</v>
      </c>
      <c r="G12" s="604">
        <f t="shared" si="6"/>
        <v>0</v>
      </c>
      <c r="H12" s="575">
        <f t="shared" si="0"/>
        <v>130</v>
      </c>
      <c r="I12" s="616">
        <v>85</v>
      </c>
      <c r="J12" s="616">
        <v>6100</v>
      </c>
      <c r="L12" s="554">
        <f t="shared" si="7"/>
        <v>0</v>
      </c>
      <c r="M12" s="561">
        <f t="shared" si="1"/>
        <v>0</v>
      </c>
      <c r="N12" s="561">
        <f t="shared" si="2"/>
        <v>0</v>
      </c>
      <c r="O12" s="561">
        <f t="shared" si="3"/>
        <v>0</v>
      </c>
      <c r="P12" s="561">
        <f t="shared" si="4"/>
        <v>0</v>
      </c>
      <c r="Q12" s="552" t="s">
        <v>150</v>
      </c>
    </row>
    <row r="13" spans="1:17" ht="13.9" customHeight="1" thickBot="1">
      <c r="A13" s="597">
        <v>4</v>
      </c>
      <c r="B13" s="611" t="s">
        <v>85</v>
      </c>
      <c r="C13" s="630">
        <v>36</v>
      </c>
      <c r="D13" s="631"/>
      <c r="E13" s="622" t="s">
        <v>61</v>
      </c>
      <c r="F13" s="624">
        <f t="shared" si="5"/>
        <v>0</v>
      </c>
      <c r="G13" s="604">
        <f t="shared" si="6"/>
        <v>0</v>
      </c>
      <c r="H13" s="575">
        <f t="shared" si="0"/>
        <v>36</v>
      </c>
      <c r="I13" s="616">
        <v>85</v>
      </c>
      <c r="J13" s="616">
        <v>5800</v>
      </c>
      <c r="L13" s="554">
        <f t="shared" si="7"/>
        <v>36</v>
      </c>
      <c r="M13" s="561">
        <f t="shared" si="1"/>
        <v>0</v>
      </c>
      <c r="N13" s="561">
        <f t="shared" si="2"/>
        <v>0</v>
      </c>
      <c r="O13" s="561">
        <f t="shared" si="3"/>
        <v>0</v>
      </c>
      <c r="P13" s="561">
        <f t="shared" si="4"/>
        <v>0</v>
      </c>
      <c r="Q13" s="552" t="s">
        <v>113</v>
      </c>
    </row>
    <row r="14" spans="1:17" ht="13.9" customHeight="1" thickBot="1">
      <c r="A14" s="597">
        <v>5</v>
      </c>
      <c r="B14" s="611" t="s">
        <v>498</v>
      </c>
      <c r="C14" s="630">
        <v>350</v>
      </c>
      <c r="D14" s="632"/>
      <c r="E14" s="622" t="s">
        <v>87</v>
      </c>
      <c r="F14" s="624">
        <f t="shared" si="5"/>
        <v>0</v>
      </c>
      <c r="G14" s="604">
        <f t="shared" si="6"/>
        <v>0</v>
      </c>
      <c r="H14" s="575">
        <f t="shared" si="0"/>
        <v>350</v>
      </c>
      <c r="I14" s="616">
        <v>95</v>
      </c>
      <c r="J14" s="616">
        <v>6430</v>
      </c>
      <c r="L14" s="554">
        <f t="shared" si="7"/>
        <v>0</v>
      </c>
      <c r="M14" s="561">
        <f t="shared" si="1"/>
        <v>0</v>
      </c>
      <c r="N14" s="561">
        <f t="shared" si="2"/>
        <v>0</v>
      </c>
      <c r="O14" s="561">
        <f t="shared" si="3"/>
        <v>0</v>
      </c>
      <c r="P14" s="561">
        <f t="shared" si="4"/>
        <v>0</v>
      </c>
      <c r="Q14" s="552" t="s">
        <v>151</v>
      </c>
    </row>
    <row r="15" spans="1:17" ht="13.9" customHeight="1" thickBot="1">
      <c r="A15" s="597">
        <v>6</v>
      </c>
      <c r="B15" s="611" t="s">
        <v>498</v>
      </c>
      <c r="C15" s="630">
        <v>200</v>
      </c>
      <c r="D15" s="631">
        <v>0.3</v>
      </c>
      <c r="E15" s="622" t="s">
        <v>136</v>
      </c>
      <c r="F15" s="624">
        <v>2740</v>
      </c>
      <c r="G15" s="604">
        <f t="shared" si="6"/>
        <v>2740</v>
      </c>
      <c r="H15" s="575">
        <f t="shared" si="0"/>
        <v>202.71493212669682</v>
      </c>
      <c r="I15" s="616">
        <v>95</v>
      </c>
      <c r="J15" s="616">
        <v>6600</v>
      </c>
      <c r="L15" s="554">
        <f t="shared" si="7"/>
        <v>0</v>
      </c>
      <c r="M15" s="561">
        <f t="shared" si="1"/>
        <v>2740</v>
      </c>
      <c r="N15" s="561">
        <f t="shared" si="2"/>
        <v>0</v>
      </c>
      <c r="O15" s="561">
        <f t="shared" si="3"/>
        <v>0</v>
      </c>
      <c r="P15" s="561">
        <f t="shared" si="4"/>
        <v>0</v>
      </c>
      <c r="Q15" s="552" t="s">
        <v>114</v>
      </c>
    </row>
    <row r="16" spans="1:17" ht="13.9" customHeight="1" thickBot="1">
      <c r="A16" s="597">
        <v>7</v>
      </c>
      <c r="B16" s="611" t="s">
        <v>498</v>
      </c>
      <c r="C16" s="630">
        <v>350</v>
      </c>
      <c r="D16" s="631">
        <v>0.6</v>
      </c>
      <c r="E16" s="622" t="s">
        <v>136</v>
      </c>
      <c r="F16" s="624">
        <v>8780</v>
      </c>
      <c r="G16" s="604">
        <f t="shared" si="6"/>
        <v>11520</v>
      </c>
      <c r="H16" s="575">
        <f t="shared" si="0"/>
        <v>359.50226244343889</v>
      </c>
      <c r="I16" s="616">
        <v>95</v>
      </c>
      <c r="J16" s="616">
        <v>6595</v>
      </c>
      <c r="L16" s="554">
        <f t="shared" si="7"/>
        <v>0</v>
      </c>
      <c r="M16" s="561">
        <f t="shared" si="1"/>
        <v>8780</v>
      </c>
      <c r="N16" s="561">
        <f t="shared" si="2"/>
        <v>0</v>
      </c>
      <c r="O16" s="561">
        <f t="shared" si="3"/>
        <v>0</v>
      </c>
      <c r="P16" s="561">
        <f t="shared" si="4"/>
        <v>0</v>
      </c>
      <c r="Q16" s="552" t="s">
        <v>152</v>
      </c>
    </row>
    <row r="17" spans="1:17" ht="13.9" customHeight="1" thickBot="1">
      <c r="A17" s="597">
        <v>8</v>
      </c>
      <c r="B17" s="611" t="s">
        <v>498</v>
      </c>
      <c r="C17" s="630">
        <v>351</v>
      </c>
      <c r="D17" s="631">
        <v>0.9</v>
      </c>
      <c r="E17" s="622" t="s">
        <v>136</v>
      </c>
      <c r="F17" s="624">
        <v>12680</v>
      </c>
      <c r="G17" s="604">
        <f t="shared" si="6"/>
        <v>24200</v>
      </c>
      <c r="H17" s="575">
        <f t="shared" si="0"/>
        <v>365.29411764705884</v>
      </c>
      <c r="I17" s="616">
        <v>95</v>
      </c>
      <c r="J17" s="616">
        <v>6525</v>
      </c>
      <c r="L17" s="554">
        <f t="shared" si="7"/>
        <v>0</v>
      </c>
      <c r="M17" s="561">
        <f t="shared" si="1"/>
        <v>12680</v>
      </c>
      <c r="N17" s="561">
        <f t="shared" si="2"/>
        <v>0</v>
      </c>
      <c r="O17" s="561">
        <f t="shared" si="3"/>
        <v>0</v>
      </c>
      <c r="P17" s="561">
        <f t="shared" si="4"/>
        <v>0</v>
      </c>
      <c r="Q17" s="552" t="s">
        <v>87</v>
      </c>
    </row>
    <row r="18" spans="1:17" ht="13.9" customHeight="1" thickBot="1">
      <c r="A18" s="597">
        <v>9</v>
      </c>
      <c r="B18" s="611" t="s">
        <v>498</v>
      </c>
      <c r="C18" s="633">
        <v>150</v>
      </c>
      <c r="D18" s="631">
        <v>0.3</v>
      </c>
      <c r="E18" s="622" t="s">
        <v>136</v>
      </c>
      <c r="F18" s="624">
        <v>2030</v>
      </c>
      <c r="G18" s="604">
        <f t="shared" si="6"/>
        <v>26230</v>
      </c>
      <c r="H18" s="575">
        <f t="shared" si="0"/>
        <v>152.03619909502262</v>
      </c>
      <c r="I18" s="616">
        <v>95</v>
      </c>
      <c r="J18" s="616">
        <v>6300</v>
      </c>
      <c r="L18" s="554">
        <f t="shared" si="7"/>
        <v>0</v>
      </c>
      <c r="M18" s="561">
        <f t="shared" si="1"/>
        <v>2030</v>
      </c>
      <c r="N18" s="561">
        <f t="shared" si="2"/>
        <v>0</v>
      </c>
      <c r="O18" s="561">
        <f t="shared" si="3"/>
        <v>0</v>
      </c>
      <c r="P18" s="561">
        <f t="shared" si="4"/>
        <v>0</v>
      </c>
      <c r="Q18" s="552" t="s">
        <v>61</v>
      </c>
    </row>
    <row r="19" spans="1:17" ht="13.9" customHeight="1" thickBot="1">
      <c r="A19" s="597">
        <v>10</v>
      </c>
      <c r="B19" s="611" t="s">
        <v>498</v>
      </c>
      <c r="C19" s="633">
        <v>350</v>
      </c>
      <c r="D19" s="631">
        <v>0.6</v>
      </c>
      <c r="E19" s="622" t="s">
        <v>136</v>
      </c>
      <c r="F19" s="624">
        <v>9100</v>
      </c>
      <c r="G19" s="604">
        <f t="shared" si="6"/>
        <v>35330</v>
      </c>
      <c r="H19" s="575">
        <f t="shared" si="0"/>
        <v>359.50226244343889</v>
      </c>
      <c r="I19" s="616">
        <v>95</v>
      </c>
      <c r="J19" s="616">
        <v>6285</v>
      </c>
      <c r="L19" s="554">
        <f t="shared" si="7"/>
        <v>0</v>
      </c>
      <c r="M19" s="561">
        <f t="shared" si="1"/>
        <v>9100</v>
      </c>
      <c r="N19" s="561">
        <f t="shared" si="2"/>
        <v>0</v>
      </c>
      <c r="O19" s="561">
        <f t="shared" si="3"/>
        <v>0</v>
      </c>
      <c r="P19" s="561">
        <f t="shared" si="4"/>
        <v>0</v>
      </c>
      <c r="Q19" s="552" t="s">
        <v>86</v>
      </c>
    </row>
    <row r="20" spans="1:17" ht="13.9" customHeight="1" thickBot="1">
      <c r="A20" s="597">
        <v>11</v>
      </c>
      <c r="B20" s="611" t="s">
        <v>498</v>
      </c>
      <c r="C20" s="633">
        <v>300</v>
      </c>
      <c r="D20" s="631">
        <v>0.9</v>
      </c>
      <c r="E20" s="622" t="s">
        <v>136</v>
      </c>
      <c r="F20" s="624">
        <v>11000</v>
      </c>
      <c r="G20" s="604">
        <f t="shared" si="6"/>
        <v>46330</v>
      </c>
      <c r="H20" s="575">
        <f t="shared" si="0"/>
        <v>312.21719457013575</v>
      </c>
      <c r="I20" s="616">
        <v>95</v>
      </c>
      <c r="J20" s="616">
        <v>6230</v>
      </c>
      <c r="L20" s="554">
        <f t="shared" si="7"/>
        <v>0</v>
      </c>
      <c r="M20" s="561">
        <f t="shared" si="1"/>
        <v>11000</v>
      </c>
      <c r="N20" s="561">
        <f t="shared" si="2"/>
        <v>0</v>
      </c>
      <c r="O20" s="561">
        <f t="shared" si="3"/>
        <v>0</v>
      </c>
      <c r="P20" s="561">
        <f t="shared" si="4"/>
        <v>0</v>
      </c>
      <c r="Q20" s="552" t="s">
        <v>128</v>
      </c>
    </row>
    <row r="21" spans="1:17" ht="13.9" customHeight="1" thickBot="1">
      <c r="A21" s="597">
        <v>12</v>
      </c>
      <c r="B21" s="611" t="s">
        <v>498</v>
      </c>
      <c r="C21" s="633">
        <v>151</v>
      </c>
      <c r="D21" s="631">
        <v>0.3</v>
      </c>
      <c r="E21" s="622" t="s">
        <v>136</v>
      </c>
      <c r="F21" s="624">
        <v>2200</v>
      </c>
      <c r="G21" s="604">
        <f t="shared" si="6"/>
        <v>48530</v>
      </c>
      <c r="H21" s="575">
        <f t="shared" si="0"/>
        <v>153.0497737556561</v>
      </c>
      <c r="I21" s="616">
        <v>95</v>
      </c>
      <c r="J21" s="616">
        <v>6150</v>
      </c>
      <c r="L21" s="554">
        <f t="shared" si="7"/>
        <v>0</v>
      </c>
      <c r="M21" s="561">
        <f t="shared" si="1"/>
        <v>2200</v>
      </c>
      <c r="N21" s="561">
        <f t="shared" si="2"/>
        <v>0</v>
      </c>
      <c r="O21" s="561">
        <f t="shared" si="3"/>
        <v>0</v>
      </c>
      <c r="P21" s="561">
        <f t="shared" si="4"/>
        <v>0</v>
      </c>
      <c r="Q21" s="552" t="s">
        <v>129</v>
      </c>
    </row>
    <row r="22" spans="1:17" ht="13.9" customHeight="1" thickBot="1">
      <c r="A22" s="597">
        <v>13</v>
      </c>
      <c r="B22" s="611" t="s">
        <v>502</v>
      </c>
      <c r="C22" s="633">
        <v>301</v>
      </c>
      <c r="D22" s="631">
        <v>0.9</v>
      </c>
      <c r="E22" s="622" t="s">
        <v>136</v>
      </c>
      <c r="F22" s="624">
        <v>11200</v>
      </c>
      <c r="G22" s="604">
        <f t="shared" si="6"/>
        <v>59730</v>
      </c>
      <c r="H22" s="575">
        <f t="shared" si="0"/>
        <v>313.25791855203624</v>
      </c>
      <c r="I22" s="616">
        <v>95</v>
      </c>
      <c r="J22" s="616">
        <v>6225</v>
      </c>
      <c r="L22" s="554">
        <f t="shared" si="7"/>
        <v>0</v>
      </c>
      <c r="M22" s="561">
        <f t="shared" si="1"/>
        <v>11200</v>
      </c>
      <c r="N22" s="561">
        <f t="shared" si="2"/>
        <v>0</v>
      </c>
      <c r="O22" s="561">
        <f t="shared" si="3"/>
        <v>0</v>
      </c>
      <c r="P22" s="561">
        <f t="shared" si="4"/>
        <v>0</v>
      </c>
      <c r="Q22" s="552" t="s">
        <v>139</v>
      </c>
    </row>
    <row r="23" spans="1:17" ht="13.9" customHeight="1" thickBot="1">
      <c r="A23" s="597">
        <v>14</v>
      </c>
      <c r="B23" s="611" t="s">
        <v>502</v>
      </c>
      <c r="C23" s="633">
        <v>301</v>
      </c>
      <c r="D23" s="631">
        <v>1.2</v>
      </c>
      <c r="E23" s="622" t="s">
        <v>136</v>
      </c>
      <c r="F23" s="624">
        <v>15060</v>
      </c>
      <c r="G23" s="604">
        <f t="shared" si="6"/>
        <v>74790</v>
      </c>
      <c r="H23" s="575">
        <f t="shared" si="0"/>
        <v>317.34389140271492</v>
      </c>
      <c r="I23" s="616">
        <v>95</v>
      </c>
      <c r="J23" s="616">
        <v>6225</v>
      </c>
      <c r="L23" s="554">
        <f t="shared" si="7"/>
        <v>0</v>
      </c>
      <c r="M23" s="561">
        <f t="shared" si="1"/>
        <v>15060</v>
      </c>
      <c r="N23" s="561">
        <f t="shared" si="2"/>
        <v>0</v>
      </c>
      <c r="O23" s="561">
        <f t="shared" si="3"/>
        <v>0</v>
      </c>
      <c r="P23" s="561">
        <f t="shared" si="4"/>
        <v>0</v>
      </c>
      <c r="Q23" s="552" t="s">
        <v>192</v>
      </c>
    </row>
    <row r="24" spans="1:17" ht="13.9" customHeight="1" thickBot="1">
      <c r="A24" s="597">
        <v>15</v>
      </c>
      <c r="B24" s="611" t="s">
        <v>502</v>
      </c>
      <c r="C24" s="633">
        <v>151</v>
      </c>
      <c r="D24" s="631">
        <v>0.3</v>
      </c>
      <c r="E24" s="622" t="s">
        <v>136</v>
      </c>
      <c r="F24" s="624">
        <v>2700</v>
      </c>
      <c r="G24" s="604">
        <f t="shared" si="6"/>
        <v>77490</v>
      </c>
      <c r="H24" s="575">
        <f t="shared" si="0"/>
        <v>153.0497737556561</v>
      </c>
      <c r="I24" s="616">
        <v>95</v>
      </c>
      <c r="J24" s="616">
        <v>6100</v>
      </c>
      <c r="L24" s="554">
        <f t="shared" si="7"/>
        <v>0</v>
      </c>
      <c r="M24" s="561">
        <f t="shared" si="1"/>
        <v>2700</v>
      </c>
      <c r="N24" s="561">
        <f t="shared" si="2"/>
        <v>0</v>
      </c>
      <c r="O24" s="561">
        <f t="shared" si="3"/>
        <v>0</v>
      </c>
      <c r="P24" s="561">
        <f t="shared" si="4"/>
        <v>0</v>
      </c>
      <c r="Q24" s="552" t="s">
        <v>233</v>
      </c>
    </row>
    <row r="25" spans="1:17" ht="13.9" customHeight="1" thickBot="1">
      <c r="A25" s="597">
        <v>16</v>
      </c>
      <c r="B25" s="611" t="s">
        <v>502</v>
      </c>
      <c r="C25" s="633">
        <v>198</v>
      </c>
      <c r="D25" s="631">
        <v>1.2</v>
      </c>
      <c r="E25" s="622" t="s">
        <v>136</v>
      </c>
      <c r="F25" s="624">
        <v>9410</v>
      </c>
      <c r="G25" s="604">
        <f t="shared" si="6"/>
        <v>86900</v>
      </c>
      <c r="H25" s="575">
        <f t="shared" si="0"/>
        <v>208.75113122171948</v>
      </c>
      <c r="I25" s="616">
        <v>95</v>
      </c>
      <c r="J25" s="616">
        <v>6200</v>
      </c>
      <c r="L25" s="554">
        <f t="shared" si="7"/>
        <v>0</v>
      </c>
      <c r="M25" s="561">
        <f t="shared" si="1"/>
        <v>9410</v>
      </c>
      <c r="N25" s="561">
        <f t="shared" si="2"/>
        <v>0</v>
      </c>
      <c r="O25" s="561">
        <f t="shared" si="3"/>
        <v>0</v>
      </c>
      <c r="P25" s="561">
        <f t="shared" si="4"/>
        <v>0</v>
      </c>
      <c r="Q25" s="553" t="s">
        <v>156</v>
      </c>
    </row>
    <row r="26" spans="1:17" ht="13.9" customHeight="1" thickBot="1">
      <c r="A26" s="597">
        <v>17</v>
      </c>
      <c r="B26" s="611" t="s">
        <v>502</v>
      </c>
      <c r="C26" s="633">
        <v>200</v>
      </c>
      <c r="D26" s="631">
        <v>0.3</v>
      </c>
      <c r="E26" s="622" t="s">
        <v>150</v>
      </c>
      <c r="F26" s="624">
        <v>2960</v>
      </c>
      <c r="G26" s="604">
        <f t="shared" si="6"/>
        <v>89860</v>
      </c>
      <c r="H26" s="575">
        <f t="shared" si="0"/>
        <v>202.71493212669682</v>
      </c>
      <c r="I26" s="616">
        <v>95</v>
      </c>
      <c r="J26" s="616">
        <v>6050</v>
      </c>
      <c r="L26" s="554">
        <f t="shared" si="7"/>
        <v>0</v>
      </c>
      <c r="M26" s="561">
        <f t="shared" si="1"/>
        <v>0</v>
      </c>
      <c r="N26" s="561">
        <f t="shared" si="2"/>
        <v>2960</v>
      </c>
      <c r="O26" s="561">
        <f t="shared" si="3"/>
        <v>0</v>
      </c>
      <c r="P26" s="561">
        <f t="shared" si="4"/>
        <v>0</v>
      </c>
    </row>
    <row r="27" spans="1:17" ht="13.9" customHeight="1" thickBot="1">
      <c r="A27" s="597">
        <v>18</v>
      </c>
      <c r="B27" s="611" t="s">
        <v>505</v>
      </c>
      <c r="C27" s="633">
        <v>475</v>
      </c>
      <c r="D27" s="631">
        <v>0.6</v>
      </c>
      <c r="E27" s="622" t="s">
        <v>150</v>
      </c>
      <c r="F27" s="624">
        <v>10970</v>
      </c>
      <c r="G27" s="604">
        <f t="shared" si="6"/>
        <v>100830</v>
      </c>
      <c r="H27" s="575">
        <f t="shared" si="0"/>
        <v>487.89592760180989</v>
      </c>
      <c r="I27" s="616">
        <v>95</v>
      </c>
      <c r="J27" s="616">
        <v>6250</v>
      </c>
      <c r="L27" s="554">
        <f t="shared" si="7"/>
        <v>0</v>
      </c>
      <c r="M27" s="561">
        <f t="shared" si="1"/>
        <v>0</v>
      </c>
      <c r="N27" s="561">
        <f t="shared" si="2"/>
        <v>10970</v>
      </c>
      <c r="O27" s="561">
        <f t="shared" si="3"/>
        <v>0</v>
      </c>
      <c r="P27" s="561">
        <f t="shared" si="4"/>
        <v>0</v>
      </c>
    </row>
    <row r="28" spans="1:17" ht="13.9" customHeight="1" thickBot="1">
      <c r="A28" s="597">
        <v>19</v>
      </c>
      <c r="B28" s="611" t="s">
        <v>505</v>
      </c>
      <c r="C28" s="633">
        <v>428</v>
      </c>
      <c r="D28" s="631">
        <v>0</v>
      </c>
      <c r="E28" s="622" t="s">
        <v>128</v>
      </c>
      <c r="F28" s="624">
        <f t="shared" si="5"/>
        <v>0</v>
      </c>
      <c r="G28" s="604">
        <f t="shared" si="6"/>
        <v>100830</v>
      </c>
      <c r="H28" s="575">
        <f t="shared" si="0"/>
        <v>428</v>
      </c>
      <c r="I28" s="616">
        <v>95</v>
      </c>
      <c r="J28" s="616">
        <v>6250</v>
      </c>
      <c r="L28" s="554">
        <f t="shared" si="7"/>
        <v>0</v>
      </c>
      <c r="M28" s="561">
        <f t="shared" si="1"/>
        <v>0</v>
      </c>
      <c r="N28" s="561">
        <f t="shared" si="2"/>
        <v>0</v>
      </c>
      <c r="O28" s="561">
        <f t="shared" si="3"/>
        <v>0</v>
      </c>
      <c r="P28" s="561">
        <f t="shared" si="4"/>
        <v>0</v>
      </c>
    </row>
    <row r="29" spans="1:17" ht="13.9" customHeight="1" thickBot="1">
      <c r="A29" s="597">
        <v>20</v>
      </c>
      <c r="B29" s="611" t="s">
        <v>500</v>
      </c>
      <c r="C29" s="633">
        <v>390</v>
      </c>
      <c r="D29" s="631">
        <v>0</v>
      </c>
      <c r="E29" s="622" t="s">
        <v>87</v>
      </c>
      <c r="F29" s="624">
        <f t="shared" si="5"/>
        <v>0</v>
      </c>
      <c r="G29" s="604">
        <f t="shared" si="6"/>
        <v>100830</v>
      </c>
      <c r="H29" s="575">
        <f t="shared" si="0"/>
        <v>390</v>
      </c>
      <c r="I29" s="616">
        <v>95</v>
      </c>
      <c r="J29" s="616">
        <v>6375</v>
      </c>
      <c r="L29" s="554">
        <f t="shared" si="7"/>
        <v>0</v>
      </c>
      <c r="M29" s="561">
        <f t="shared" si="1"/>
        <v>0</v>
      </c>
      <c r="N29" s="561">
        <f t="shared" si="2"/>
        <v>0</v>
      </c>
      <c r="O29" s="561">
        <f t="shared" si="3"/>
        <v>0</v>
      </c>
      <c r="P29" s="561">
        <f t="shared" si="4"/>
        <v>0</v>
      </c>
    </row>
    <row r="30" spans="1:17" ht="13.9" customHeight="1" thickBot="1">
      <c r="A30" s="597">
        <v>21</v>
      </c>
      <c r="B30" s="611" t="s">
        <v>500</v>
      </c>
      <c r="C30" s="633">
        <v>300</v>
      </c>
      <c r="D30" s="631">
        <v>0.3</v>
      </c>
      <c r="E30" s="622" t="s">
        <v>150</v>
      </c>
      <c r="F30" s="624">
        <v>4050</v>
      </c>
      <c r="G30" s="604">
        <f t="shared" si="6"/>
        <v>104880</v>
      </c>
      <c r="H30" s="575">
        <f t="shared" si="0"/>
        <v>304.07239819004525</v>
      </c>
      <c r="I30" s="616">
        <v>95</v>
      </c>
      <c r="J30" s="616">
        <v>6240</v>
      </c>
      <c r="L30" s="554">
        <f t="shared" si="7"/>
        <v>0</v>
      </c>
      <c r="M30" s="561">
        <f t="shared" si="1"/>
        <v>0</v>
      </c>
      <c r="N30" s="561">
        <f t="shared" si="2"/>
        <v>4050</v>
      </c>
      <c r="O30" s="561">
        <f t="shared" si="3"/>
        <v>0</v>
      </c>
      <c r="P30" s="561">
        <f t="shared" si="4"/>
        <v>0</v>
      </c>
    </row>
    <row r="31" spans="1:17" ht="13.9" customHeight="1" thickBot="1">
      <c r="A31" s="597">
        <v>22</v>
      </c>
      <c r="B31" s="611" t="s">
        <v>500</v>
      </c>
      <c r="C31" s="633">
        <v>302</v>
      </c>
      <c r="D31" s="631">
        <v>0.6</v>
      </c>
      <c r="E31" s="622" t="s">
        <v>150</v>
      </c>
      <c r="F31" s="624">
        <v>7740</v>
      </c>
      <c r="G31" s="604">
        <f t="shared" si="6"/>
        <v>112620</v>
      </c>
      <c r="H31" s="575">
        <f t="shared" si="0"/>
        <v>310.19909502262442</v>
      </c>
      <c r="I31" s="616">
        <v>95</v>
      </c>
      <c r="J31" s="616">
        <v>6125</v>
      </c>
      <c r="L31" s="554">
        <f t="shared" si="7"/>
        <v>0</v>
      </c>
      <c r="M31" s="561">
        <f t="shared" si="1"/>
        <v>0</v>
      </c>
      <c r="N31" s="561">
        <f t="shared" si="2"/>
        <v>7740</v>
      </c>
      <c r="O31" s="561">
        <f t="shared" si="3"/>
        <v>0</v>
      </c>
      <c r="P31" s="561">
        <f t="shared" si="4"/>
        <v>0</v>
      </c>
    </row>
    <row r="32" spans="1:17" ht="13.9" customHeight="1" thickBot="1">
      <c r="A32" s="597">
        <v>23</v>
      </c>
      <c r="B32" s="611" t="s">
        <v>500</v>
      </c>
      <c r="C32" s="633">
        <v>401</v>
      </c>
      <c r="D32" s="631">
        <v>0.9</v>
      </c>
      <c r="E32" s="622" t="s">
        <v>150</v>
      </c>
      <c r="F32" s="624">
        <v>15230</v>
      </c>
      <c r="G32" s="604">
        <f t="shared" si="6"/>
        <v>127850</v>
      </c>
      <c r="H32" s="575">
        <f t="shared" si="0"/>
        <v>417.33031674208149</v>
      </c>
      <c r="I32" s="616">
        <v>95</v>
      </c>
      <c r="J32" s="616">
        <v>5975</v>
      </c>
      <c r="L32" s="554">
        <f t="shared" si="7"/>
        <v>0</v>
      </c>
      <c r="M32" s="561">
        <f t="shared" si="1"/>
        <v>0</v>
      </c>
      <c r="N32" s="561">
        <f t="shared" si="2"/>
        <v>15230</v>
      </c>
      <c r="O32" s="561">
        <f t="shared" si="3"/>
        <v>0</v>
      </c>
      <c r="P32" s="561">
        <f t="shared" si="4"/>
        <v>0</v>
      </c>
    </row>
    <row r="33" spans="1:16" ht="13.9" customHeight="1" thickBot="1">
      <c r="A33" s="597">
        <v>24</v>
      </c>
      <c r="B33" s="611" t="s">
        <v>500</v>
      </c>
      <c r="C33" s="633">
        <v>450</v>
      </c>
      <c r="D33" s="631">
        <v>1.5</v>
      </c>
      <c r="E33" s="622" t="s">
        <v>150</v>
      </c>
      <c r="F33" s="624">
        <v>27870</v>
      </c>
      <c r="G33" s="604">
        <f t="shared" si="6"/>
        <v>155720</v>
      </c>
      <c r="H33" s="575">
        <f t="shared" si="0"/>
        <v>480.54298642533934</v>
      </c>
      <c r="I33" s="616">
        <v>95</v>
      </c>
      <c r="J33" s="616">
        <v>6050</v>
      </c>
      <c r="L33" s="554">
        <f t="shared" si="7"/>
        <v>0</v>
      </c>
      <c r="M33" s="561">
        <f t="shared" si="1"/>
        <v>0</v>
      </c>
      <c r="N33" s="561">
        <f t="shared" si="2"/>
        <v>27870</v>
      </c>
      <c r="O33" s="561">
        <f t="shared" si="3"/>
        <v>0</v>
      </c>
      <c r="P33" s="561">
        <f t="shared" si="4"/>
        <v>0</v>
      </c>
    </row>
    <row r="34" spans="1:16" ht="13.9" customHeight="1" thickBot="1">
      <c r="A34" s="597">
        <v>25</v>
      </c>
      <c r="B34" s="611" t="s">
        <v>500</v>
      </c>
      <c r="C34" s="633">
        <v>200</v>
      </c>
      <c r="D34" s="631">
        <v>0.6</v>
      </c>
      <c r="E34" s="622" t="s">
        <v>150</v>
      </c>
      <c r="F34" s="624">
        <v>5520</v>
      </c>
      <c r="G34" s="604">
        <f t="shared" si="6"/>
        <v>161240</v>
      </c>
      <c r="H34" s="575">
        <f t="shared" si="0"/>
        <v>205.42986425339365</v>
      </c>
      <c r="I34" s="616">
        <v>95</v>
      </c>
      <c r="J34" s="616">
        <v>5850</v>
      </c>
      <c r="L34" s="554">
        <f t="shared" si="7"/>
        <v>0</v>
      </c>
      <c r="M34" s="561">
        <f t="shared" si="1"/>
        <v>0</v>
      </c>
      <c r="N34" s="561">
        <f t="shared" si="2"/>
        <v>5520</v>
      </c>
      <c r="O34" s="561">
        <f t="shared" si="3"/>
        <v>0</v>
      </c>
      <c r="P34" s="561">
        <f t="shared" si="4"/>
        <v>0</v>
      </c>
    </row>
    <row r="35" spans="1:16" ht="13.9" customHeight="1" thickBot="1">
      <c r="A35" s="597">
        <v>26</v>
      </c>
      <c r="B35" s="611" t="s">
        <v>500</v>
      </c>
      <c r="C35" s="633">
        <v>400</v>
      </c>
      <c r="D35" s="631">
        <v>1.2</v>
      </c>
      <c r="E35" s="622" t="s">
        <v>150</v>
      </c>
      <c r="F35" s="624">
        <v>20100</v>
      </c>
      <c r="G35" s="604">
        <f t="shared" si="6"/>
        <v>181340</v>
      </c>
      <c r="H35" s="575">
        <f t="shared" si="0"/>
        <v>421.7194570135747</v>
      </c>
      <c r="I35" s="616">
        <v>95</v>
      </c>
      <c r="J35" s="616">
        <v>5900</v>
      </c>
      <c r="L35" s="554">
        <f t="shared" si="7"/>
        <v>0</v>
      </c>
      <c r="M35" s="561">
        <f t="shared" si="1"/>
        <v>0</v>
      </c>
      <c r="N35" s="561">
        <f t="shared" si="2"/>
        <v>20100</v>
      </c>
      <c r="O35" s="561">
        <f t="shared" si="3"/>
        <v>0</v>
      </c>
      <c r="P35" s="561">
        <f t="shared" si="4"/>
        <v>0</v>
      </c>
    </row>
    <row r="36" spans="1:16" ht="13.9" customHeight="1" thickBot="1">
      <c r="A36" s="597">
        <v>27</v>
      </c>
      <c r="B36" s="611" t="s">
        <v>500</v>
      </c>
      <c r="C36" s="633">
        <v>400</v>
      </c>
      <c r="D36" s="631">
        <v>1.8</v>
      </c>
      <c r="E36" s="622" t="s">
        <v>150</v>
      </c>
      <c r="F36" s="624">
        <v>29500</v>
      </c>
      <c r="G36" s="604">
        <f t="shared" si="6"/>
        <v>210840</v>
      </c>
      <c r="H36" s="575">
        <f t="shared" si="0"/>
        <v>432.57918552036199</v>
      </c>
      <c r="I36" s="616">
        <v>95</v>
      </c>
      <c r="J36" s="616">
        <v>6165</v>
      </c>
      <c r="L36" s="554">
        <f t="shared" si="7"/>
        <v>0</v>
      </c>
      <c r="M36" s="561">
        <f t="shared" si="1"/>
        <v>0</v>
      </c>
      <c r="N36" s="561">
        <f t="shared" si="2"/>
        <v>29500</v>
      </c>
      <c r="O36" s="561">
        <f t="shared" si="3"/>
        <v>0</v>
      </c>
      <c r="P36" s="561">
        <f t="shared" si="4"/>
        <v>0</v>
      </c>
    </row>
    <row r="37" spans="1:16" ht="13.9" customHeight="1" thickBot="1">
      <c r="A37" s="597">
        <v>28</v>
      </c>
      <c r="B37" s="611" t="s">
        <v>500</v>
      </c>
      <c r="C37" s="633">
        <v>191</v>
      </c>
      <c r="D37" s="631">
        <v>0.6</v>
      </c>
      <c r="E37" s="622" t="s">
        <v>150</v>
      </c>
      <c r="F37" s="624">
        <v>5380</v>
      </c>
      <c r="G37" s="604">
        <f t="shared" si="6"/>
        <v>216220</v>
      </c>
      <c r="H37" s="575">
        <f t="shared" si="0"/>
        <v>196.18552036199094</v>
      </c>
      <c r="I37" s="616">
        <v>95</v>
      </c>
      <c r="J37" s="616">
        <v>5930</v>
      </c>
      <c r="L37" s="554">
        <f t="shared" si="7"/>
        <v>0</v>
      </c>
      <c r="M37" s="561">
        <f t="shared" si="1"/>
        <v>0</v>
      </c>
      <c r="N37" s="561">
        <f t="shared" si="2"/>
        <v>5380</v>
      </c>
      <c r="O37" s="561">
        <f t="shared" si="3"/>
        <v>0</v>
      </c>
      <c r="P37" s="561">
        <f t="shared" si="4"/>
        <v>0</v>
      </c>
    </row>
    <row r="38" spans="1:16" ht="13.9" customHeight="1" thickBot="1">
      <c r="A38" s="597">
        <v>29</v>
      </c>
      <c r="B38" s="611" t="s">
        <v>500</v>
      </c>
      <c r="C38" s="633">
        <v>399</v>
      </c>
      <c r="D38" s="631">
        <v>1.2</v>
      </c>
      <c r="E38" s="622" t="s">
        <v>150</v>
      </c>
      <c r="F38" s="624">
        <v>20100</v>
      </c>
      <c r="G38" s="604">
        <f t="shared" si="6"/>
        <v>236320</v>
      </c>
      <c r="H38" s="575">
        <f t="shared" si="0"/>
        <v>420.66515837104072</v>
      </c>
      <c r="I38" s="616">
        <v>95</v>
      </c>
      <c r="J38" s="616">
        <v>5825</v>
      </c>
      <c r="L38" s="554">
        <f t="shared" si="7"/>
        <v>0</v>
      </c>
      <c r="M38" s="561">
        <f t="shared" si="1"/>
        <v>0</v>
      </c>
      <c r="N38" s="561">
        <f t="shared" si="2"/>
        <v>20100</v>
      </c>
      <c r="O38" s="561">
        <f t="shared" si="3"/>
        <v>0</v>
      </c>
      <c r="P38" s="561">
        <f t="shared" si="4"/>
        <v>0</v>
      </c>
    </row>
    <row r="39" spans="1:16" ht="13.9" customHeight="1" thickBot="1">
      <c r="A39" s="597">
        <v>30</v>
      </c>
      <c r="B39" s="611" t="s">
        <v>500</v>
      </c>
      <c r="C39" s="633">
        <v>300</v>
      </c>
      <c r="D39" s="631">
        <v>1.8</v>
      </c>
      <c r="E39" s="622" t="s">
        <v>150</v>
      </c>
      <c r="F39" s="624">
        <v>22340</v>
      </c>
      <c r="G39" s="604">
        <f t="shared" si="6"/>
        <v>258660</v>
      </c>
      <c r="H39" s="575">
        <f t="shared" si="0"/>
        <v>324.43438914027149</v>
      </c>
      <c r="I39" s="616">
        <v>95</v>
      </c>
      <c r="J39" s="616">
        <v>5915</v>
      </c>
      <c r="L39" s="554">
        <f t="shared" si="7"/>
        <v>0</v>
      </c>
      <c r="M39" s="561">
        <f t="shared" si="1"/>
        <v>0</v>
      </c>
      <c r="N39" s="561">
        <f t="shared" si="2"/>
        <v>22340</v>
      </c>
      <c r="O39" s="561">
        <f t="shared" si="3"/>
        <v>0</v>
      </c>
      <c r="P39" s="561">
        <f t="shared" si="4"/>
        <v>0</v>
      </c>
    </row>
    <row r="40" spans="1:16" ht="13.9" customHeight="1" thickBot="1">
      <c r="A40" s="597">
        <v>31</v>
      </c>
      <c r="B40" s="611" t="s">
        <v>500</v>
      </c>
      <c r="C40" s="633">
        <v>201</v>
      </c>
      <c r="D40" s="631">
        <v>0.9</v>
      </c>
      <c r="E40" s="622" t="s">
        <v>150</v>
      </c>
      <c r="F40" s="624">
        <v>8340</v>
      </c>
      <c r="G40" s="604">
        <f t="shared" si="6"/>
        <v>267000</v>
      </c>
      <c r="H40" s="575">
        <f t="shared" si="0"/>
        <v>209.18552036199097</v>
      </c>
      <c r="I40" s="616">
        <v>95</v>
      </c>
      <c r="J40" s="616">
        <v>5800</v>
      </c>
      <c r="L40" s="554">
        <f t="shared" si="7"/>
        <v>0</v>
      </c>
      <c r="M40" s="561">
        <f t="shared" si="1"/>
        <v>0</v>
      </c>
      <c r="N40" s="561">
        <f t="shared" si="2"/>
        <v>8340</v>
      </c>
      <c r="O40" s="561">
        <f t="shared" si="3"/>
        <v>0</v>
      </c>
      <c r="P40" s="561">
        <f t="shared" si="4"/>
        <v>0</v>
      </c>
    </row>
    <row r="41" spans="1:16" ht="13.9" customHeight="1" thickBot="1">
      <c r="A41" s="597">
        <v>32</v>
      </c>
      <c r="B41" s="611" t="s">
        <v>500</v>
      </c>
      <c r="C41" s="633">
        <v>300</v>
      </c>
      <c r="D41" s="631">
        <v>1.5</v>
      </c>
      <c r="E41" s="622" t="s">
        <v>150</v>
      </c>
      <c r="F41" s="624">
        <v>18600</v>
      </c>
      <c r="G41" s="604">
        <f t="shared" si="6"/>
        <v>285600</v>
      </c>
      <c r="H41" s="575">
        <f t="shared" si="0"/>
        <v>320.36199095022624</v>
      </c>
      <c r="I41" s="616">
        <v>95</v>
      </c>
      <c r="J41" s="616">
        <v>5765</v>
      </c>
      <c r="L41" s="554">
        <f t="shared" si="7"/>
        <v>0</v>
      </c>
      <c r="M41" s="561">
        <f t="shared" si="1"/>
        <v>0</v>
      </c>
      <c r="N41" s="561">
        <f t="shared" si="2"/>
        <v>18600</v>
      </c>
      <c r="O41" s="561">
        <f t="shared" si="3"/>
        <v>0</v>
      </c>
      <c r="P41" s="561">
        <f t="shared" si="4"/>
        <v>0</v>
      </c>
    </row>
    <row r="42" spans="1:16" ht="13.9" customHeight="1" thickBot="1">
      <c r="A42" s="597">
        <v>33</v>
      </c>
      <c r="B42" s="611" t="s">
        <v>500</v>
      </c>
      <c r="C42" s="633">
        <v>211</v>
      </c>
      <c r="D42" s="631">
        <v>2</v>
      </c>
      <c r="E42" s="622" t="s">
        <v>150</v>
      </c>
      <c r="F42" s="624">
        <v>17000</v>
      </c>
      <c r="G42" s="604">
        <f t="shared" si="6"/>
        <v>302600</v>
      </c>
      <c r="H42" s="575">
        <f t="shared" si="0"/>
        <v>230.09502262443436</v>
      </c>
      <c r="I42" s="616">
        <v>95</v>
      </c>
      <c r="J42" s="616">
        <v>5975</v>
      </c>
      <c r="L42" s="554">
        <f t="shared" si="7"/>
        <v>0</v>
      </c>
      <c r="M42" s="561">
        <f t="shared" si="1"/>
        <v>0</v>
      </c>
      <c r="N42" s="561">
        <f t="shared" si="2"/>
        <v>17000</v>
      </c>
      <c r="O42" s="561">
        <f t="shared" si="3"/>
        <v>0</v>
      </c>
      <c r="P42" s="561">
        <f t="shared" si="4"/>
        <v>0</v>
      </c>
    </row>
    <row r="43" spans="1:16" ht="13.9" customHeight="1" thickBot="1">
      <c r="A43" s="597">
        <v>34</v>
      </c>
      <c r="B43" s="611" t="s">
        <v>500</v>
      </c>
      <c r="C43" s="633">
        <v>200</v>
      </c>
      <c r="D43" s="631">
        <v>0.9</v>
      </c>
      <c r="E43" s="622" t="s">
        <v>150</v>
      </c>
      <c r="F43" s="624">
        <v>8100</v>
      </c>
      <c r="G43" s="604">
        <f t="shared" si="6"/>
        <v>310700</v>
      </c>
      <c r="H43" s="575">
        <f t="shared" si="0"/>
        <v>208.14479638009053</v>
      </c>
      <c r="I43" s="616">
        <v>95</v>
      </c>
      <c r="J43" s="616">
        <v>5850</v>
      </c>
      <c r="L43" s="554">
        <f t="shared" si="7"/>
        <v>0</v>
      </c>
      <c r="M43" s="561">
        <f t="shared" si="1"/>
        <v>0</v>
      </c>
      <c r="N43" s="561">
        <f t="shared" si="2"/>
        <v>8100</v>
      </c>
      <c r="O43" s="561">
        <f t="shared" si="3"/>
        <v>0</v>
      </c>
      <c r="P43" s="561">
        <f t="shared" si="4"/>
        <v>0</v>
      </c>
    </row>
    <row r="44" spans="1:16" ht="13.9" customHeight="1" thickBot="1">
      <c r="A44" s="597">
        <v>35</v>
      </c>
      <c r="B44" s="611" t="s">
        <v>500</v>
      </c>
      <c r="C44" s="633">
        <v>199</v>
      </c>
      <c r="D44" s="631">
        <v>1.5</v>
      </c>
      <c r="E44" s="622" t="s">
        <v>150</v>
      </c>
      <c r="F44" s="624">
        <v>12800</v>
      </c>
      <c r="G44" s="604">
        <f t="shared" si="6"/>
        <v>323500</v>
      </c>
      <c r="H44" s="575">
        <f t="shared" si="0"/>
        <v>212.50678733031674</v>
      </c>
      <c r="I44" s="616">
        <v>95</v>
      </c>
      <c r="J44" s="616">
        <v>5800</v>
      </c>
      <c r="L44" s="554">
        <f t="shared" si="7"/>
        <v>0</v>
      </c>
      <c r="M44" s="561">
        <f t="shared" si="1"/>
        <v>0</v>
      </c>
      <c r="N44" s="561">
        <f t="shared" si="2"/>
        <v>12800</v>
      </c>
      <c r="O44" s="561">
        <f t="shared" si="3"/>
        <v>0</v>
      </c>
      <c r="P44" s="561">
        <f t="shared" si="4"/>
        <v>0</v>
      </c>
    </row>
    <row r="45" spans="1:16" ht="13.9" customHeight="1" thickBot="1">
      <c r="A45" s="597">
        <v>36</v>
      </c>
      <c r="B45" s="611" t="s">
        <v>500</v>
      </c>
      <c r="C45" s="633">
        <v>310</v>
      </c>
      <c r="D45" s="631">
        <v>2</v>
      </c>
      <c r="E45" s="622" t="s">
        <v>150</v>
      </c>
      <c r="F45" s="624">
        <v>20000</v>
      </c>
      <c r="G45" s="604">
        <f t="shared" si="6"/>
        <v>343500</v>
      </c>
      <c r="H45" s="575">
        <f t="shared" si="0"/>
        <v>338.05429864253392</v>
      </c>
      <c r="I45" s="616">
        <v>95</v>
      </c>
      <c r="J45" s="616">
        <v>5775</v>
      </c>
      <c r="L45" s="554">
        <f t="shared" si="7"/>
        <v>0</v>
      </c>
      <c r="M45" s="561">
        <f t="shared" si="1"/>
        <v>0</v>
      </c>
      <c r="N45" s="561">
        <f t="shared" si="2"/>
        <v>20000</v>
      </c>
      <c r="O45" s="561">
        <f t="shared" si="3"/>
        <v>0</v>
      </c>
      <c r="P45" s="561">
        <f t="shared" si="4"/>
        <v>0</v>
      </c>
    </row>
    <row r="46" spans="1:16" ht="13.9" customHeight="1" thickBot="1">
      <c r="A46" s="597">
        <v>37</v>
      </c>
      <c r="B46" s="611"/>
      <c r="C46" s="612"/>
      <c r="D46" s="613"/>
      <c r="E46" s="622"/>
      <c r="F46" s="624">
        <f>(D46*42)*C46</f>
        <v>0</v>
      </c>
      <c r="G46" s="604">
        <f t="shared" si="6"/>
        <v>343500</v>
      </c>
      <c r="H46" s="575">
        <f t="shared" si="0"/>
        <v>0</v>
      </c>
      <c r="I46" s="616"/>
      <c r="J46" s="616"/>
      <c r="L46" s="554">
        <f t="shared" si="7"/>
        <v>0</v>
      </c>
      <c r="M46" s="561">
        <f t="shared" si="1"/>
        <v>0</v>
      </c>
      <c r="N46" s="561">
        <f t="shared" si="2"/>
        <v>0</v>
      </c>
      <c r="O46" s="561">
        <f t="shared" si="3"/>
        <v>0</v>
      </c>
      <c r="P46" s="561">
        <f t="shared" si="4"/>
        <v>0</v>
      </c>
    </row>
    <row r="47" spans="1:16" ht="13.9" customHeight="1" thickBot="1">
      <c r="A47" s="597">
        <v>38</v>
      </c>
      <c r="B47" s="611"/>
      <c r="C47" s="612"/>
      <c r="D47" s="613"/>
      <c r="E47" s="622"/>
      <c r="F47" s="624">
        <f t="shared" ref="F47:F48" si="8">(D47*42)*C47</f>
        <v>0</v>
      </c>
      <c r="G47" s="604">
        <f t="shared" si="6"/>
        <v>343500</v>
      </c>
      <c r="H47" s="575">
        <f t="shared" si="0"/>
        <v>0</v>
      </c>
      <c r="I47" s="616"/>
      <c r="J47" s="616"/>
      <c r="L47" s="554">
        <f t="shared" si="7"/>
        <v>0</v>
      </c>
      <c r="M47" s="561">
        <f>IF(E47=$M$54,F47,0)</f>
        <v>0</v>
      </c>
      <c r="N47" s="561">
        <f>IF(E47=$N$54,F47,0)</f>
        <v>0</v>
      </c>
      <c r="O47" s="561">
        <f>IF(E47=$O$54,F47,0)</f>
        <v>0</v>
      </c>
      <c r="P47" s="561">
        <f>IF(E47=$P$54,F47,0)</f>
        <v>0</v>
      </c>
    </row>
    <row r="48" spans="1:16" ht="13.9" customHeight="1" thickBot="1">
      <c r="A48" s="597">
        <v>39</v>
      </c>
      <c r="B48" s="611"/>
      <c r="C48" s="612"/>
      <c r="D48" s="613"/>
      <c r="E48" s="622"/>
      <c r="F48" s="624">
        <f t="shared" si="8"/>
        <v>0</v>
      </c>
      <c r="G48" s="604">
        <f t="shared" si="6"/>
        <v>343500</v>
      </c>
      <c r="H48" s="575">
        <f t="shared" si="0"/>
        <v>0</v>
      </c>
      <c r="I48" s="616"/>
      <c r="J48" s="616"/>
      <c r="L48" s="554">
        <f t="shared" si="7"/>
        <v>0</v>
      </c>
      <c r="M48" s="561">
        <f>IF(E48=$M$54,F48,0)</f>
        <v>0</v>
      </c>
      <c r="N48" s="561">
        <f>IF(E48=$N$54,F48,0)</f>
        <v>0</v>
      </c>
      <c r="O48" s="561">
        <f>IF(E48=$O$54,F48,0)</f>
        <v>0</v>
      </c>
      <c r="P48" s="561">
        <f>IF(E48=$P$54,F48,0)</f>
        <v>0</v>
      </c>
    </row>
    <row r="49" spans="1:17" ht="13.9" customHeight="1" thickBot="1">
      <c r="A49" s="597">
        <v>40</v>
      </c>
      <c r="B49" s="611" t="s">
        <v>500</v>
      </c>
      <c r="C49" s="591">
        <f>(C5*E4)</f>
        <v>229.37081999999998</v>
      </c>
      <c r="D49" s="621"/>
      <c r="E49" s="614" t="s">
        <v>156</v>
      </c>
      <c r="F49" s="623"/>
      <c r="G49" s="605"/>
      <c r="H49" s="575">
        <f t="shared" si="0"/>
        <v>229.37081999999998</v>
      </c>
      <c r="I49" s="612">
        <v>95</v>
      </c>
      <c r="J49" s="616">
        <v>6095</v>
      </c>
      <c r="L49" s="554">
        <f t="shared" si="7"/>
        <v>0</v>
      </c>
      <c r="M49" s="561">
        <f>IF(E49=$M$54,F49,0)</f>
        <v>0</v>
      </c>
      <c r="N49" s="561">
        <f>IF(E49=$N$54,F49,0)</f>
        <v>0</v>
      </c>
      <c r="O49" s="561">
        <f>IF(E49=$O$54,F49,0)</f>
        <v>0</v>
      </c>
      <c r="P49" s="561">
        <f>IF(E49=$P$54,F49,0)</f>
        <v>0</v>
      </c>
    </row>
    <row r="50" spans="1:17" ht="13.9" customHeight="1" thickBot="1">
      <c r="A50" s="578" t="s">
        <v>71</v>
      </c>
      <c r="B50" s="576" t="s">
        <v>235</v>
      </c>
      <c r="C50" s="591">
        <f>(SUM(C10:C49))*42</f>
        <v>414345.57444</v>
      </c>
      <c r="D50" s="598" t="s">
        <v>236</v>
      </c>
      <c r="E50" s="576" t="s">
        <v>237</v>
      </c>
      <c r="F50" s="591">
        <f>SUM(F10:F46)</f>
        <v>343500</v>
      </c>
      <c r="G50" s="607" t="s">
        <v>154</v>
      </c>
      <c r="H50" s="606"/>
      <c r="I50" s="600"/>
      <c r="J50" s="603" t="s">
        <v>202</v>
      </c>
      <c r="K50" s="535"/>
      <c r="L50" s="554"/>
      <c r="M50" s="555"/>
      <c r="N50" s="555"/>
      <c r="O50" s="556"/>
      <c r="P50" s="556"/>
    </row>
    <row r="51" spans="1:17" ht="13.9" customHeight="1" thickBot="1">
      <c r="A51" s="578" t="s">
        <v>204</v>
      </c>
      <c r="B51" s="617">
        <v>0.88055555555555554</v>
      </c>
      <c r="C51" s="590" t="s">
        <v>203</v>
      </c>
      <c r="D51" s="580" t="s">
        <v>205</v>
      </c>
      <c r="E51" s="617">
        <v>0.97916666666666663</v>
      </c>
      <c r="F51" s="590" t="s">
        <v>203</v>
      </c>
      <c r="G51" s="580" t="s">
        <v>207</v>
      </c>
      <c r="H51" s="620">
        <v>43022</v>
      </c>
      <c r="I51" s="600" t="s">
        <v>514</v>
      </c>
      <c r="J51" s="601">
        <f>H49+H55</f>
        <v>279.37081999999998</v>
      </c>
      <c r="K51" s="574"/>
      <c r="L51" s="554"/>
      <c r="M51" s="555"/>
      <c r="N51" s="555"/>
      <c r="O51" s="556"/>
      <c r="P51" s="556"/>
    </row>
    <row r="52" spans="1:17" ht="13.9" customHeight="1" thickBot="1">
      <c r="A52" s="578" t="s">
        <v>178</v>
      </c>
      <c r="B52" s="612">
        <v>530</v>
      </c>
      <c r="C52" s="579" t="s">
        <v>73</v>
      </c>
      <c r="D52" s="580" t="s">
        <v>160</v>
      </c>
      <c r="E52" s="618">
        <f>MAX(D10:D48)</f>
        <v>2</v>
      </c>
      <c r="F52" s="579" t="s">
        <v>165</v>
      </c>
      <c r="G52" s="580" t="s">
        <v>166</v>
      </c>
      <c r="H52" s="618">
        <f>F50/(SUM(C15:C48)*42)</f>
        <v>0.90271207820876698</v>
      </c>
      <c r="I52" s="600" t="s">
        <v>165</v>
      </c>
      <c r="J52" s="602" t="s">
        <v>234</v>
      </c>
      <c r="L52" s="554"/>
      <c r="M52" s="555"/>
      <c r="N52" s="555"/>
      <c r="O52" s="556"/>
      <c r="P52" s="556"/>
    </row>
    <row r="53" spans="1:17" ht="13.9" customHeight="1" thickBot="1">
      <c r="A53" s="578" t="s">
        <v>179</v>
      </c>
      <c r="B53" s="612">
        <v>5342</v>
      </c>
      <c r="C53" s="579" t="s">
        <v>73</v>
      </c>
      <c r="D53" s="580" t="s">
        <v>161</v>
      </c>
      <c r="E53" s="612">
        <f>MAX(I10:I49)</f>
        <v>95</v>
      </c>
      <c r="F53" s="579" t="s">
        <v>74</v>
      </c>
      <c r="G53" s="580" t="s">
        <v>163</v>
      </c>
      <c r="H53" s="612">
        <f>AVERAGE(I14:I48)</f>
        <v>95</v>
      </c>
      <c r="I53" s="600" t="s">
        <v>74</v>
      </c>
      <c r="J53" s="547">
        <f>SUM(H10:H49)+E55+H55</f>
        <v>10411.207924072398</v>
      </c>
      <c r="L53" s="574"/>
      <c r="M53" s="574"/>
      <c r="N53" s="574"/>
      <c r="O53" s="574"/>
      <c r="P53" s="574"/>
    </row>
    <row r="54" spans="1:17" ht="13.9" customHeight="1" thickBot="1">
      <c r="A54" s="578" t="s">
        <v>75</v>
      </c>
      <c r="B54" s="615">
        <v>1930</v>
      </c>
      <c r="C54" s="579" t="s">
        <v>73</v>
      </c>
      <c r="D54" s="580" t="s">
        <v>162</v>
      </c>
      <c r="E54" s="612">
        <f>MAX(J10:J49)</f>
        <v>7000</v>
      </c>
      <c r="F54" s="579" t="s">
        <v>73</v>
      </c>
      <c r="G54" s="580" t="s">
        <v>164</v>
      </c>
      <c r="H54" s="612">
        <f>AVERAGE(J14:J48)</f>
        <v>6116.5625</v>
      </c>
      <c r="I54" s="600" t="s">
        <v>73</v>
      </c>
      <c r="J54" s="602" t="s">
        <v>146</v>
      </c>
      <c r="L54" s="550" t="s">
        <v>89</v>
      </c>
      <c r="M54" s="549" t="str">
        <f>'Job Info'!D17</f>
        <v>100 Mesh</v>
      </c>
      <c r="N54" s="549" t="str">
        <f>'Job Info'!D18</f>
        <v>40/70 White</v>
      </c>
      <c r="O54" s="549">
        <f>'Job Info'!D19</f>
        <v>0</v>
      </c>
      <c r="P54" s="549">
        <f>'Job Info'!D20</f>
        <v>0</v>
      </c>
    </row>
    <row r="55" spans="1:17" ht="13.9" customHeight="1" thickBot="1">
      <c r="A55" s="576" t="s">
        <v>90</v>
      </c>
      <c r="B55" s="599">
        <f>((C7*0.433)+B54)/C7</f>
        <v>0.64630680813439434</v>
      </c>
      <c r="C55" s="579" t="s">
        <v>231</v>
      </c>
      <c r="D55" s="589" t="s">
        <v>229</v>
      </c>
      <c r="E55" s="619">
        <v>119</v>
      </c>
      <c r="F55" s="579" t="s">
        <v>230</v>
      </c>
      <c r="G55" s="578" t="s">
        <v>232</v>
      </c>
      <c r="H55" s="619">
        <v>50</v>
      </c>
      <c r="I55" s="600" t="s">
        <v>230</v>
      </c>
      <c r="J55" s="547">
        <f>(C50/42)+E55+H55</f>
        <v>10034.37082</v>
      </c>
      <c r="L55" s="551">
        <f t="shared" ref="L55:P55" si="9">SUM(L10:L49)</f>
        <v>60</v>
      </c>
      <c r="M55" s="551">
        <f t="shared" si="9"/>
        <v>86900</v>
      </c>
      <c r="N55" s="551">
        <f t="shared" si="9"/>
        <v>256600</v>
      </c>
      <c r="O55" s="551">
        <f t="shared" si="9"/>
        <v>0</v>
      </c>
      <c r="P55" s="551">
        <f t="shared" si="9"/>
        <v>0</v>
      </c>
    </row>
    <row r="56" spans="1:17" ht="43.15" customHeight="1">
      <c r="A56" s="663" t="s">
        <v>509</v>
      </c>
      <c r="B56" s="664"/>
      <c r="C56" s="664"/>
      <c r="D56" s="664"/>
      <c r="E56" s="664"/>
      <c r="F56" s="664"/>
      <c r="G56" s="664"/>
      <c r="H56" s="664"/>
      <c r="I56" s="664"/>
      <c r="J56" s="665"/>
      <c r="K56" s="535"/>
      <c r="L56" s="538"/>
      <c r="M56" s="539"/>
      <c r="N56" s="535"/>
      <c r="O56" s="535"/>
    </row>
    <row r="58" spans="1:17">
      <c r="A58" s="541"/>
      <c r="B58" s="540" t="s">
        <v>191</v>
      </c>
      <c r="C58" s="542"/>
      <c r="D58" s="542"/>
      <c r="E58" s="542"/>
      <c r="F58" s="542"/>
      <c r="G58" s="542"/>
      <c r="H58" s="542"/>
      <c r="I58" s="542"/>
    </row>
    <row r="59" spans="1:17">
      <c r="A59" s="543"/>
      <c r="B59" s="540" t="s">
        <v>100</v>
      </c>
      <c r="C59" s="545"/>
      <c r="D59" s="544"/>
      <c r="E59" s="545"/>
      <c r="F59" s="546"/>
      <c r="G59" s="546"/>
      <c r="H59" s="546"/>
      <c r="I59" s="546"/>
    </row>
    <row r="60" spans="1:17">
      <c r="A60" s="558" t="s">
        <v>130</v>
      </c>
      <c r="B60" s="558" t="s">
        <v>131</v>
      </c>
      <c r="C60" s="558" t="s">
        <v>97</v>
      </c>
      <c r="D60" s="558" t="s">
        <v>91</v>
      </c>
      <c r="E60" s="558" t="s">
        <v>72</v>
      </c>
      <c r="F60" s="558" t="s">
        <v>173</v>
      </c>
      <c r="G60" s="558" t="s">
        <v>174</v>
      </c>
      <c r="H60" s="558" t="s">
        <v>171</v>
      </c>
      <c r="I60" s="558" t="s">
        <v>172</v>
      </c>
      <c r="J60" s="558" t="s">
        <v>159</v>
      </c>
      <c r="K60" s="558" t="s">
        <v>99</v>
      </c>
      <c r="L60" s="558" t="s">
        <v>92</v>
      </c>
      <c r="M60" s="558" t="s">
        <v>132</v>
      </c>
      <c r="N60" s="558" t="s">
        <v>93</v>
      </c>
      <c r="O60" s="558" t="s">
        <v>94</v>
      </c>
      <c r="P60" s="558" t="s">
        <v>96</v>
      </c>
      <c r="Q60" s="558" t="s">
        <v>95</v>
      </c>
    </row>
    <row r="61" spans="1:17">
      <c r="A61" s="559">
        <f>C5</f>
        <v>10346</v>
      </c>
      <c r="B61" s="559">
        <f>C6</f>
        <v>10497</v>
      </c>
      <c r="C61" s="559">
        <f>C50</f>
        <v>414345.57444</v>
      </c>
      <c r="D61" s="559">
        <f>J55</f>
        <v>10034.37082</v>
      </c>
      <c r="E61" s="559">
        <f>F50</f>
        <v>343500</v>
      </c>
      <c r="F61" s="559">
        <f>M55</f>
        <v>86900</v>
      </c>
      <c r="G61" s="559">
        <f>N55</f>
        <v>256600</v>
      </c>
      <c r="H61" s="559">
        <f>O55</f>
        <v>0</v>
      </c>
      <c r="I61" s="559">
        <f>P55</f>
        <v>0</v>
      </c>
      <c r="J61" s="559">
        <f>B52</f>
        <v>530</v>
      </c>
      <c r="K61" s="559">
        <f>B53</f>
        <v>5342</v>
      </c>
      <c r="L61" s="559">
        <f>B54</f>
        <v>1930</v>
      </c>
      <c r="M61" s="560">
        <f>B55</f>
        <v>0.64630680813439434</v>
      </c>
      <c r="N61" s="559">
        <f>E53</f>
        <v>95</v>
      </c>
      <c r="O61" s="559">
        <f>H53</f>
        <v>95</v>
      </c>
      <c r="P61" s="559">
        <f>E54</f>
        <v>7000</v>
      </c>
      <c r="Q61" s="559">
        <f>H54</f>
        <v>6116.5625</v>
      </c>
    </row>
  </sheetData>
  <sheetProtection selectLockedCells="1"/>
  <mergeCells count="22">
    <mergeCell ref="A2:A3"/>
    <mergeCell ref="B2:E2"/>
    <mergeCell ref="F2:J3"/>
    <mergeCell ref="B3:E3"/>
    <mergeCell ref="A4:A5"/>
    <mergeCell ref="F4:G4"/>
    <mergeCell ref="H4:J4"/>
    <mergeCell ref="F5:G5"/>
    <mergeCell ref="H5:J5"/>
    <mergeCell ref="I8:I9"/>
    <mergeCell ref="J8:J9"/>
    <mergeCell ref="A56:J56"/>
    <mergeCell ref="M5:P5"/>
    <mergeCell ref="M6:P6"/>
    <mergeCell ref="A8:A9"/>
    <mergeCell ref="B8:B9"/>
    <mergeCell ref="C8:C9"/>
    <mergeCell ref="D8:D9"/>
    <mergeCell ref="E8:E9"/>
    <mergeCell ref="F8:F9"/>
    <mergeCell ref="G8:G9"/>
    <mergeCell ref="H8:H9"/>
  </mergeCells>
  <dataValidations count="1">
    <dataValidation type="list" allowBlank="1" showInputMessage="1" showErrorMessage="1" sqref="E10:E49">
      <formula1>$Q$10:$Q$25</formula1>
    </dataValidation>
  </dataValidations>
  <pageMargins left="0.7" right="0.7" top="0.75" bottom="0.75" header="0.3" footer="0.3"/>
  <pageSetup scale="77" orientation="portrait" r:id="rId1"/>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Q61"/>
  <sheetViews>
    <sheetView zoomScaleNormal="100" zoomScaleSheetLayoutView="80" workbookViewId="0">
      <selection activeCell="L2" sqref="L2"/>
    </sheetView>
  </sheetViews>
  <sheetFormatPr defaultColWidth="8.85546875" defaultRowHeight="15"/>
  <cols>
    <col min="1" max="16" width="11.7109375" style="534" customWidth="1"/>
    <col min="17" max="17" width="11.28515625" style="534" bestFit="1" customWidth="1"/>
    <col min="18" max="16384" width="8.85546875" style="534"/>
  </cols>
  <sheetData>
    <row r="1" spans="1:17" ht="13.9" customHeight="1" thickBot="1"/>
    <row r="2" spans="1:17" ht="13.9" customHeight="1" thickBot="1">
      <c r="A2" s="673" t="s">
        <v>433</v>
      </c>
      <c r="B2" s="674" t="s">
        <v>291</v>
      </c>
      <c r="C2" s="675"/>
      <c r="D2" s="675"/>
      <c r="E2" s="676"/>
      <c r="F2" s="677" t="s">
        <v>434</v>
      </c>
      <c r="G2" s="678"/>
      <c r="H2" s="678"/>
      <c r="I2" s="678"/>
      <c r="J2" s="678"/>
      <c r="M2" s="566" t="s">
        <v>185</v>
      </c>
      <c r="N2" s="566" t="s">
        <v>186</v>
      </c>
      <c r="O2" s="566" t="s">
        <v>187</v>
      </c>
      <c r="P2" s="566" t="s">
        <v>188</v>
      </c>
    </row>
    <row r="3" spans="1:17" ht="13.9" customHeight="1" thickBot="1">
      <c r="A3" s="673"/>
      <c r="B3" s="679" t="s">
        <v>241</v>
      </c>
      <c r="C3" s="680"/>
      <c r="D3" s="680"/>
      <c r="E3" s="681"/>
      <c r="F3" s="677"/>
      <c r="G3" s="678"/>
      <c r="H3" s="678"/>
      <c r="I3" s="678"/>
      <c r="J3" s="678"/>
      <c r="M3" s="567">
        <f>M55/F50</f>
        <v>0.24701427323041072</v>
      </c>
      <c r="N3" s="567">
        <f>N55/F50</f>
        <v>0.7529857267695893</v>
      </c>
      <c r="O3" s="567">
        <f>O55/F50</f>
        <v>0</v>
      </c>
      <c r="P3" s="567">
        <f>P55/F50</f>
        <v>0</v>
      </c>
    </row>
    <row r="4" spans="1:17" ht="13.9" customHeight="1" thickBot="1">
      <c r="A4" s="682">
        <v>48</v>
      </c>
      <c r="B4" s="581" t="s">
        <v>218</v>
      </c>
      <c r="C4" s="608">
        <v>10328</v>
      </c>
      <c r="D4" s="582" t="s">
        <v>76</v>
      </c>
      <c r="E4" s="586">
        <v>2.2169999999999999E-2</v>
      </c>
      <c r="F4" s="683" t="s">
        <v>226</v>
      </c>
      <c r="G4" s="684"/>
      <c r="H4" s="685" t="s">
        <v>452</v>
      </c>
      <c r="I4" s="685"/>
      <c r="J4" s="685"/>
      <c r="N4" s="535"/>
    </row>
    <row r="5" spans="1:17" ht="13.9" customHeight="1" thickBot="1">
      <c r="A5" s="682"/>
      <c r="B5" s="658" t="s">
        <v>78</v>
      </c>
      <c r="C5" s="609">
        <v>10159</v>
      </c>
      <c r="D5" s="583" t="s">
        <v>219</v>
      </c>
      <c r="E5" s="587">
        <f>(C6+C5)/2</f>
        <v>10234.5</v>
      </c>
      <c r="F5" s="683" t="s">
        <v>227</v>
      </c>
      <c r="G5" s="686"/>
      <c r="H5" s="685" t="s">
        <v>453</v>
      </c>
      <c r="I5" s="687"/>
      <c r="J5" s="685"/>
      <c r="M5" s="666" t="s">
        <v>140</v>
      </c>
      <c r="N5" s="667"/>
      <c r="O5" s="667"/>
      <c r="P5" s="668"/>
    </row>
    <row r="6" spans="1:17" ht="13.9" customHeight="1" thickBot="1">
      <c r="A6" s="595" t="s">
        <v>144</v>
      </c>
      <c r="B6" s="658" t="s">
        <v>79</v>
      </c>
      <c r="C6" s="609">
        <v>10310</v>
      </c>
      <c r="D6" s="584" t="s">
        <v>145</v>
      </c>
      <c r="E6" s="588">
        <v>0.63</v>
      </c>
      <c r="F6" s="592" t="s">
        <v>170</v>
      </c>
      <c r="G6" s="594">
        <f>SUM(C12:C15)/SUM(C12:C46)</f>
        <v>8.3956095282578233E-2</v>
      </c>
      <c r="H6" s="592" t="s">
        <v>168</v>
      </c>
      <c r="I6" s="575">
        <v>48.698924731182792</v>
      </c>
      <c r="J6" s="596"/>
      <c r="M6" s="669" t="s">
        <v>141</v>
      </c>
      <c r="N6" s="670"/>
      <c r="O6" s="670"/>
      <c r="P6" s="671"/>
    </row>
    <row r="7" spans="1:17" ht="13.9" customHeight="1" thickBot="1">
      <c r="A7" s="610">
        <v>22.1</v>
      </c>
      <c r="B7" s="658" t="s">
        <v>80</v>
      </c>
      <c r="C7" s="609">
        <v>9047</v>
      </c>
      <c r="D7" s="585" t="s">
        <v>77</v>
      </c>
      <c r="E7" s="587">
        <v>6</v>
      </c>
      <c r="F7" s="593" t="s">
        <v>167</v>
      </c>
      <c r="G7" s="587">
        <v>95</v>
      </c>
      <c r="H7" s="592" t="s">
        <v>169</v>
      </c>
      <c r="I7" s="575">
        <v>1853.2258064516129</v>
      </c>
      <c r="J7" s="596"/>
      <c r="K7" s="535"/>
      <c r="L7" s="557"/>
    </row>
    <row r="8" spans="1:17" ht="13.9" customHeight="1">
      <c r="A8" s="661" t="s">
        <v>81</v>
      </c>
      <c r="B8" s="661" t="s">
        <v>82</v>
      </c>
      <c r="C8" s="661" t="s">
        <v>201</v>
      </c>
      <c r="D8" s="661" t="s">
        <v>224</v>
      </c>
      <c r="E8" s="662" t="s">
        <v>225</v>
      </c>
      <c r="F8" s="661" t="s">
        <v>83</v>
      </c>
      <c r="G8" s="662" t="s">
        <v>72</v>
      </c>
      <c r="H8" s="661" t="s">
        <v>217</v>
      </c>
      <c r="I8" s="661" t="s">
        <v>239</v>
      </c>
      <c r="J8" s="662" t="s">
        <v>451</v>
      </c>
      <c r="L8" s="557"/>
    </row>
    <row r="9" spans="1:17" ht="13.9" customHeight="1" thickBot="1">
      <c r="A9" s="661"/>
      <c r="B9" s="661"/>
      <c r="C9" s="661"/>
      <c r="D9" s="661"/>
      <c r="E9" s="661"/>
      <c r="F9" s="672"/>
      <c r="G9" s="672"/>
      <c r="H9" s="672"/>
      <c r="I9" s="661"/>
      <c r="J9" s="661"/>
      <c r="L9" s="535"/>
      <c r="M9" s="535"/>
      <c r="N9" s="535"/>
      <c r="Q9" s="568" t="s">
        <v>149</v>
      </c>
    </row>
    <row r="10" spans="1:17" ht="13.9" customHeight="1" thickBot="1">
      <c r="A10" s="597">
        <v>1</v>
      </c>
      <c r="B10" s="611" t="s">
        <v>84</v>
      </c>
      <c r="C10" s="630">
        <v>34</v>
      </c>
      <c r="D10" s="631"/>
      <c r="E10" s="622" t="s">
        <v>139</v>
      </c>
      <c r="F10" s="624">
        <f>(D10*42)*C10</f>
        <v>0</v>
      </c>
      <c r="G10" s="604">
        <f>F10</f>
        <v>0</v>
      </c>
      <c r="H10" s="575">
        <f t="shared" ref="H10:H49" si="0">(1*((D10/$A$7)+1))*C10</f>
        <v>34</v>
      </c>
      <c r="I10" s="616">
        <v>15</v>
      </c>
      <c r="J10" s="616">
        <v>5706</v>
      </c>
      <c r="L10" s="554">
        <f>IF(E10="acid",(C10),0)</f>
        <v>0</v>
      </c>
      <c r="M10" s="561">
        <f t="shared" ref="M10:M46" si="1">IF(E10=$M$54,F10,0)</f>
        <v>0</v>
      </c>
      <c r="N10" s="561">
        <f t="shared" ref="N10:N46" si="2">IF(E10=$N$54,F10,0)</f>
        <v>0</v>
      </c>
      <c r="O10" s="561">
        <f t="shared" ref="O10:O46" si="3">IF(E10=$O$54,F10,0)</f>
        <v>0</v>
      </c>
      <c r="P10" s="561">
        <f t="shared" ref="P10:P46" si="4">IF(E10=$P$54,F10,0)</f>
        <v>0</v>
      </c>
      <c r="Q10" s="569"/>
    </row>
    <row r="11" spans="1:17" ht="13.9" customHeight="1" thickBot="1">
      <c r="A11" s="597">
        <v>2</v>
      </c>
      <c r="B11" s="611" t="s">
        <v>85</v>
      </c>
      <c r="C11" s="630">
        <v>24</v>
      </c>
      <c r="D11" s="631"/>
      <c r="E11" s="622" t="s">
        <v>61</v>
      </c>
      <c r="F11" s="624">
        <f t="shared" ref="F11:F14" si="5">(D11*42)*C11</f>
        <v>0</v>
      </c>
      <c r="G11" s="604">
        <f t="shared" ref="G11:G48" si="6">G10+F11</f>
        <v>0</v>
      </c>
      <c r="H11" s="575">
        <f t="shared" si="0"/>
        <v>24</v>
      </c>
      <c r="I11" s="616">
        <v>37</v>
      </c>
      <c r="J11" s="616">
        <v>6850</v>
      </c>
      <c r="L11" s="554">
        <f t="shared" ref="L11:L49" si="7">IF(E11="acid",(C11),0)</f>
        <v>24</v>
      </c>
      <c r="M11" s="561">
        <f t="shared" si="1"/>
        <v>0</v>
      </c>
      <c r="N11" s="561">
        <f t="shared" si="2"/>
        <v>0</v>
      </c>
      <c r="O11" s="561">
        <f t="shared" si="3"/>
        <v>0</v>
      </c>
      <c r="P11" s="561">
        <f t="shared" si="4"/>
        <v>0</v>
      </c>
      <c r="Q11" s="552" t="s">
        <v>136</v>
      </c>
    </row>
    <row r="12" spans="1:17" ht="13.9" customHeight="1" thickBot="1">
      <c r="A12" s="597">
        <v>3</v>
      </c>
      <c r="B12" s="611" t="s">
        <v>502</v>
      </c>
      <c r="C12" s="630">
        <v>132</v>
      </c>
      <c r="D12" s="631"/>
      <c r="E12" s="622" t="s">
        <v>86</v>
      </c>
      <c r="F12" s="624">
        <f t="shared" si="5"/>
        <v>0</v>
      </c>
      <c r="G12" s="604">
        <f t="shared" si="6"/>
        <v>0</v>
      </c>
      <c r="H12" s="575">
        <f t="shared" si="0"/>
        <v>132</v>
      </c>
      <c r="I12" s="616">
        <v>93</v>
      </c>
      <c r="J12" s="616">
        <v>7500</v>
      </c>
      <c r="L12" s="554">
        <f t="shared" si="7"/>
        <v>0</v>
      </c>
      <c r="M12" s="561">
        <f t="shared" si="1"/>
        <v>0</v>
      </c>
      <c r="N12" s="561">
        <f t="shared" si="2"/>
        <v>0</v>
      </c>
      <c r="O12" s="561">
        <f t="shared" si="3"/>
        <v>0</v>
      </c>
      <c r="P12" s="561">
        <f t="shared" si="4"/>
        <v>0</v>
      </c>
      <c r="Q12" s="552" t="s">
        <v>150</v>
      </c>
    </row>
    <row r="13" spans="1:17" ht="13.9" customHeight="1" thickBot="1">
      <c r="A13" s="597">
        <v>4</v>
      </c>
      <c r="B13" s="611" t="s">
        <v>85</v>
      </c>
      <c r="C13" s="630">
        <v>36</v>
      </c>
      <c r="D13" s="631"/>
      <c r="E13" s="622" t="s">
        <v>61</v>
      </c>
      <c r="F13" s="624">
        <f t="shared" si="5"/>
        <v>0</v>
      </c>
      <c r="G13" s="604">
        <f t="shared" si="6"/>
        <v>0</v>
      </c>
      <c r="H13" s="575">
        <f t="shared" si="0"/>
        <v>36</v>
      </c>
      <c r="I13" s="616">
        <v>95</v>
      </c>
      <c r="J13" s="616">
        <v>6450</v>
      </c>
      <c r="L13" s="554">
        <f t="shared" si="7"/>
        <v>36</v>
      </c>
      <c r="M13" s="561">
        <f t="shared" si="1"/>
        <v>0</v>
      </c>
      <c r="N13" s="561">
        <f t="shared" si="2"/>
        <v>0</v>
      </c>
      <c r="O13" s="561">
        <f t="shared" si="3"/>
        <v>0</v>
      </c>
      <c r="P13" s="561">
        <f t="shared" si="4"/>
        <v>0</v>
      </c>
      <c r="Q13" s="552" t="s">
        <v>113</v>
      </c>
    </row>
    <row r="14" spans="1:17" ht="13.9" customHeight="1" thickBot="1">
      <c r="A14" s="597">
        <v>5</v>
      </c>
      <c r="B14" s="611" t="s">
        <v>502</v>
      </c>
      <c r="C14" s="630">
        <v>350</v>
      </c>
      <c r="D14" s="632"/>
      <c r="E14" s="622" t="s">
        <v>87</v>
      </c>
      <c r="F14" s="624">
        <f t="shared" si="5"/>
        <v>0</v>
      </c>
      <c r="G14" s="604">
        <f t="shared" si="6"/>
        <v>0</v>
      </c>
      <c r="H14" s="575">
        <f t="shared" si="0"/>
        <v>350</v>
      </c>
      <c r="I14" s="616">
        <v>95</v>
      </c>
      <c r="J14" s="616">
        <v>6450</v>
      </c>
      <c r="L14" s="554">
        <f t="shared" si="7"/>
        <v>0</v>
      </c>
      <c r="M14" s="561">
        <f t="shared" si="1"/>
        <v>0</v>
      </c>
      <c r="N14" s="561">
        <f t="shared" si="2"/>
        <v>0</v>
      </c>
      <c r="O14" s="561">
        <f t="shared" si="3"/>
        <v>0</v>
      </c>
      <c r="P14" s="561">
        <f t="shared" si="4"/>
        <v>0</v>
      </c>
      <c r="Q14" s="552" t="s">
        <v>151</v>
      </c>
    </row>
    <row r="15" spans="1:17" ht="13.9" customHeight="1" thickBot="1">
      <c r="A15" s="597">
        <v>6</v>
      </c>
      <c r="B15" s="611" t="s">
        <v>502</v>
      </c>
      <c r="C15" s="630">
        <v>201</v>
      </c>
      <c r="D15" s="631">
        <v>0.3</v>
      </c>
      <c r="E15" s="622" t="s">
        <v>136</v>
      </c>
      <c r="F15" s="624">
        <v>2900</v>
      </c>
      <c r="G15" s="604">
        <f t="shared" si="6"/>
        <v>2900</v>
      </c>
      <c r="H15" s="575">
        <f t="shared" si="0"/>
        <v>203.7285067873303</v>
      </c>
      <c r="I15" s="616">
        <v>95</v>
      </c>
      <c r="J15" s="616">
        <v>6485</v>
      </c>
      <c r="L15" s="554">
        <f t="shared" si="7"/>
        <v>0</v>
      </c>
      <c r="M15" s="561">
        <f t="shared" si="1"/>
        <v>2900</v>
      </c>
      <c r="N15" s="561">
        <f t="shared" si="2"/>
        <v>0</v>
      </c>
      <c r="O15" s="561">
        <f t="shared" si="3"/>
        <v>0</v>
      </c>
      <c r="P15" s="561">
        <f t="shared" si="4"/>
        <v>0</v>
      </c>
      <c r="Q15" s="552" t="s">
        <v>114</v>
      </c>
    </row>
    <row r="16" spans="1:17" ht="13.9" customHeight="1" thickBot="1">
      <c r="A16" s="597">
        <v>7</v>
      </c>
      <c r="B16" s="611" t="s">
        <v>502</v>
      </c>
      <c r="C16" s="630">
        <v>350</v>
      </c>
      <c r="D16" s="631">
        <v>0.6</v>
      </c>
      <c r="E16" s="622" t="s">
        <v>136</v>
      </c>
      <c r="F16" s="624">
        <v>9080</v>
      </c>
      <c r="G16" s="604">
        <f t="shared" si="6"/>
        <v>11980</v>
      </c>
      <c r="H16" s="575">
        <f t="shared" si="0"/>
        <v>359.50226244343889</v>
      </c>
      <c r="I16" s="616">
        <v>95</v>
      </c>
      <c r="J16" s="616">
        <v>6515</v>
      </c>
      <c r="L16" s="554">
        <f t="shared" si="7"/>
        <v>0</v>
      </c>
      <c r="M16" s="561">
        <f t="shared" si="1"/>
        <v>9080</v>
      </c>
      <c r="N16" s="561">
        <f t="shared" si="2"/>
        <v>0</v>
      </c>
      <c r="O16" s="561">
        <f t="shared" si="3"/>
        <v>0</v>
      </c>
      <c r="P16" s="561">
        <f t="shared" si="4"/>
        <v>0</v>
      </c>
      <c r="Q16" s="552" t="s">
        <v>152</v>
      </c>
    </row>
    <row r="17" spans="1:17" ht="13.9" customHeight="1" thickBot="1">
      <c r="A17" s="597">
        <v>8</v>
      </c>
      <c r="B17" s="611" t="s">
        <v>502</v>
      </c>
      <c r="C17" s="630">
        <v>350</v>
      </c>
      <c r="D17" s="631">
        <v>0.9</v>
      </c>
      <c r="E17" s="622" t="s">
        <v>136</v>
      </c>
      <c r="F17" s="624">
        <v>12630</v>
      </c>
      <c r="G17" s="604">
        <f t="shared" si="6"/>
        <v>24610</v>
      </c>
      <c r="H17" s="575">
        <f t="shared" si="0"/>
        <v>364.2533936651584</v>
      </c>
      <c r="I17" s="616">
        <v>95</v>
      </c>
      <c r="J17" s="616">
        <v>6500</v>
      </c>
      <c r="L17" s="554">
        <f t="shared" si="7"/>
        <v>0</v>
      </c>
      <c r="M17" s="561">
        <f t="shared" si="1"/>
        <v>12630</v>
      </c>
      <c r="N17" s="561">
        <f t="shared" si="2"/>
        <v>0</v>
      </c>
      <c r="O17" s="561">
        <f t="shared" si="3"/>
        <v>0</v>
      </c>
      <c r="P17" s="561">
        <f t="shared" si="4"/>
        <v>0</v>
      </c>
      <c r="Q17" s="552" t="s">
        <v>87</v>
      </c>
    </row>
    <row r="18" spans="1:17" ht="13.9" customHeight="1" thickBot="1">
      <c r="A18" s="597">
        <v>9</v>
      </c>
      <c r="B18" s="611" t="s">
        <v>502</v>
      </c>
      <c r="C18" s="633">
        <v>149</v>
      </c>
      <c r="D18" s="631">
        <v>0.3</v>
      </c>
      <c r="E18" s="622" t="s">
        <v>136</v>
      </c>
      <c r="F18" s="624">
        <v>2080</v>
      </c>
      <c r="G18" s="604">
        <f t="shared" si="6"/>
        <v>26690</v>
      </c>
      <c r="H18" s="575">
        <f t="shared" si="0"/>
        <v>151.02262443438914</v>
      </c>
      <c r="I18" s="616">
        <v>95</v>
      </c>
      <c r="J18" s="616">
        <v>6330</v>
      </c>
      <c r="L18" s="554">
        <f t="shared" si="7"/>
        <v>0</v>
      </c>
      <c r="M18" s="561">
        <f t="shared" si="1"/>
        <v>2080</v>
      </c>
      <c r="N18" s="561">
        <f t="shared" si="2"/>
        <v>0</v>
      </c>
      <c r="O18" s="561">
        <f t="shared" si="3"/>
        <v>0</v>
      </c>
      <c r="P18" s="561">
        <f t="shared" si="4"/>
        <v>0</v>
      </c>
      <c r="Q18" s="552" t="s">
        <v>61</v>
      </c>
    </row>
    <row r="19" spans="1:17" ht="13.9" customHeight="1" thickBot="1">
      <c r="A19" s="597">
        <v>10</v>
      </c>
      <c r="B19" s="611" t="s">
        <v>502</v>
      </c>
      <c r="C19" s="633">
        <v>351</v>
      </c>
      <c r="D19" s="631">
        <v>0.6</v>
      </c>
      <c r="E19" s="622" t="s">
        <v>136</v>
      </c>
      <c r="F19" s="624">
        <v>8860</v>
      </c>
      <c r="G19" s="604">
        <f t="shared" si="6"/>
        <v>35550</v>
      </c>
      <c r="H19" s="575">
        <f t="shared" si="0"/>
        <v>360.52941176470586</v>
      </c>
      <c r="I19" s="616">
        <v>95</v>
      </c>
      <c r="J19" s="616">
        <v>6350</v>
      </c>
      <c r="L19" s="554">
        <f t="shared" si="7"/>
        <v>0</v>
      </c>
      <c r="M19" s="561">
        <f t="shared" si="1"/>
        <v>8860</v>
      </c>
      <c r="N19" s="561">
        <f t="shared" si="2"/>
        <v>0</v>
      </c>
      <c r="O19" s="561">
        <f t="shared" si="3"/>
        <v>0</v>
      </c>
      <c r="P19" s="561">
        <f t="shared" si="4"/>
        <v>0</v>
      </c>
      <c r="Q19" s="552" t="s">
        <v>86</v>
      </c>
    </row>
    <row r="20" spans="1:17" ht="13.9" customHeight="1" thickBot="1">
      <c r="A20" s="597">
        <v>11</v>
      </c>
      <c r="B20" s="611" t="s">
        <v>502</v>
      </c>
      <c r="C20" s="633">
        <v>296</v>
      </c>
      <c r="D20" s="631">
        <v>0.9</v>
      </c>
      <c r="E20" s="622" t="s">
        <v>136</v>
      </c>
      <c r="F20" s="624">
        <v>12000</v>
      </c>
      <c r="G20" s="604">
        <f t="shared" si="6"/>
        <v>47550</v>
      </c>
      <c r="H20" s="575">
        <f t="shared" si="0"/>
        <v>308.05429864253398</v>
      </c>
      <c r="I20" s="616">
        <v>95</v>
      </c>
      <c r="J20" s="616">
        <v>6335</v>
      </c>
      <c r="L20" s="554">
        <f t="shared" si="7"/>
        <v>0</v>
      </c>
      <c r="M20" s="561">
        <f t="shared" si="1"/>
        <v>12000</v>
      </c>
      <c r="N20" s="561">
        <f t="shared" si="2"/>
        <v>0</v>
      </c>
      <c r="O20" s="561">
        <f t="shared" si="3"/>
        <v>0</v>
      </c>
      <c r="P20" s="561">
        <f t="shared" si="4"/>
        <v>0</v>
      </c>
      <c r="Q20" s="552" t="s">
        <v>128</v>
      </c>
    </row>
    <row r="21" spans="1:17" ht="13.9" customHeight="1" thickBot="1">
      <c r="A21" s="597">
        <v>12</v>
      </c>
      <c r="B21" s="611" t="s">
        <v>502</v>
      </c>
      <c r="C21" s="633">
        <v>150</v>
      </c>
      <c r="D21" s="631">
        <v>0.3</v>
      </c>
      <c r="E21" s="622" t="s">
        <v>136</v>
      </c>
      <c r="F21" s="624">
        <v>2120</v>
      </c>
      <c r="G21" s="604">
        <f t="shared" si="6"/>
        <v>49670</v>
      </c>
      <c r="H21" s="575">
        <f t="shared" si="0"/>
        <v>152.03619909502262</v>
      </c>
      <c r="I21" s="616">
        <v>95</v>
      </c>
      <c r="J21" s="616">
        <v>6210</v>
      </c>
      <c r="L21" s="554">
        <f t="shared" si="7"/>
        <v>0</v>
      </c>
      <c r="M21" s="561">
        <f t="shared" si="1"/>
        <v>2120</v>
      </c>
      <c r="N21" s="561">
        <f t="shared" si="2"/>
        <v>0</v>
      </c>
      <c r="O21" s="561">
        <f t="shared" si="3"/>
        <v>0</v>
      </c>
      <c r="P21" s="561">
        <f t="shared" si="4"/>
        <v>0</v>
      </c>
      <c r="Q21" s="552" t="s">
        <v>129</v>
      </c>
    </row>
    <row r="22" spans="1:17" ht="13.9" customHeight="1" thickBot="1">
      <c r="A22" s="597">
        <v>13</v>
      </c>
      <c r="B22" s="611" t="s">
        <v>502</v>
      </c>
      <c r="C22" s="633">
        <v>299</v>
      </c>
      <c r="D22" s="631">
        <v>0.9</v>
      </c>
      <c r="E22" s="622" t="s">
        <v>136</v>
      </c>
      <c r="F22" s="624">
        <v>11300</v>
      </c>
      <c r="G22" s="604">
        <f t="shared" si="6"/>
        <v>60970</v>
      </c>
      <c r="H22" s="575">
        <f t="shared" si="0"/>
        <v>311.1764705882353</v>
      </c>
      <c r="I22" s="616">
        <v>95</v>
      </c>
      <c r="J22" s="616">
        <v>6225</v>
      </c>
      <c r="L22" s="554">
        <f t="shared" si="7"/>
        <v>0</v>
      </c>
      <c r="M22" s="561">
        <f t="shared" si="1"/>
        <v>11300</v>
      </c>
      <c r="N22" s="561">
        <f t="shared" si="2"/>
        <v>0</v>
      </c>
      <c r="O22" s="561">
        <f t="shared" si="3"/>
        <v>0</v>
      </c>
      <c r="P22" s="561">
        <f t="shared" si="4"/>
        <v>0</v>
      </c>
      <c r="Q22" s="552" t="s">
        <v>139</v>
      </c>
    </row>
    <row r="23" spans="1:17" ht="13.9" customHeight="1" thickBot="1">
      <c r="A23" s="597">
        <v>14</v>
      </c>
      <c r="B23" s="611" t="s">
        <v>502</v>
      </c>
      <c r="C23" s="633">
        <v>300</v>
      </c>
      <c r="D23" s="631">
        <v>1.2</v>
      </c>
      <c r="E23" s="622" t="s">
        <v>136</v>
      </c>
      <c r="F23" s="624">
        <v>14850</v>
      </c>
      <c r="G23" s="604">
        <f t="shared" si="6"/>
        <v>75820</v>
      </c>
      <c r="H23" s="575">
        <f t="shared" si="0"/>
        <v>316.28959276018099</v>
      </c>
      <c r="I23" s="616">
        <v>95</v>
      </c>
      <c r="J23" s="616">
        <v>6300</v>
      </c>
      <c r="L23" s="554">
        <f t="shared" si="7"/>
        <v>0</v>
      </c>
      <c r="M23" s="561">
        <f t="shared" si="1"/>
        <v>14850</v>
      </c>
      <c r="N23" s="561">
        <f t="shared" si="2"/>
        <v>0</v>
      </c>
      <c r="O23" s="561">
        <f t="shared" si="3"/>
        <v>0</v>
      </c>
      <c r="P23" s="561">
        <f t="shared" si="4"/>
        <v>0</v>
      </c>
      <c r="Q23" s="552" t="s">
        <v>192</v>
      </c>
    </row>
    <row r="24" spans="1:17" ht="13.9" customHeight="1" thickBot="1">
      <c r="A24" s="597">
        <v>15</v>
      </c>
      <c r="B24" s="611" t="s">
        <v>502</v>
      </c>
      <c r="C24" s="633">
        <v>151</v>
      </c>
      <c r="D24" s="631">
        <v>0.3</v>
      </c>
      <c r="E24" s="622" t="s">
        <v>136</v>
      </c>
      <c r="F24" s="624">
        <v>2730</v>
      </c>
      <c r="G24" s="604">
        <f t="shared" si="6"/>
        <v>78550</v>
      </c>
      <c r="H24" s="575">
        <f t="shared" si="0"/>
        <v>153.0497737556561</v>
      </c>
      <c r="I24" s="616">
        <v>95</v>
      </c>
      <c r="J24" s="616">
        <v>6100</v>
      </c>
      <c r="L24" s="554">
        <f t="shared" si="7"/>
        <v>0</v>
      </c>
      <c r="M24" s="561">
        <f t="shared" si="1"/>
        <v>2730</v>
      </c>
      <c r="N24" s="561">
        <f t="shared" si="2"/>
        <v>0</v>
      </c>
      <c r="O24" s="561">
        <f t="shared" si="3"/>
        <v>0</v>
      </c>
      <c r="P24" s="561">
        <f t="shared" si="4"/>
        <v>0</v>
      </c>
      <c r="Q24" s="552" t="s">
        <v>233</v>
      </c>
    </row>
    <row r="25" spans="1:17" ht="13.9" customHeight="1" thickBot="1">
      <c r="A25" s="597">
        <v>16</v>
      </c>
      <c r="B25" s="611" t="s">
        <v>502</v>
      </c>
      <c r="C25" s="633">
        <v>144</v>
      </c>
      <c r="D25" s="631">
        <v>1.2</v>
      </c>
      <c r="E25" s="622" t="s">
        <v>136</v>
      </c>
      <c r="F25" s="624">
        <v>6250</v>
      </c>
      <c r="G25" s="604">
        <f t="shared" si="6"/>
        <v>84800</v>
      </c>
      <c r="H25" s="575">
        <f t="shared" si="0"/>
        <v>151.81900452488688</v>
      </c>
      <c r="I25" s="616">
        <v>95</v>
      </c>
      <c r="J25" s="616">
        <v>6150</v>
      </c>
      <c r="L25" s="554">
        <f t="shared" si="7"/>
        <v>0</v>
      </c>
      <c r="M25" s="561">
        <f t="shared" si="1"/>
        <v>6250</v>
      </c>
      <c r="N25" s="561">
        <f t="shared" si="2"/>
        <v>0</v>
      </c>
      <c r="O25" s="561">
        <f t="shared" si="3"/>
        <v>0</v>
      </c>
      <c r="P25" s="561">
        <f t="shared" si="4"/>
        <v>0</v>
      </c>
      <c r="Q25" s="553" t="s">
        <v>156</v>
      </c>
    </row>
    <row r="26" spans="1:17" ht="13.9" customHeight="1" thickBot="1">
      <c r="A26" s="597">
        <v>17</v>
      </c>
      <c r="B26" s="611" t="s">
        <v>502</v>
      </c>
      <c r="C26" s="633">
        <v>200</v>
      </c>
      <c r="D26" s="631">
        <v>0.3</v>
      </c>
      <c r="E26" s="622" t="s">
        <v>150</v>
      </c>
      <c r="F26" s="624">
        <v>2930</v>
      </c>
      <c r="G26" s="604">
        <f t="shared" si="6"/>
        <v>87730</v>
      </c>
      <c r="H26" s="575">
        <f t="shared" si="0"/>
        <v>202.71493212669682</v>
      </c>
      <c r="I26" s="616">
        <v>95</v>
      </c>
      <c r="J26" s="616">
        <v>5925</v>
      </c>
      <c r="L26" s="554">
        <f t="shared" si="7"/>
        <v>0</v>
      </c>
      <c r="M26" s="561">
        <f t="shared" si="1"/>
        <v>0</v>
      </c>
      <c r="N26" s="561">
        <f t="shared" si="2"/>
        <v>2930</v>
      </c>
      <c r="O26" s="561">
        <f t="shared" si="3"/>
        <v>0</v>
      </c>
      <c r="P26" s="561">
        <f t="shared" si="4"/>
        <v>0</v>
      </c>
    </row>
    <row r="27" spans="1:17" ht="13.9" customHeight="1" thickBot="1">
      <c r="A27" s="597">
        <v>18</v>
      </c>
      <c r="B27" s="611" t="s">
        <v>505</v>
      </c>
      <c r="C27" s="633">
        <v>400</v>
      </c>
      <c r="D27" s="631">
        <v>0.6</v>
      </c>
      <c r="E27" s="622" t="s">
        <v>150</v>
      </c>
      <c r="F27" s="624">
        <v>10400</v>
      </c>
      <c r="G27" s="604">
        <f t="shared" si="6"/>
        <v>98130</v>
      </c>
      <c r="H27" s="575">
        <f t="shared" si="0"/>
        <v>410.85972850678729</v>
      </c>
      <c r="I27" s="616">
        <v>95</v>
      </c>
      <c r="J27" s="616">
        <v>5985</v>
      </c>
      <c r="L27" s="554">
        <f t="shared" si="7"/>
        <v>0</v>
      </c>
      <c r="M27" s="561">
        <f t="shared" si="1"/>
        <v>0</v>
      </c>
      <c r="N27" s="561">
        <f t="shared" si="2"/>
        <v>10400</v>
      </c>
      <c r="O27" s="561">
        <f t="shared" si="3"/>
        <v>0</v>
      </c>
      <c r="P27" s="561">
        <f t="shared" si="4"/>
        <v>0</v>
      </c>
    </row>
    <row r="28" spans="1:17" ht="13.9" customHeight="1" thickBot="1">
      <c r="A28" s="597">
        <v>19</v>
      </c>
      <c r="B28" s="611" t="s">
        <v>505</v>
      </c>
      <c r="C28" s="633">
        <v>401</v>
      </c>
      <c r="D28" s="631">
        <v>0.9</v>
      </c>
      <c r="E28" s="622" t="s">
        <v>150</v>
      </c>
      <c r="F28" s="624">
        <v>14820</v>
      </c>
      <c r="G28" s="604">
        <f t="shared" si="6"/>
        <v>112950</v>
      </c>
      <c r="H28" s="575">
        <f t="shared" si="0"/>
        <v>417.33031674208149</v>
      </c>
      <c r="I28" s="616">
        <v>95</v>
      </c>
      <c r="J28" s="616">
        <v>6085</v>
      </c>
      <c r="L28" s="554">
        <f t="shared" si="7"/>
        <v>0</v>
      </c>
      <c r="M28" s="561">
        <f t="shared" si="1"/>
        <v>0</v>
      </c>
      <c r="N28" s="561">
        <f t="shared" si="2"/>
        <v>14820</v>
      </c>
      <c r="O28" s="561">
        <f t="shared" si="3"/>
        <v>0</v>
      </c>
      <c r="P28" s="561">
        <f t="shared" si="4"/>
        <v>0</v>
      </c>
    </row>
    <row r="29" spans="1:17" ht="13.9" customHeight="1" thickBot="1">
      <c r="A29" s="597">
        <v>20</v>
      </c>
      <c r="B29" s="611" t="s">
        <v>505</v>
      </c>
      <c r="C29" s="633">
        <v>201</v>
      </c>
      <c r="D29" s="631">
        <v>0.3</v>
      </c>
      <c r="E29" s="622" t="s">
        <v>150</v>
      </c>
      <c r="F29" s="624">
        <v>3140</v>
      </c>
      <c r="G29" s="604">
        <f t="shared" si="6"/>
        <v>116090</v>
      </c>
      <c r="H29" s="575">
        <f t="shared" si="0"/>
        <v>203.7285067873303</v>
      </c>
      <c r="I29" s="616">
        <v>95</v>
      </c>
      <c r="J29" s="616">
        <v>5900</v>
      </c>
      <c r="L29" s="554">
        <f t="shared" si="7"/>
        <v>0</v>
      </c>
      <c r="M29" s="561">
        <f t="shared" si="1"/>
        <v>0</v>
      </c>
      <c r="N29" s="561">
        <f t="shared" si="2"/>
        <v>3140</v>
      </c>
      <c r="O29" s="561">
        <f t="shared" si="3"/>
        <v>0</v>
      </c>
      <c r="P29" s="561">
        <f t="shared" si="4"/>
        <v>0</v>
      </c>
    </row>
    <row r="30" spans="1:17" ht="13.9" customHeight="1" thickBot="1">
      <c r="A30" s="597">
        <v>21</v>
      </c>
      <c r="B30" s="611" t="s">
        <v>505</v>
      </c>
      <c r="C30" s="633">
        <v>399</v>
      </c>
      <c r="D30" s="631">
        <v>0.9</v>
      </c>
      <c r="E30" s="622" t="s">
        <v>150</v>
      </c>
      <c r="F30" s="624">
        <v>15360</v>
      </c>
      <c r="G30" s="604">
        <f t="shared" si="6"/>
        <v>131450</v>
      </c>
      <c r="H30" s="575">
        <f t="shared" si="0"/>
        <v>415.24886877828055</v>
      </c>
      <c r="I30" s="616">
        <v>95</v>
      </c>
      <c r="J30" s="616">
        <v>5925</v>
      </c>
      <c r="L30" s="554">
        <f t="shared" si="7"/>
        <v>0</v>
      </c>
      <c r="M30" s="561">
        <f t="shared" si="1"/>
        <v>0</v>
      </c>
      <c r="N30" s="561">
        <f t="shared" si="2"/>
        <v>15360</v>
      </c>
      <c r="O30" s="561">
        <f t="shared" si="3"/>
        <v>0</v>
      </c>
      <c r="P30" s="561">
        <f t="shared" si="4"/>
        <v>0</v>
      </c>
    </row>
    <row r="31" spans="1:17" ht="13.9" customHeight="1" thickBot="1">
      <c r="A31" s="597">
        <v>22</v>
      </c>
      <c r="B31" s="611" t="s">
        <v>505</v>
      </c>
      <c r="C31" s="633">
        <v>400</v>
      </c>
      <c r="D31" s="631">
        <v>1.5</v>
      </c>
      <c r="E31" s="622" t="s">
        <v>150</v>
      </c>
      <c r="F31" s="624">
        <v>24660</v>
      </c>
      <c r="G31" s="604">
        <f t="shared" si="6"/>
        <v>156110</v>
      </c>
      <c r="H31" s="575">
        <f t="shared" si="0"/>
        <v>427.14932126696834</v>
      </c>
      <c r="I31" s="616">
        <v>95</v>
      </c>
      <c r="J31" s="616">
        <v>6000</v>
      </c>
      <c r="L31" s="554">
        <f t="shared" si="7"/>
        <v>0</v>
      </c>
      <c r="M31" s="561">
        <f t="shared" si="1"/>
        <v>0</v>
      </c>
      <c r="N31" s="561">
        <f t="shared" si="2"/>
        <v>24660</v>
      </c>
      <c r="O31" s="561">
        <f t="shared" si="3"/>
        <v>0</v>
      </c>
      <c r="P31" s="561">
        <f t="shared" si="4"/>
        <v>0</v>
      </c>
    </row>
    <row r="32" spans="1:17" ht="13.9" customHeight="1" thickBot="1">
      <c r="A32" s="597">
        <v>23</v>
      </c>
      <c r="B32" s="611" t="s">
        <v>505</v>
      </c>
      <c r="C32" s="633">
        <v>201</v>
      </c>
      <c r="D32" s="631">
        <v>0.6</v>
      </c>
      <c r="E32" s="622" t="s">
        <v>150</v>
      </c>
      <c r="F32" s="624">
        <v>5620</v>
      </c>
      <c r="G32" s="604">
        <f t="shared" si="6"/>
        <v>161730</v>
      </c>
      <c r="H32" s="575">
        <f t="shared" si="0"/>
        <v>206.45701357466061</v>
      </c>
      <c r="I32" s="616">
        <v>95</v>
      </c>
      <c r="J32" s="616">
        <v>5875</v>
      </c>
      <c r="L32" s="554">
        <f t="shared" si="7"/>
        <v>0</v>
      </c>
      <c r="M32" s="561">
        <f t="shared" si="1"/>
        <v>0</v>
      </c>
      <c r="N32" s="561">
        <f t="shared" si="2"/>
        <v>5620</v>
      </c>
      <c r="O32" s="561">
        <f t="shared" si="3"/>
        <v>0</v>
      </c>
      <c r="P32" s="561">
        <f t="shared" si="4"/>
        <v>0</v>
      </c>
    </row>
    <row r="33" spans="1:16" ht="13.9" customHeight="1" thickBot="1">
      <c r="A33" s="597">
        <v>24</v>
      </c>
      <c r="B33" s="611" t="s">
        <v>505</v>
      </c>
      <c r="C33" s="633">
        <v>401</v>
      </c>
      <c r="D33" s="631">
        <v>1.2</v>
      </c>
      <c r="E33" s="622" t="s">
        <v>150</v>
      </c>
      <c r="F33" s="624">
        <v>20000</v>
      </c>
      <c r="G33" s="604">
        <f t="shared" si="6"/>
        <v>181730</v>
      </c>
      <c r="H33" s="575">
        <f t="shared" si="0"/>
        <v>422.77375565610862</v>
      </c>
      <c r="I33" s="616">
        <v>95</v>
      </c>
      <c r="J33" s="616">
        <v>5900</v>
      </c>
      <c r="L33" s="554">
        <f t="shared" si="7"/>
        <v>0</v>
      </c>
      <c r="M33" s="561">
        <f t="shared" si="1"/>
        <v>0</v>
      </c>
      <c r="N33" s="561">
        <f t="shared" si="2"/>
        <v>20000</v>
      </c>
      <c r="O33" s="561">
        <f t="shared" si="3"/>
        <v>0</v>
      </c>
      <c r="P33" s="561">
        <f t="shared" si="4"/>
        <v>0</v>
      </c>
    </row>
    <row r="34" spans="1:16" ht="13.9" customHeight="1" thickBot="1">
      <c r="A34" s="597">
        <v>25</v>
      </c>
      <c r="B34" s="611" t="s">
        <v>505</v>
      </c>
      <c r="C34" s="633">
        <v>400</v>
      </c>
      <c r="D34" s="631">
        <v>1.8</v>
      </c>
      <c r="E34" s="622" t="s">
        <v>150</v>
      </c>
      <c r="F34" s="624">
        <v>29360</v>
      </c>
      <c r="G34" s="604">
        <f t="shared" si="6"/>
        <v>211090</v>
      </c>
      <c r="H34" s="575">
        <f t="shared" si="0"/>
        <v>432.57918552036199</v>
      </c>
      <c r="I34" s="616">
        <v>95</v>
      </c>
      <c r="J34" s="616">
        <v>6125</v>
      </c>
      <c r="L34" s="554">
        <f t="shared" si="7"/>
        <v>0</v>
      </c>
      <c r="M34" s="561">
        <f t="shared" si="1"/>
        <v>0</v>
      </c>
      <c r="N34" s="561">
        <f t="shared" si="2"/>
        <v>29360</v>
      </c>
      <c r="O34" s="561">
        <f t="shared" si="3"/>
        <v>0</v>
      </c>
      <c r="P34" s="561">
        <f t="shared" si="4"/>
        <v>0</v>
      </c>
    </row>
    <row r="35" spans="1:16" ht="13.9" customHeight="1" thickBot="1">
      <c r="A35" s="597">
        <v>26</v>
      </c>
      <c r="B35" s="611" t="s">
        <v>505</v>
      </c>
      <c r="C35" s="633">
        <v>201</v>
      </c>
      <c r="D35" s="631">
        <v>0.6</v>
      </c>
      <c r="E35" s="622" t="s">
        <v>150</v>
      </c>
      <c r="F35" s="624">
        <v>6070</v>
      </c>
      <c r="G35" s="604">
        <f t="shared" si="6"/>
        <v>217160</v>
      </c>
      <c r="H35" s="575">
        <f t="shared" si="0"/>
        <v>206.45701357466061</v>
      </c>
      <c r="I35" s="616">
        <v>95</v>
      </c>
      <c r="J35" s="616">
        <v>5925</v>
      </c>
      <c r="L35" s="554">
        <f t="shared" si="7"/>
        <v>0</v>
      </c>
      <c r="M35" s="561">
        <f t="shared" si="1"/>
        <v>0</v>
      </c>
      <c r="N35" s="561">
        <f t="shared" si="2"/>
        <v>6070</v>
      </c>
      <c r="O35" s="561">
        <f t="shared" si="3"/>
        <v>0</v>
      </c>
      <c r="P35" s="561">
        <f t="shared" si="4"/>
        <v>0</v>
      </c>
    </row>
    <row r="36" spans="1:16" ht="13.9" customHeight="1" thickBot="1">
      <c r="A36" s="597">
        <v>27</v>
      </c>
      <c r="B36" s="611" t="s">
        <v>505</v>
      </c>
      <c r="C36" s="633">
        <v>401</v>
      </c>
      <c r="D36" s="631">
        <v>1.2</v>
      </c>
      <c r="E36" s="622" t="s">
        <v>150</v>
      </c>
      <c r="F36" s="624">
        <v>20000</v>
      </c>
      <c r="G36" s="604">
        <f t="shared" si="6"/>
        <v>237160</v>
      </c>
      <c r="H36" s="575">
        <f t="shared" si="0"/>
        <v>422.77375565610862</v>
      </c>
      <c r="I36" s="616">
        <v>95</v>
      </c>
      <c r="J36" s="616">
        <v>5925</v>
      </c>
      <c r="L36" s="554">
        <f t="shared" si="7"/>
        <v>0</v>
      </c>
      <c r="M36" s="561">
        <f t="shared" si="1"/>
        <v>0</v>
      </c>
      <c r="N36" s="561">
        <f t="shared" si="2"/>
        <v>20000</v>
      </c>
      <c r="O36" s="561">
        <f t="shared" si="3"/>
        <v>0</v>
      </c>
      <c r="P36" s="561">
        <f t="shared" si="4"/>
        <v>0</v>
      </c>
    </row>
    <row r="37" spans="1:16" ht="13.9" customHeight="1" thickBot="1">
      <c r="A37" s="597">
        <v>28</v>
      </c>
      <c r="B37" s="611" t="s">
        <v>505</v>
      </c>
      <c r="C37" s="633">
        <v>300</v>
      </c>
      <c r="D37" s="631">
        <v>1.8</v>
      </c>
      <c r="E37" s="622" t="s">
        <v>150</v>
      </c>
      <c r="F37" s="624">
        <v>22370</v>
      </c>
      <c r="G37" s="604">
        <f t="shared" si="6"/>
        <v>259530</v>
      </c>
      <c r="H37" s="575">
        <f t="shared" si="0"/>
        <v>324.43438914027149</v>
      </c>
      <c r="I37" s="616">
        <v>95</v>
      </c>
      <c r="J37" s="616">
        <v>6275</v>
      </c>
      <c r="L37" s="554">
        <f t="shared" si="7"/>
        <v>0</v>
      </c>
      <c r="M37" s="561">
        <f t="shared" si="1"/>
        <v>0</v>
      </c>
      <c r="N37" s="561">
        <f t="shared" si="2"/>
        <v>22370</v>
      </c>
      <c r="O37" s="561">
        <f t="shared" si="3"/>
        <v>0</v>
      </c>
      <c r="P37" s="561">
        <f t="shared" si="4"/>
        <v>0</v>
      </c>
    </row>
    <row r="38" spans="1:16" ht="13.9" customHeight="1" thickBot="1">
      <c r="A38" s="597">
        <v>29</v>
      </c>
      <c r="B38" s="611" t="s">
        <v>505</v>
      </c>
      <c r="C38" s="633">
        <v>200</v>
      </c>
      <c r="D38" s="631">
        <v>0.9</v>
      </c>
      <c r="E38" s="622" t="s">
        <v>150</v>
      </c>
      <c r="F38" s="624">
        <v>8140</v>
      </c>
      <c r="G38" s="604">
        <f t="shared" si="6"/>
        <v>267670</v>
      </c>
      <c r="H38" s="575">
        <f t="shared" si="0"/>
        <v>208.14479638009053</v>
      </c>
      <c r="I38" s="616">
        <v>95</v>
      </c>
      <c r="J38" s="616">
        <v>6050</v>
      </c>
      <c r="L38" s="554">
        <f t="shared" si="7"/>
        <v>0</v>
      </c>
      <c r="M38" s="561">
        <f t="shared" si="1"/>
        <v>0</v>
      </c>
      <c r="N38" s="561">
        <f t="shared" si="2"/>
        <v>8140</v>
      </c>
      <c r="O38" s="561">
        <f t="shared" si="3"/>
        <v>0</v>
      </c>
      <c r="P38" s="561">
        <f t="shared" si="4"/>
        <v>0</v>
      </c>
    </row>
    <row r="39" spans="1:16" ht="13.9" customHeight="1" thickBot="1">
      <c r="A39" s="597">
        <v>30</v>
      </c>
      <c r="B39" s="611" t="s">
        <v>505</v>
      </c>
      <c r="C39" s="633">
        <v>301</v>
      </c>
      <c r="D39" s="631">
        <v>1.5</v>
      </c>
      <c r="E39" s="622" t="s">
        <v>150</v>
      </c>
      <c r="F39" s="624">
        <v>18860</v>
      </c>
      <c r="G39" s="604">
        <f t="shared" si="6"/>
        <v>286530</v>
      </c>
      <c r="H39" s="575">
        <f t="shared" si="0"/>
        <v>321.42986425339365</v>
      </c>
      <c r="I39" s="616">
        <v>95</v>
      </c>
      <c r="J39" s="616">
        <v>6125</v>
      </c>
      <c r="L39" s="554">
        <f t="shared" si="7"/>
        <v>0</v>
      </c>
      <c r="M39" s="561">
        <f t="shared" si="1"/>
        <v>0</v>
      </c>
      <c r="N39" s="561">
        <f t="shared" si="2"/>
        <v>18860</v>
      </c>
      <c r="O39" s="561">
        <f t="shared" si="3"/>
        <v>0</v>
      </c>
      <c r="P39" s="561">
        <f t="shared" si="4"/>
        <v>0</v>
      </c>
    </row>
    <row r="40" spans="1:16" ht="13.9" customHeight="1" thickBot="1">
      <c r="A40" s="597">
        <v>31</v>
      </c>
      <c r="B40" s="611" t="s">
        <v>505</v>
      </c>
      <c r="C40" s="633">
        <v>211</v>
      </c>
      <c r="D40" s="631">
        <v>2</v>
      </c>
      <c r="E40" s="622" t="s">
        <v>150</v>
      </c>
      <c r="F40" s="624">
        <v>17030</v>
      </c>
      <c r="G40" s="604">
        <f t="shared" si="6"/>
        <v>303560</v>
      </c>
      <c r="H40" s="575">
        <f t="shared" si="0"/>
        <v>230.09502262443436</v>
      </c>
      <c r="I40" s="616">
        <v>95</v>
      </c>
      <c r="J40" s="616">
        <v>6230</v>
      </c>
      <c r="L40" s="554">
        <f t="shared" si="7"/>
        <v>0</v>
      </c>
      <c r="M40" s="561">
        <f t="shared" si="1"/>
        <v>0</v>
      </c>
      <c r="N40" s="561">
        <f t="shared" si="2"/>
        <v>17030</v>
      </c>
      <c r="O40" s="561">
        <f t="shared" si="3"/>
        <v>0</v>
      </c>
      <c r="P40" s="561">
        <f t="shared" si="4"/>
        <v>0</v>
      </c>
    </row>
    <row r="41" spans="1:16" ht="13.9" customHeight="1" thickBot="1">
      <c r="A41" s="597">
        <v>32</v>
      </c>
      <c r="B41" s="611" t="s">
        <v>505</v>
      </c>
      <c r="C41" s="633">
        <v>199</v>
      </c>
      <c r="D41" s="631">
        <v>0.9</v>
      </c>
      <c r="E41" s="622" t="s">
        <v>150</v>
      </c>
      <c r="F41" s="624">
        <v>8150</v>
      </c>
      <c r="G41" s="604">
        <f t="shared" si="6"/>
        <v>311710</v>
      </c>
      <c r="H41" s="575">
        <f t="shared" si="0"/>
        <v>207.10407239819006</v>
      </c>
      <c r="I41" s="616">
        <v>95</v>
      </c>
      <c r="J41" s="616">
        <v>6050</v>
      </c>
      <c r="L41" s="554">
        <f t="shared" si="7"/>
        <v>0</v>
      </c>
      <c r="M41" s="561">
        <f t="shared" si="1"/>
        <v>0</v>
      </c>
      <c r="N41" s="561">
        <f t="shared" si="2"/>
        <v>8150</v>
      </c>
      <c r="O41" s="561">
        <f t="shared" si="3"/>
        <v>0</v>
      </c>
      <c r="P41" s="561">
        <f t="shared" si="4"/>
        <v>0</v>
      </c>
    </row>
    <row r="42" spans="1:16" ht="13.9" customHeight="1" thickBot="1">
      <c r="A42" s="597">
        <v>33</v>
      </c>
      <c r="B42" s="611" t="s">
        <v>505</v>
      </c>
      <c r="C42" s="633">
        <v>200</v>
      </c>
      <c r="D42" s="631">
        <v>1.5</v>
      </c>
      <c r="E42" s="622" t="s">
        <v>150</v>
      </c>
      <c r="F42" s="624">
        <v>12300</v>
      </c>
      <c r="G42" s="604">
        <f t="shared" si="6"/>
        <v>324010</v>
      </c>
      <c r="H42" s="575">
        <f t="shared" si="0"/>
        <v>213.57466063348417</v>
      </c>
      <c r="I42" s="616">
        <v>95</v>
      </c>
      <c r="J42" s="616">
        <v>6075</v>
      </c>
      <c r="L42" s="554">
        <f t="shared" si="7"/>
        <v>0</v>
      </c>
      <c r="M42" s="561">
        <f t="shared" si="1"/>
        <v>0</v>
      </c>
      <c r="N42" s="561">
        <f t="shared" si="2"/>
        <v>12300</v>
      </c>
      <c r="O42" s="561">
        <f t="shared" si="3"/>
        <v>0</v>
      </c>
      <c r="P42" s="561">
        <f t="shared" si="4"/>
        <v>0</v>
      </c>
    </row>
    <row r="43" spans="1:16" ht="13.9" customHeight="1" thickBot="1">
      <c r="A43" s="597">
        <v>34</v>
      </c>
      <c r="B43" s="611" t="s">
        <v>505</v>
      </c>
      <c r="C43" s="633">
        <v>289</v>
      </c>
      <c r="D43" s="631">
        <v>2</v>
      </c>
      <c r="E43" s="622" t="s">
        <v>150</v>
      </c>
      <c r="F43" s="624">
        <v>19290</v>
      </c>
      <c r="G43" s="604">
        <f t="shared" si="6"/>
        <v>343300</v>
      </c>
      <c r="H43" s="575">
        <f t="shared" si="0"/>
        <v>315.15384615384613</v>
      </c>
      <c r="I43" s="616">
        <v>95</v>
      </c>
      <c r="J43" s="616">
        <v>6150</v>
      </c>
      <c r="L43" s="554">
        <f t="shared" si="7"/>
        <v>0</v>
      </c>
      <c r="M43" s="561">
        <f t="shared" si="1"/>
        <v>0</v>
      </c>
      <c r="N43" s="561">
        <f t="shared" si="2"/>
        <v>19290</v>
      </c>
      <c r="O43" s="561">
        <f t="shared" si="3"/>
        <v>0</v>
      </c>
      <c r="P43" s="561">
        <f t="shared" si="4"/>
        <v>0</v>
      </c>
    </row>
    <row r="44" spans="1:16" ht="13.9" customHeight="1" thickBot="1">
      <c r="A44" s="597">
        <v>35</v>
      </c>
      <c r="B44" s="611"/>
      <c r="C44" s="612"/>
      <c r="D44" s="613"/>
      <c r="E44" s="622"/>
      <c r="F44" s="624">
        <f>(D44*42)*C44</f>
        <v>0</v>
      </c>
      <c r="G44" s="604">
        <f t="shared" si="6"/>
        <v>343300</v>
      </c>
      <c r="H44" s="575">
        <f t="shared" si="0"/>
        <v>0</v>
      </c>
      <c r="I44" s="616"/>
      <c r="J44" s="616"/>
      <c r="L44" s="554">
        <f t="shared" si="7"/>
        <v>0</v>
      </c>
      <c r="M44" s="561">
        <f t="shared" si="1"/>
        <v>0</v>
      </c>
      <c r="N44" s="561">
        <f t="shared" si="2"/>
        <v>0</v>
      </c>
      <c r="O44" s="561">
        <f t="shared" si="3"/>
        <v>0</v>
      </c>
      <c r="P44" s="561">
        <f t="shared" si="4"/>
        <v>0</v>
      </c>
    </row>
    <row r="45" spans="1:16" ht="13.9" customHeight="1" thickBot="1">
      <c r="A45" s="597">
        <v>36</v>
      </c>
      <c r="B45" s="611"/>
      <c r="C45" s="612"/>
      <c r="D45" s="613"/>
      <c r="E45" s="622"/>
      <c r="F45" s="624">
        <f t="shared" ref="F45" si="8">(D45*42)*C45</f>
        <v>0</v>
      </c>
      <c r="G45" s="604">
        <f t="shared" si="6"/>
        <v>343300</v>
      </c>
      <c r="H45" s="575">
        <f t="shared" si="0"/>
        <v>0</v>
      </c>
      <c r="I45" s="616"/>
      <c r="J45" s="616"/>
      <c r="L45" s="554">
        <f t="shared" si="7"/>
        <v>0</v>
      </c>
      <c r="M45" s="561">
        <f t="shared" si="1"/>
        <v>0</v>
      </c>
      <c r="N45" s="561">
        <f t="shared" si="2"/>
        <v>0</v>
      </c>
      <c r="O45" s="561">
        <f t="shared" si="3"/>
        <v>0</v>
      </c>
      <c r="P45" s="561">
        <f t="shared" si="4"/>
        <v>0</v>
      </c>
    </row>
    <row r="46" spans="1:16" ht="13.9" customHeight="1" thickBot="1">
      <c r="A46" s="597">
        <v>37</v>
      </c>
      <c r="B46" s="611"/>
      <c r="C46" s="612"/>
      <c r="D46" s="613"/>
      <c r="E46" s="622"/>
      <c r="F46" s="624">
        <f>(D46*42)*C46</f>
        <v>0</v>
      </c>
      <c r="G46" s="604">
        <f t="shared" si="6"/>
        <v>343300</v>
      </c>
      <c r="H46" s="575">
        <f t="shared" si="0"/>
        <v>0</v>
      </c>
      <c r="I46" s="616"/>
      <c r="J46" s="616"/>
      <c r="L46" s="554">
        <f t="shared" si="7"/>
        <v>0</v>
      </c>
      <c r="M46" s="561">
        <f t="shared" si="1"/>
        <v>0</v>
      </c>
      <c r="N46" s="561">
        <f t="shared" si="2"/>
        <v>0</v>
      </c>
      <c r="O46" s="561">
        <f t="shared" si="3"/>
        <v>0</v>
      </c>
      <c r="P46" s="561">
        <f t="shared" si="4"/>
        <v>0</v>
      </c>
    </row>
    <row r="47" spans="1:16" ht="13.9" customHeight="1" thickBot="1">
      <c r="A47" s="597">
        <v>38</v>
      </c>
      <c r="B47" s="611"/>
      <c r="C47" s="612"/>
      <c r="D47" s="613"/>
      <c r="E47" s="622"/>
      <c r="F47" s="624">
        <f t="shared" ref="F47:F48" si="9">(D47*42)*C47</f>
        <v>0</v>
      </c>
      <c r="G47" s="604">
        <f t="shared" si="6"/>
        <v>343300</v>
      </c>
      <c r="H47" s="575">
        <f t="shared" si="0"/>
        <v>0</v>
      </c>
      <c r="I47" s="616"/>
      <c r="J47" s="616"/>
      <c r="L47" s="554">
        <f t="shared" si="7"/>
        <v>0</v>
      </c>
      <c r="M47" s="561">
        <f>IF(E47=$M$54,F47,0)</f>
        <v>0</v>
      </c>
      <c r="N47" s="561">
        <f>IF(E47=$N$54,F47,0)</f>
        <v>0</v>
      </c>
      <c r="O47" s="561">
        <f>IF(E47=$O$54,F47,0)</f>
        <v>0</v>
      </c>
      <c r="P47" s="561">
        <f>IF(E47=$P$54,F47,0)</f>
        <v>0</v>
      </c>
    </row>
    <row r="48" spans="1:16" ht="13.9" customHeight="1" thickBot="1">
      <c r="A48" s="597">
        <v>39</v>
      </c>
      <c r="B48" s="611"/>
      <c r="C48" s="612"/>
      <c r="D48" s="613"/>
      <c r="E48" s="622"/>
      <c r="F48" s="624">
        <f t="shared" si="9"/>
        <v>0</v>
      </c>
      <c r="G48" s="604">
        <f t="shared" si="6"/>
        <v>343300</v>
      </c>
      <c r="H48" s="575">
        <f t="shared" si="0"/>
        <v>0</v>
      </c>
      <c r="I48" s="616"/>
      <c r="J48" s="616"/>
      <c r="L48" s="554">
        <f t="shared" si="7"/>
        <v>0</v>
      </c>
      <c r="M48" s="561">
        <f>IF(E48=$M$54,F48,0)</f>
        <v>0</v>
      </c>
      <c r="N48" s="561">
        <f>IF(E48=$N$54,F48,0)</f>
        <v>0</v>
      </c>
      <c r="O48" s="561">
        <f>IF(E48=$O$54,F48,0)</f>
        <v>0</v>
      </c>
      <c r="P48" s="561">
        <f>IF(E48=$P$54,F48,0)</f>
        <v>0</v>
      </c>
    </row>
    <row r="49" spans="1:17" ht="13.9" customHeight="1" thickBot="1">
      <c r="A49" s="597">
        <v>40</v>
      </c>
      <c r="B49" s="611" t="s">
        <v>502</v>
      </c>
      <c r="C49" s="591">
        <f>(C5*E4)</f>
        <v>225.22502999999998</v>
      </c>
      <c r="D49" s="621"/>
      <c r="E49" s="614" t="s">
        <v>156</v>
      </c>
      <c r="F49" s="623"/>
      <c r="G49" s="605"/>
      <c r="H49" s="575">
        <f t="shared" si="0"/>
        <v>225.22502999999998</v>
      </c>
      <c r="I49" s="612">
        <v>95</v>
      </c>
      <c r="J49" s="616">
        <v>6220</v>
      </c>
      <c r="L49" s="554">
        <f t="shared" si="7"/>
        <v>0</v>
      </c>
      <c r="M49" s="561">
        <f>IF(E49=$M$54,F49,0)</f>
        <v>0</v>
      </c>
      <c r="N49" s="561">
        <f>IF(E49=$N$54,F49,0)</f>
        <v>0</v>
      </c>
      <c r="O49" s="561">
        <f>IF(E49=$O$54,F49,0)</f>
        <v>0</v>
      </c>
      <c r="P49" s="561">
        <f>IF(E49=$P$54,F49,0)</f>
        <v>0</v>
      </c>
    </row>
    <row r="50" spans="1:17" ht="13.9" customHeight="1" thickBot="1">
      <c r="A50" s="578" t="s">
        <v>71</v>
      </c>
      <c r="B50" s="576" t="s">
        <v>235</v>
      </c>
      <c r="C50" s="591">
        <f>(SUM(C10:C49))*42</f>
        <v>371583.45126</v>
      </c>
      <c r="D50" s="598" t="s">
        <v>236</v>
      </c>
      <c r="E50" s="576" t="s">
        <v>237</v>
      </c>
      <c r="F50" s="591">
        <f>SUM(F10:F46)</f>
        <v>343300</v>
      </c>
      <c r="G50" s="607" t="s">
        <v>154</v>
      </c>
      <c r="H50" s="606"/>
      <c r="I50" s="600"/>
      <c r="J50" s="603" t="s">
        <v>202</v>
      </c>
      <c r="K50" s="535"/>
      <c r="L50" s="554"/>
      <c r="M50" s="555"/>
      <c r="N50" s="555"/>
      <c r="O50" s="556"/>
      <c r="P50" s="556"/>
    </row>
    <row r="51" spans="1:17" ht="13.9" customHeight="1" thickBot="1">
      <c r="A51" s="578" t="s">
        <v>204</v>
      </c>
      <c r="B51" s="617">
        <v>0.13472222222222222</v>
      </c>
      <c r="C51" s="590" t="s">
        <v>203</v>
      </c>
      <c r="D51" s="580" t="s">
        <v>205</v>
      </c>
      <c r="E51" s="617"/>
      <c r="F51" s="590" t="s">
        <v>203</v>
      </c>
      <c r="G51" s="580" t="s">
        <v>207</v>
      </c>
      <c r="H51" s="620">
        <v>43023</v>
      </c>
      <c r="I51" s="600" t="s">
        <v>514</v>
      </c>
      <c r="J51" s="601">
        <f>H49+H55</f>
        <v>275.22502999999995</v>
      </c>
      <c r="K51" s="574"/>
      <c r="L51" s="554"/>
      <c r="M51" s="555"/>
      <c r="N51" s="555"/>
      <c r="O51" s="556"/>
      <c r="P51" s="556"/>
    </row>
    <row r="52" spans="1:17" ht="13.9" customHeight="1" thickBot="1">
      <c r="A52" s="578" t="s">
        <v>178</v>
      </c>
      <c r="B52" s="612">
        <v>695</v>
      </c>
      <c r="C52" s="579" t="s">
        <v>73</v>
      </c>
      <c r="D52" s="580" t="s">
        <v>160</v>
      </c>
      <c r="E52" s="618">
        <f>MAX(D10:D48)</f>
        <v>2</v>
      </c>
      <c r="F52" s="579" t="s">
        <v>165</v>
      </c>
      <c r="G52" s="580" t="s">
        <v>166</v>
      </c>
      <c r="H52" s="618">
        <f>F50/(SUM(C15:C48)*42)</f>
        <v>1.0158848525738906</v>
      </c>
      <c r="I52" s="600" t="s">
        <v>165</v>
      </c>
      <c r="J52" s="602" t="s">
        <v>234</v>
      </c>
      <c r="L52" s="554"/>
      <c r="M52" s="555"/>
      <c r="N52" s="555"/>
      <c r="O52" s="556"/>
      <c r="P52" s="556"/>
    </row>
    <row r="53" spans="1:17" ht="13.9" customHeight="1" thickBot="1">
      <c r="A53" s="578" t="s">
        <v>179</v>
      </c>
      <c r="B53" s="612">
        <v>5706</v>
      </c>
      <c r="C53" s="579" t="s">
        <v>73</v>
      </c>
      <c r="D53" s="580" t="s">
        <v>161</v>
      </c>
      <c r="E53" s="612">
        <f>MAX(I10:I49)</f>
        <v>95</v>
      </c>
      <c r="F53" s="579" t="s">
        <v>74</v>
      </c>
      <c r="G53" s="580" t="s">
        <v>163</v>
      </c>
      <c r="H53" s="612">
        <f>AVERAGE(I14:I48)</f>
        <v>95</v>
      </c>
      <c r="I53" s="600" t="s">
        <v>74</v>
      </c>
      <c r="J53" s="547">
        <f>SUM(H10:H49)+E55+H55</f>
        <v>9328.6956182352915</v>
      </c>
      <c r="L53" s="574"/>
      <c r="M53" s="574"/>
      <c r="N53" s="574"/>
      <c r="O53" s="574"/>
      <c r="P53" s="574"/>
    </row>
    <row r="54" spans="1:17" ht="13.9" customHeight="1" thickBot="1">
      <c r="A54" s="578" t="s">
        <v>75</v>
      </c>
      <c r="B54" s="615">
        <v>2037</v>
      </c>
      <c r="C54" s="579" t="s">
        <v>73</v>
      </c>
      <c r="D54" s="580" t="s">
        <v>162</v>
      </c>
      <c r="E54" s="612">
        <f>MAX(J10:J49)</f>
        <v>7500</v>
      </c>
      <c r="F54" s="579" t="s">
        <v>73</v>
      </c>
      <c r="G54" s="580" t="s">
        <v>164</v>
      </c>
      <c r="H54" s="612">
        <f>AVERAGE(J14:J48)</f>
        <v>6149.166666666667</v>
      </c>
      <c r="I54" s="600" t="s">
        <v>73</v>
      </c>
      <c r="J54" s="602" t="s">
        <v>146</v>
      </c>
      <c r="L54" s="550" t="s">
        <v>89</v>
      </c>
      <c r="M54" s="549" t="str">
        <f>'Job Info'!D17</f>
        <v>100 Mesh</v>
      </c>
      <c r="N54" s="549" t="str">
        <f>'Job Info'!D18</f>
        <v>40/70 White</v>
      </c>
      <c r="O54" s="549">
        <f>'Job Info'!D19</f>
        <v>0</v>
      </c>
      <c r="P54" s="549">
        <f>'Job Info'!D20</f>
        <v>0</v>
      </c>
    </row>
    <row r="55" spans="1:17" ht="13.9" customHeight="1" thickBot="1">
      <c r="A55" s="576" t="s">
        <v>90</v>
      </c>
      <c r="B55" s="599">
        <f>((C7*0.433)+B54)/C7</f>
        <v>0.6581575107770532</v>
      </c>
      <c r="C55" s="579" t="s">
        <v>231</v>
      </c>
      <c r="D55" s="589" t="s">
        <v>229</v>
      </c>
      <c r="E55" s="619">
        <v>58</v>
      </c>
      <c r="F55" s="579" t="s">
        <v>230</v>
      </c>
      <c r="G55" s="578" t="s">
        <v>232</v>
      </c>
      <c r="H55" s="619">
        <v>50</v>
      </c>
      <c r="I55" s="600" t="s">
        <v>230</v>
      </c>
      <c r="J55" s="547">
        <f>(C50/42)+E55+H55</f>
        <v>8955.2250299999996</v>
      </c>
      <c r="L55" s="551">
        <f t="shared" ref="L55:P55" si="10">SUM(L10:L49)</f>
        <v>60</v>
      </c>
      <c r="M55" s="551">
        <f t="shared" si="10"/>
        <v>84800</v>
      </c>
      <c r="N55" s="551">
        <f t="shared" si="10"/>
        <v>258500</v>
      </c>
      <c r="O55" s="551">
        <f t="shared" si="10"/>
        <v>0</v>
      </c>
      <c r="P55" s="551">
        <f t="shared" si="10"/>
        <v>0</v>
      </c>
    </row>
    <row r="56" spans="1:17" ht="43.15" customHeight="1">
      <c r="A56" s="663" t="s">
        <v>468</v>
      </c>
      <c r="B56" s="664"/>
      <c r="C56" s="664"/>
      <c r="D56" s="664"/>
      <c r="E56" s="664"/>
      <c r="F56" s="664"/>
      <c r="G56" s="664"/>
      <c r="H56" s="664"/>
      <c r="I56" s="664"/>
      <c r="J56" s="665"/>
      <c r="K56" s="535"/>
      <c r="L56" s="538"/>
      <c r="M56" s="539"/>
      <c r="N56" s="535"/>
      <c r="O56" s="535"/>
    </row>
    <row r="58" spans="1:17">
      <c r="A58" s="541"/>
      <c r="B58" s="540" t="s">
        <v>191</v>
      </c>
      <c r="C58" s="542"/>
      <c r="D58" s="542"/>
      <c r="E58" s="542"/>
      <c r="F58" s="542"/>
      <c r="G58" s="542"/>
      <c r="H58" s="542"/>
      <c r="I58" s="542"/>
    </row>
    <row r="59" spans="1:17">
      <c r="A59" s="543"/>
      <c r="B59" s="540" t="s">
        <v>100</v>
      </c>
      <c r="C59" s="545"/>
      <c r="D59" s="544"/>
      <c r="E59" s="545"/>
      <c r="F59" s="546"/>
      <c r="G59" s="546"/>
      <c r="H59" s="546"/>
      <c r="I59" s="546"/>
    </row>
    <row r="60" spans="1:17">
      <c r="A60" s="558" t="s">
        <v>130</v>
      </c>
      <c r="B60" s="558" t="s">
        <v>131</v>
      </c>
      <c r="C60" s="558" t="s">
        <v>97</v>
      </c>
      <c r="D60" s="558" t="s">
        <v>91</v>
      </c>
      <c r="E60" s="558" t="s">
        <v>72</v>
      </c>
      <c r="F60" s="558" t="s">
        <v>173</v>
      </c>
      <c r="G60" s="558" t="s">
        <v>174</v>
      </c>
      <c r="H60" s="558" t="s">
        <v>171</v>
      </c>
      <c r="I60" s="558" t="s">
        <v>172</v>
      </c>
      <c r="J60" s="558" t="s">
        <v>159</v>
      </c>
      <c r="K60" s="558" t="s">
        <v>99</v>
      </c>
      <c r="L60" s="558" t="s">
        <v>92</v>
      </c>
      <c r="M60" s="558" t="s">
        <v>132</v>
      </c>
      <c r="N60" s="558" t="s">
        <v>93</v>
      </c>
      <c r="O60" s="558" t="s">
        <v>94</v>
      </c>
      <c r="P60" s="558" t="s">
        <v>96</v>
      </c>
      <c r="Q60" s="558" t="s">
        <v>95</v>
      </c>
    </row>
    <row r="61" spans="1:17">
      <c r="A61" s="559">
        <f>C5</f>
        <v>10159</v>
      </c>
      <c r="B61" s="559">
        <f>C6</f>
        <v>10310</v>
      </c>
      <c r="C61" s="559">
        <f>C50</f>
        <v>371583.45126</v>
      </c>
      <c r="D61" s="559">
        <f>J55</f>
        <v>8955.2250299999996</v>
      </c>
      <c r="E61" s="559">
        <f>F50</f>
        <v>343300</v>
      </c>
      <c r="F61" s="559">
        <f>M55</f>
        <v>84800</v>
      </c>
      <c r="G61" s="559">
        <f>N55</f>
        <v>258500</v>
      </c>
      <c r="H61" s="559">
        <f>O55</f>
        <v>0</v>
      </c>
      <c r="I61" s="559">
        <f>P55</f>
        <v>0</v>
      </c>
      <c r="J61" s="559">
        <f>B52</f>
        <v>695</v>
      </c>
      <c r="K61" s="559">
        <f>B53</f>
        <v>5706</v>
      </c>
      <c r="L61" s="559">
        <f>B54</f>
        <v>2037</v>
      </c>
      <c r="M61" s="560">
        <f>B55</f>
        <v>0.6581575107770532</v>
      </c>
      <c r="N61" s="559">
        <f>E53</f>
        <v>95</v>
      </c>
      <c r="O61" s="559">
        <f>H53</f>
        <v>95</v>
      </c>
      <c r="P61" s="559">
        <f>E54</f>
        <v>7500</v>
      </c>
      <c r="Q61" s="559">
        <f>H54</f>
        <v>6149.166666666667</v>
      </c>
    </row>
  </sheetData>
  <sheetProtection selectLockedCells="1"/>
  <mergeCells count="22">
    <mergeCell ref="A2:A3"/>
    <mergeCell ref="B2:E2"/>
    <mergeCell ref="F2:J3"/>
    <mergeCell ref="B3:E3"/>
    <mergeCell ref="A4:A5"/>
    <mergeCell ref="F4:G4"/>
    <mergeCell ref="H4:J4"/>
    <mergeCell ref="F5:G5"/>
    <mergeCell ref="H5:J5"/>
    <mergeCell ref="I8:I9"/>
    <mergeCell ref="J8:J9"/>
    <mergeCell ref="A56:J56"/>
    <mergeCell ref="M5:P5"/>
    <mergeCell ref="M6:P6"/>
    <mergeCell ref="A8:A9"/>
    <mergeCell ref="B8:B9"/>
    <mergeCell ref="C8:C9"/>
    <mergeCell ref="D8:D9"/>
    <mergeCell ref="E8:E9"/>
    <mergeCell ref="F8:F9"/>
    <mergeCell ref="G8:G9"/>
    <mergeCell ref="H8:H9"/>
  </mergeCells>
  <dataValidations count="1">
    <dataValidation type="list" allowBlank="1" showInputMessage="1" showErrorMessage="1" sqref="E10:E49">
      <formula1>$Q$10:$Q$25</formula1>
    </dataValidation>
  </dataValidations>
  <pageMargins left="0.7" right="0.7" top="0.75" bottom="0.75" header="0.3" footer="0.3"/>
  <pageSetup scale="77"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Q61"/>
  <sheetViews>
    <sheetView zoomScaleNormal="100" zoomScaleSheetLayoutView="80" workbookViewId="0">
      <selection activeCell="L2" sqref="L2"/>
    </sheetView>
  </sheetViews>
  <sheetFormatPr defaultRowHeight="15"/>
  <cols>
    <col min="1" max="16" width="11.7109375" customWidth="1"/>
    <col min="17" max="17" width="11.28515625" bestFit="1" customWidth="1"/>
  </cols>
  <sheetData>
    <row r="1" spans="1:17" ht="13.9" customHeight="1" thickBot="1"/>
    <row r="2" spans="1:17" ht="13.9" customHeight="1" thickBot="1">
      <c r="A2" s="673" t="s">
        <v>433</v>
      </c>
      <c r="B2" s="674" t="s">
        <v>291</v>
      </c>
      <c r="C2" s="675"/>
      <c r="D2" s="675"/>
      <c r="E2" s="676"/>
      <c r="F2" s="677" t="s">
        <v>434</v>
      </c>
      <c r="G2" s="678"/>
      <c r="H2" s="678"/>
      <c r="I2" s="678"/>
      <c r="J2" s="678"/>
      <c r="M2" s="155" t="s">
        <v>185</v>
      </c>
      <c r="N2" s="155" t="s">
        <v>186</v>
      </c>
      <c r="O2" s="155" t="s">
        <v>187</v>
      </c>
      <c r="P2" s="155" t="s">
        <v>188</v>
      </c>
    </row>
    <row r="3" spans="1:17" ht="13.9" customHeight="1" thickBot="1">
      <c r="A3" s="673"/>
      <c r="B3" s="679" t="s">
        <v>241</v>
      </c>
      <c r="C3" s="680"/>
      <c r="D3" s="680"/>
      <c r="E3" s="681"/>
      <c r="F3" s="677"/>
      <c r="G3" s="678"/>
      <c r="H3" s="678"/>
      <c r="I3" s="678"/>
      <c r="J3" s="678"/>
      <c r="M3" s="156">
        <f>M55/F50</f>
        <v>0.25065425995929047</v>
      </c>
      <c r="N3" s="156">
        <f>N55/F50</f>
        <v>0.74934574004070953</v>
      </c>
      <c r="O3" s="156">
        <f>O55/F50</f>
        <v>0</v>
      </c>
      <c r="P3" s="156">
        <f>P55/F50</f>
        <v>0</v>
      </c>
    </row>
    <row r="4" spans="1:17" ht="13.9" customHeight="1" thickBot="1">
      <c r="A4" s="682">
        <v>4</v>
      </c>
      <c r="B4" s="581" t="s">
        <v>218</v>
      </c>
      <c r="C4" s="608">
        <v>18556</v>
      </c>
      <c r="D4" s="582" t="s">
        <v>76</v>
      </c>
      <c r="E4" s="586">
        <v>2.2169999999999999E-2</v>
      </c>
      <c r="F4" s="683" t="s">
        <v>226</v>
      </c>
      <c r="G4" s="684"/>
      <c r="H4" s="685" t="s">
        <v>448</v>
      </c>
      <c r="I4" s="685"/>
      <c r="J4" s="685"/>
      <c r="N4" s="31"/>
    </row>
    <row r="5" spans="1:17" ht="13.9" customHeight="1" thickBot="1">
      <c r="A5" s="682"/>
      <c r="B5" s="577" t="s">
        <v>78</v>
      </c>
      <c r="C5" s="609">
        <v>18387</v>
      </c>
      <c r="D5" s="583" t="s">
        <v>219</v>
      </c>
      <c r="E5" s="587">
        <f>(C6+C5)/2</f>
        <v>18462.5</v>
      </c>
      <c r="F5" s="683" t="s">
        <v>227</v>
      </c>
      <c r="G5" s="686"/>
      <c r="H5" s="685" t="s">
        <v>453</v>
      </c>
      <c r="I5" s="687"/>
      <c r="J5" s="685"/>
      <c r="M5" s="666" t="s">
        <v>140</v>
      </c>
      <c r="N5" s="667"/>
      <c r="O5" s="667"/>
      <c r="P5" s="668"/>
    </row>
    <row r="6" spans="1:17" ht="13.9" customHeight="1" thickBot="1">
      <c r="A6" s="595" t="s">
        <v>144</v>
      </c>
      <c r="B6" s="577" t="s">
        <v>79</v>
      </c>
      <c r="C6" s="609">
        <v>18538</v>
      </c>
      <c r="D6" s="584" t="s">
        <v>145</v>
      </c>
      <c r="E6" s="588">
        <v>0.63</v>
      </c>
      <c r="F6" s="592" t="s">
        <v>170</v>
      </c>
      <c r="G6" s="594">
        <f>SUM(C12:C15)/SUM(C12:C46)</f>
        <v>8.8081130355515042E-2</v>
      </c>
      <c r="H6" s="592" t="s">
        <v>168</v>
      </c>
      <c r="I6" s="575">
        <v>51.530321451612899</v>
      </c>
      <c r="J6" s="596"/>
      <c r="M6" s="669" t="s">
        <v>141</v>
      </c>
      <c r="N6" s="670"/>
      <c r="O6" s="670"/>
      <c r="P6" s="671"/>
    </row>
    <row r="7" spans="1:17" ht="13.9" customHeight="1" thickBot="1">
      <c r="A7" s="610">
        <v>22.1</v>
      </c>
      <c r="B7" s="577" t="s">
        <v>80</v>
      </c>
      <c r="C7" s="609">
        <v>9201</v>
      </c>
      <c r="D7" s="585" t="s">
        <v>77</v>
      </c>
      <c r="E7" s="587">
        <v>6</v>
      </c>
      <c r="F7" s="593" t="s">
        <v>167</v>
      </c>
      <c r="G7" s="587">
        <v>95</v>
      </c>
      <c r="H7" s="592" t="s">
        <v>169</v>
      </c>
      <c r="I7" s="575">
        <v>1848.9247311827958</v>
      </c>
      <c r="J7" s="596"/>
      <c r="K7" s="31"/>
      <c r="L7" s="128"/>
    </row>
    <row r="8" spans="1:17" ht="13.9" customHeight="1">
      <c r="A8" s="661" t="s">
        <v>81</v>
      </c>
      <c r="B8" s="661" t="s">
        <v>82</v>
      </c>
      <c r="C8" s="661" t="s">
        <v>201</v>
      </c>
      <c r="D8" s="661" t="s">
        <v>224</v>
      </c>
      <c r="E8" s="662" t="s">
        <v>225</v>
      </c>
      <c r="F8" s="661" t="s">
        <v>83</v>
      </c>
      <c r="G8" s="662" t="s">
        <v>72</v>
      </c>
      <c r="H8" s="661" t="s">
        <v>217</v>
      </c>
      <c r="I8" s="661" t="s">
        <v>239</v>
      </c>
      <c r="J8" s="662" t="s">
        <v>451</v>
      </c>
      <c r="L8" s="128"/>
    </row>
    <row r="9" spans="1:17" ht="13.9" customHeight="1" thickBot="1">
      <c r="A9" s="661"/>
      <c r="B9" s="661"/>
      <c r="C9" s="661"/>
      <c r="D9" s="661"/>
      <c r="E9" s="661"/>
      <c r="F9" s="672"/>
      <c r="G9" s="672"/>
      <c r="H9" s="672"/>
      <c r="I9" s="661"/>
      <c r="J9" s="661"/>
      <c r="L9" s="31"/>
      <c r="M9" s="31"/>
      <c r="N9" s="31"/>
      <c r="Q9" s="157" t="s">
        <v>149</v>
      </c>
    </row>
    <row r="10" spans="1:17" ht="13.9" customHeight="1" thickBot="1">
      <c r="A10" s="597">
        <v>1</v>
      </c>
      <c r="B10" s="611" t="s">
        <v>84</v>
      </c>
      <c r="C10" s="630">
        <v>24</v>
      </c>
      <c r="D10" s="631"/>
      <c r="E10" s="622" t="s">
        <v>139</v>
      </c>
      <c r="F10" s="624">
        <f>(D10*42)*C10</f>
        <v>0</v>
      </c>
      <c r="G10" s="604">
        <f>F10</f>
        <v>0</v>
      </c>
      <c r="H10" s="575">
        <f t="shared" ref="H10:H49" si="0">(1*((D10/$A$7)+1))*C10</f>
        <v>24</v>
      </c>
      <c r="I10" s="616">
        <v>15</v>
      </c>
      <c r="J10" s="616">
        <v>5229</v>
      </c>
      <c r="L10" s="106">
        <f>IF(E10="acid",(C10),0)</f>
        <v>0</v>
      </c>
      <c r="M10" s="145">
        <f t="shared" ref="M10:M46" si="1">IF(E10=$M$54,F10,0)</f>
        <v>0</v>
      </c>
      <c r="N10" s="145">
        <f t="shared" ref="N10:N46" si="2">IF(E10=$N$54,F10,0)</f>
        <v>0</v>
      </c>
      <c r="O10" s="145">
        <f t="shared" ref="O10:O46" si="3">IF(E10=$O$54,F10,0)</f>
        <v>0</v>
      </c>
      <c r="P10" s="145">
        <f t="shared" ref="P10:P46" si="4">IF(E10=$P$54,F10,0)</f>
        <v>0</v>
      </c>
      <c r="Q10" s="158"/>
    </row>
    <row r="11" spans="1:17" ht="13.9" customHeight="1" thickBot="1">
      <c r="A11" s="597">
        <v>2</v>
      </c>
      <c r="B11" s="611" t="s">
        <v>85</v>
      </c>
      <c r="C11" s="630">
        <v>24</v>
      </c>
      <c r="D11" s="631"/>
      <c r="E11" s="622" t="s">
        <v>61</v>
      </c>
      <c r="F11" s="624">
        <f t="shared" ref="F11:F14" si="5">(D11*42)*C11</f>
        <v>0</v>
      </c>
      <c r="G11" s="604">
        <f t="shared" ref="G11:G48" si="6">G10+F11</f>
        <v>0</v>
      </c>
      <c r="H11" s="575">
        <f t="shared" si="0"/>
        <v>24</v>
      </c>
      <c r="I11" s="616">
        <v>52</v>
      </c>
      <c r="J11" s="616">
        <v>5890</v>
      </c>
      <c r="L11" s="106">
        <f t="shared" ref="L11:L49" si="7">IF(E11="acid",(C11),0)</f>
        <v>24</v>
      </c>
      <c r="M11" s="145">
        <f t="shared" si="1"/>
        <v>0</v>
      </c>
      <c r="N11" s="145">
        <f t="shared" si="2"/>
        <v>0</v>
      </c>
      <c r="O11" s="145">
        <f t="shared" si="3"/>
        <v>0</v>
      </c>
      <c r="P11" s="145">
        <f t="shared" si="4"/>
        <v>0</v>
      </c>
      <c r="Q11" s="87" t="s">
        <v>136</v>
      </c>
    </row>
    <row r="12" spans="1:17" ht="13.9" customHeight="1" thickBot="1">
      <c r="A12" s="597">
        <v>3</v>
      </c>
      <c r="B12" s="611" t="s">
        <v>454</v>
      </c>
      <c r="C12" s="630">
        <v>176</v>
      </c>
      <c r="D12" s="631"/>
      <c r="E12" s="622" t="s">
        <v>86</v>
      </c>
      <c r="F12" s="624">
        <f t="shared" si="5"/>
        <v>0</v>
      </c>
      <c r="G12" s="604">
        <f t="shared" si="6"/>
        <v>0</v>
      </c>
      <c r="H12" s="575">
        <f t="shared" si="0"/>
        <v>176</v>
      </c>
      <c r="I12" s="616">
        <v>85</v>
      </c>
      <c r="J12" s="616">
        <v>7200</v>
      </c>
      <c r="L12" s="106">
        <f t="shared" si="7"/>
        <v>0</v>
      </c>
      <c r="M12" s="145">
        <f t="shared" si="1"/>
        <v>0</v>
      </c>
      <c r="N12" s="145">
        <f t="shared" si="2"/>
        <v>0</v>
      </c>
      <c r="O12" s="145">
        <f t="shared" si="3"/>
        <v>0</v>
      </c>
      <c r="P12" s="145">
        <f t="shared" si="4"/>
        <v>0</v>
      </c>
      <c r="Q12" s="87" t="s">
        <v>150</v>
      </c>
    </row>
    <row r="13" spans="1:17" ht="13.9" customHeight="1" thickBot="1">
      <c r="A13" s="597">
        <v>4</v>
      </c>
      <c r="B13" s="611" t="s">
        <v>85</v>
      </c>
      <c r="C13" s="630">
        <v>36</v>
      </c>
      <c r="D13" s="631"/>
      <c r="E13" s="622" t="s">
        <v>61</v>
      </c>
      <c r="F13" s="624">
        <f t="shared" si="5"/>
        <v>0</v>
      </c>
      <c r="G13" s="604">
        <f t="shared" si="6"/>
        <v>0</v>
      </c>
      <c r="H13" s="575">
        <f t="shared" si="0"/>
        <v>36</v>
      </c>
      <c r="I13" s="616">
        <v>85</v>
      </c>
      <c r="J13" s="616">
        <v>7286</v>
      </c>
      <c r="L13" s="106">
        <f t="shared" si="7"/>
        <v>36</v>
      </c>
      <c r="M13" s="145">
        <f t="shared" si="1"/>
        <v>0</v>
      </c>
      <c r="N13" s="145">
        <f t="shared" si="2"/>
        <v>0</v>
      </c>
      <c r="O13" s="145">
        <f t="shared" si="3"/>
        <v>0</v>
      </c>
      <c r="P13" s="145">
        <f t="shared" si="4"/>
        <v>0</v>
      </c>
      <c r="Q13" s="87" t="s">
        <v>113</v>
      </c>
    </row>
    <row r="14" spans="1:17" ht="13.9" customHeight="1" thickBot="1">
      <c r="A14" s="597">
        <v>5</v>
      </c>
      <c r="B14" s="611" t="s">
        <v>454</v>
      </c>
      <c r="C14" s="630">
        <v>360</v>
      </c>
      <c r="D14" s="632"/>
      <c r="E14" s="622" t="s">
        <v>87</v>
      </c>
      <c r="F14" s="624">
        <f t="shared" si="5"/>
        <v>0</v>
      </c>
      <c r="G14" s="604">
        <f t="shared" si="6"/>
        <v>0</v>
      </c>
      <c r="H14" s="575">
        <f t="shared" si="0"/>
        <v>360</v>
      </c>
      <c r="I14" s="616">
        <v>85</v>
      </c>
      <c r="J14" s="616">
        <v>7450</v>
      </c>
      <c r="L14" s="106">
        <f t="shared" si="7"/>
        <v>0</v>
      </c>
      <c r="M14" s="145">
        <f t="shared" si="1"/>
        <v>0</v>
      </c>
      <c r="N14" s="145">
        <f t="shared" si="2"/>
        <v>0</v>
      </c>
      <c r="O14" s="145">
        <f t="shared" si="3"/>
        <v>0</v>
      </c>
      <c r="P14" s="145">
        <f t="shared" si="4"/>
        <v>0</v>
      </c>
      <c r="Q14" s="87" t="s">
        <v>151</v>
      </c>
    </row>
    <row r="15" spans="1:17" ht="13.9" customHeight="1" thickBot="1">
      <c r="A15" s="597">
        <v>6</v>
      </c>
      <c r="B15" s="611" t="s">
        <v>454</v>
      </c>
      <c r="C15" s="630">
        <v>201</v>
      </c>
      <c r="D15" s="631">
        <v>0.3</v>
      </c>
      <c r="E15" s="622" t="s">
        <v>136</v>
      </c>
      <c r="F15" s="624">
        <v>2532</v>
      </c>
      <c r="G15" s="604">
        <f t="shared" si="6"/>
        <v>2532</v>
      </c>
      <c r="H15" s="575">
        <f t="shared" si="0"/>
        <v>203.7285067873303</v>
      </c>
      <c r="I15" s="616">
        <v>83</v>
      </c>
      <c r="J15" s="616">
        <v>7570</v>
      </c>
      <c r="L15" s="106">
        <f t="shared" si="7"/>
        <v>0</v>
      </c>
      <c r="M15" s="145">
        <f t="shared" si="1"/>
        <v>2532</v>
      </c>
      <c r="N15" s="145">
        <f t="shared" si="2"/>
        <v>0</v>
      </c>
      <c r="O15" s="145">
        <f t="shared" si="3"/>
        <v>0</v>
      </c>
      <c r="P15" s="145">
        <f t="shared" si="4"/>
        <v>0</v>
      </c>
      <c r="Q15" s="87" t="s">
        <v>114</v>
      </c>
    </row>
    <row r="16" spans="1:17" ht="13.9" customHeight="1" thickBot="1">
      <c r="A16" s="597">
        <v>7</v>
      </c>
      <c r="B16" s="611" t="s">
        <v>454</v>
      </c>
      <c r="C16" s="630">
        <v>356</v>
      </c>
      <c r="D16" s="631">
        <v>0.6</v>
      </c>
      <c r="E16" s="622" t="s">
        <v>136</v>
      </c>
      <c r="F16" s="624">
        <v>8971</v>
      </c>
      <c r="G16" s="604">
        <f t="shared" si="6"/>
        <v>11503</v>
      </c>
      <c r="H16" s="575">
        <f t="shared" si="0"/>
        <v>365.66515837104066</v>
      </c>
      <c r="I16" s="616">
        <v>84</v>
      </c>
      <c r="J16" s="616">
        <v>7570</v>
      </c>
      <c r="L16" s="106">
        <f t="shared" si="7"/>
        <v>0</v>
      </c>
      <c r="M16" s="145">
        <f t="shared" si="1"/>
        <v>8971</v>
      </c>
      <c r="N16" s="145">
        <f t="shared" si="2"/>
        <v>0</v>
      </c>
      <c r="O16" s="145">
        <f t="shared" si="3"/>
        <v>0</v>
      </c>
      <c r="P16" s="145">
        <f t="shared" si="4"/>
        <v>0</v>
      </c>
      <c r="Q16" s="87" t="s">
        <v>152</v>
      </c>
    </row>
    <row r="17" spans="1:17" ht="13.9" customHeight="1" thickBot="1">
      <c r="A17" s="597">
        <v>8</v>
      </c>
      <c r="B17" s="611" t="s">
        <v>454</v>
      </c>
      <c r="C17" s="630">
        <v>351</v>
      </c>
      <c r="D17" s="631">
        <v>0.9</v>
      </c>
      <c r="E17" s="622" t="s">
        <v>136</v>
      </c>
      <c r="F17" s="624">
        <v>13267</v>
      </c>
      <c r="G17" s="604">
        <f t="shared" si="6"/>
        <v>24770</v>
      </c>
      <c r="H17" s="575">
        <f t="shared" si="0"/>
        <v>365.29411764705884</v>
      </c>
      <c r="I17" s="616">
        <v>84</v>
      </c>
      <c r="J17" s="616">
        <v>7630</v>
      </c>
      <c r="L17" s="106">
        <f t="shared" si="7"/>
        <v>0</v>
      </c>
      <c r="M17" s="145">
        <f t="shared" si="1"/>
        <v>13267</v>
      </c>
      <c r="N17" s="145">
        <f t="shared" si="2"/>
        <v>0</v>
      </c>
      <c r="O17" s="145">
        <f t="shared" si="3"/>
        <v>0</v>
      </c>
      <c r="P17" s="145">
        <f t="shared" si="4"/>
        <v>0</v>
      </c>
      <c r="Q17" s="87" t="s">
        <v>87</v>
      </c>
    </row>
    <row r="18" spans="1:17" ht="13.9" customHeight="1" thickBot="1">
      <c r="A18" s="597">
        <v>9</v>
      </c>
      <c r="B18" s="611" t="s">
        <v>454</v>
      </c>
      <c r="C18" s="633">
        <v>151</v>
      </c>
      <c r="D18" s="631">
        <v>0.3</v>
      </c>
      <c r="E18" s="622" t="s">
        <v>136</v>
      </c>
      <c r="F18" s="624">
        <v>2400</v>
      </c>
      <c r="G18" s="604">
        <f t="shared" si="6"/>
        <v>27170</v>
      </c>
      <c r="H18" s="575">
        <f t="shared" si="0"/>
        <v>153.0497737556561</v>
      </c>
      <c r="I18" s="616">
        <v>84</v>
      </c>
      <c r="J18" s="616">
        <v>7540</v>
      </c>
      <c r="L18" s="106">
        <f t="shared" si="7"/>
        <v>0</v>
      </c>
      <c r="M18" s="145">
        <f t="shared" si="1"/>
        <v>2400</v>
      </c>
      <c r="N18" s="145">
        <f t="shared" si="2"/>
        <v>0</v>
      </c>
      <c r="O18" s="145">
        <f t="shared" si="3"/>
        <v>0</v>
      </c>
      <c r="P18" s="145">
        <f t="shared" si="4"/>
        <v>0</v>
      </c>
      <c r="Q18" s="87" t="s">
        <v>61</v>
      </c>
    </row>
    <row r="19" spans="1:17" ht="13.9" customHeight="1" thickBot="1">
      <c r="A19" s="597">
        <v>10</v>
      </c>
      <c r="B19" s="611" t="s">
        <v>454</v>
      </c>
      <c r="C19" s="633">
        <v>351</v>
      </c>
      <c r="D19" s="631">
        <v>0.6</v>
      </c>
      <c r="E19" s="622" t="s">
        <v>136</v>
      </c>
      <c r="F19" s="624">
        <v>8845</v>
      </c>
      <c r="G19" s="604">
        <f t="shared" si="6"/>
        <v>36015</v>
      </c>
      <c r="H19" s="575">
        <f t="shared" si="0"/>
        <v>360.52941176470586</v>
      </c>
      <c r="I19" s="616">
        <v>85</v>
      </c>
      <c r="J19" s="616">
        <v>7630</v>
      </c>
      <c r="L19" s="106">
        <f t="shared" si="7"/>
        <v>0</v>
      </c>
      <c r="M19" s="145">
        <f t="shared" si="1"/>
        <v>8845</v>
      </c>
      <c r="N19" s="145">
        <f t="shared" si="2"/>
        <v>0</v>
      </c>
      <c r="O19" s="145">
        <f t="shared" si="3"/>
        <v>0</v>
      </c>
      <c r="P19" s="145">
        <f t="shared" si="4"/>
        <v>0</v>
      </c>
      <c r="Q19" s="87" t="s">
        <v>86</v>
      </c>
    </row>
    <row r="20" spans="1:17" ht="13.9" customHeight="1" thickBot="1">
      <c r="A20" s="597">
        <v>11</v>
      </c>
      <c r="B20" s="611" t="s">
        <v>454</v>
      </c>
      <c r="C20" s="633">
        <v>304</v>
      </c>
      <c r="D20" s="631">
        <v>0.9</v>
      </c>
      <c r="E20" s="622" t="s">
        <v>136</v>
      </c>
      <c r="F20" s="624">
        <v>11491</v>
      </c>
      <c r="G20" s="604">
        <f t="shared" si="6"/>
        <v>47506</v>
      </c>
      <c r="H20" s="575">
        <f t="shared" si="0"/>
        <v>316.38009049773757</v>
      </c>
      <c r="I20" s="616">
        <v>85</v>
      </c>
      <c r="J20" s="616">
        <v>7713</v>
      </c>
      <c r="L20" s="106">
        <f t="shared" si="7"/>
        <v>0</v>
      </c>
      <c r="M20" s="145">
        <f t="shared" si="1"/>
        <v>11491</v>
      </c>
      <c r="N20" s="145">
        <f t="shared" si="2"/>
        <v>0</v>
      </c>
      <c r="O20" s="145">
        <f t="shared" si="3"/>
        <v>0</v>
      </c>
      <c r="P20" s="145">
        <f t="shared" si="4"/>
        <v>0</v>
      </c>
      <c r="Q20" s="87" t="s">
        <v>128</v>
      </c>
    </row>
    <row r="21" spans="1:17" ht="13.9" customHeight="1" thickBot="1">
      <c r="A21" s="597">
        <v>12</v>
      </c>
      <c r="B21" s="611" t="s">
        <v>454</v>
      </c>
      <c r="C21" s="633">
        <v>151</v>
      </c>
      <c r="D21" s="631">
        <v>0.3</v>
      </c>
      <c r="E21" s="622" t="s">
        <v>136</v>
      </c>
      <c r="F21" s="624">
        <v>2598</v>
      </c>
      <c r="G21" s="604">
        <f t="shared" si="6"/>
        <v>50104</v>
      </c>
      <c r="H21" s="575">
        <f t="shared" si="0"/>
        <v>153.0497737556561</v>
      </c>
      <c r="I21" s="616">
        <v>85</v>
      </c>
      <c r="J21" s="616">
        <v>7623</v>
      </c>
      <c r="L21" s="106">
        <f t="shared" si="7"/>
        <v>0</v>
      </c>
      <c r="M21" s="145">
        <f t="shared" si="1"/>
        <v>2598</v>
      </c>
      <c r="N21" s="145">
        <f t="shared" si="2"/>
        <v>0</v>
      </c>
      <c r="O21" s="145">
        <f t="shared" si="3"/>
        <v>0</v>
      </c>
      <c r="P21" s="145">
        <f t="shared" si="4"/>
        <v>0</v>
      </c>
      <c r="Q21" s="87" t="s">
        <v>129</v>
      </c>
    </row>
    <row r="22" spans="1:17" ht="13.9" customHeight="1" thickBot="1">
      <c r="A22" s="597">
        <v>13</v>
      </c>
      <c r="B22" s="611" t="s">
        <v>454</v>
      </c>
      <c r="C22" s="633">
        <v>312</v>
      </c>
      <c r="D22" s="631">
        <v>0.9</v>
      </c>
      <c r="E22" s="622" t="s">
        <v>136</v>
      </c>
      <c r="F22" s="624">
        <v>11793</v>
      </c>
      <c r="G22" s="604">
        <f t="shared" si="6"/>
        <v>61897</v>
      </c>
      <c r="H22" s="575">
        <f t="shared" si="0"/>
        <v>324.70588235294122</v>
      </c>
      <c r="I22" s="616">
        <v>86</v>
      </c>
      <c r="J22" s="616">
        <v>7690</v>
      </c>
      <c r="L22" s="106">
        <f t="shared" si="7"/>
        <v>0</v>
      </c>
      <c r="M22" s="145">
        <f t="shared" si="1"/>
        <v>11793</v>
      </c>
      <c r="N22" s="145">
        <f t="shared" si="2"/>
        <v>0</v>
      </c>
      <c r="O22" s="145">
        <f t="shared" si="3"/>
        <v>0</v>
      </c>
      <c r="P22" s="145">
        <f t="shared" si="4"/>
        <v>0</v>
      </c>
      <c r="Q22" s="87" t="s">
        <v>139</v>
      </c>
    </row>
    <row r="23" spans="1:17" ht="13.9" customHeight="1" thickBot="1">
      <c r="A23" s="597">
        <v>14</v>
      </c>
      <c r="B23" s="611" t="s">
        <v>454</v>
      </c>
      <c r="C23" s="633">
        <v>305</v>
      </c>
      <c r="D23" s="631">
        <v>1.2</v>
      </c>
      <c r="E23" s="622" t="s">
        <v>136</v>
      </c>
      <c r="F23" s="624">
        <v>14500</v>
      </c>
      <c r="G23" s="604">
        <f t="shared" si="6"/>
        <v>76397</v>
      </c>
      <c r="H23" s="575">
        <f t="shared" si="0"/>
        <v>321.56108597285066</v>
      </c>
      <c r="I23" s="616">
        <v>86</v>
      </c>
      <c r="J23" s="616">
        <v>7660</v>
      </c>
      <c r="L23" s="106">
        <f t="shared" si="7"/>
        <v>0</v>
      </c>
      <c r="M23" s="145">
        <f t="shared" si="1"/>
        <v>14500</v>
      </c>
      <c r="N23" s="145">
        <f t="shared" si="2"/>
        <v>0</v>
      </c>
      <c r="O23" s="145">
        <f t="shared" si="3"/>
        <v>0</v>
      </c>
      <c r="P23" s="145">
        <f t="shared" si="4"/>
        <v>0</v>
      </c>
      <c r="Q23" s="87" t="s">
        <v>192</v>
      </c>
    </row>
    <row r="24" spans="1:17" ht="13.9" customHeight="1" thickBot="1">
      <c r="A24" s="597">
        <v>15</v>
      </c>
      <c r="B24" s="611" t="s">
        <v>454</v>
      </c>
      <c r="C24" s="633">
        <v>152</v>
      </c>
      <c r="D24" s="631">
        <v>0.3</v>
      </c>
      <c r="E24" s="622" t="s">
        <v>136</v>
      </c>
      <c r="F24" s="624">
        <v>2400</v>
      </c>
      <c r="G24" s="604">
        <f t="shared" si="6"/>
        <v>78797</v>
      </c>
      <c r="H24" s="575">
        <f t="shared" si="0"/>
        <v>154.06334841628959</v>
      </c>
      <c r="I24" s="616">
        <v>88</v>
      </c>
      <c r="J24" s="616">
        <v>7480</v>
      </c>
      <c r="L24" s="106">
        <f t="shared" si="7"/>
        <v>0</v>
      </c>
      <c r="M24" s="145">
        <f t="shared" si="1"/>
        <v>2400</v>
      </c>
      <c r="N24" s="145">
        <f t="shared" si="2"/>
        <v>0</v>
      </c>
      <c r="O24" s="145">
        <f t="shared" si="3"/>
        <v>0</v>
      </c>
      <c r="P24" s="145">
        <f t="shared" si="4"/>
        <v>0</v>
      </c>
      <c r="Q24" s="87" t="s">
        <v>233</v>
      </c>
    </row>
    <row r="25" spans="1:17" ht="13.9" customHeight="1" thickBot="1">
      <c r="A25" s="597">
        <v>16</v>
      </c>
      <c r="B25" s="611" t="s">
        <v>454</v>
      </c>
      <c r="C25" s="633">
        <v>160</v>
      </c>
      <c r="D25" s="631">
        <v>1.2</v>
      </c>
      <c r="E25" s="622" t="s">
        <v>136</v>
      </c>
      <c r="F25" s="624">
        <v>7403</v>
      </c>
      <c r="G25" s="604">
        <f t="shared" si="6"/>
        <v>86200</v>
      </c>
      <c r="H25" s="575">
        <f t="shared" si="0"/>
        <v>168.68778280542986</v>
      </c>
      <c r="I25" s="616">
        <v>90</v>
      </c>
      <c r="J25" s="616">
        <v>7570</v>
      </c>
      <c r="L25" s="106">
        <f t="shared" si="7"/>
        <v>0</v>
      </c>
      <c r="M25" s="145">
        <f t="shared" si="1"/>
        <v>7403</v>
      </c>
      <c r="N25" s="145">
        <f t="shared" si="2"/>
        <v>0</v>
      </c>
      <c r="O25" s="145">
        <f t="shared" si="3"/>
        <v>0</v>
      </c>
      <c r="P25" s="145">
        <f t="shared" si="4"/>
        <v>0</v>
      </c>
      <c r="Q25" s="88" t="s">
        <v>156</v>
      </c>
    </row>
    <row r="26" spans="1:17" ht="13.9" customHeight="1" thickBot="1">
      <c r="A26" s="597">
        <v>17</v>
      </c>
      <c r="B26" s="611" t="s">
        <v>454</v>
      </c>
      <c r="C26" s="633">
        <v>201</v>
      </c>
      <c r="D26" s="631">
        <v>0.3</v>
      </c>
      <c r="E26" s="622" t="s">
        <v>150</v>
      </c>
      <c r="F26" s="624">
        <v>4700</v>
      </c>
      <c r="G26" s="604">
        <f t="shared" si="6"/>
        <v>90900</v>
      </c>
      <c r="H26" s="575">
        <f t="shared" si="0"/>
        <v>203.7285067873303</v>
      </c>
      <c r="I26" s="616">
        <v>90</v>
      </c>
      <c r="J26" s="616">
        <v>7530</v>
      </c>
      <c r="L26" s="106">
        <f t="shared" si="7"/>
        <v>0</v>
      </c>
      <c r="M26" s="145">
        <f t="shared" si="1"/>
        <v>0</v>
      </c>
      <c r="N26" s="145">
        <f t="shared" si="2"/>
        <v>4700</v>
      </c>
      <c r="O26" s="145">
        <f t="shared" si="3"/>
        <v>0</v>
      </c>
      <c r="P26" s="145">
        <f t="shared" si="4"/>
        <v>0</v>
      </c>
    </row>
    <row r="27" spans="1:17" ht="13.9" customHeight="1" thickBot="1">
      <c r="A27" s="597">
        <v>18</v>
      </c>
      <c r="B27" s="611" t="s">
        <v>454</v>
      </c>
      <c r="C27" s="633">
        <v>401</v>
      </c>
      <c r="D27" s="631">
        <v>0.6</v>
      </c>
      <c r="E27" s="622" t="s">
        <v>150</v>
      </c>
      <c r="F27" s="624">
        <v>10105</v>
      </c>
      <c r="G27" s="604">
        <f t="shared" si="6"/>
        <v>101005</v>
      </c>
      <c r="H27" s="575">
        <f t="shared" si="0"/>
        <v>411.88687782805425</v>
      </c>
      <c r="I27" s="616">
        <v>91</v>
      </c>
      <c r="J27" s="616">
        <v>7620</v>
      </c>
      <c r="L27" s="106">
        <f t="shared" si="7"/>
        <v>0</v>
      </c>
      <c r="M27" s="145">
        <f t="shared" si="1"/>
        <v>0</v>
      </c>
      <c r="N27" s="145">
        <f t="shared" si="2"/>
        <v>10105</v>
      </c>
      <c r="O27" s="145">
        <f t="shared" si="3"/>
        <v>0</v>
      </c>
      <c r="P27" s="145">
        <f t="shared" si="4"/>
        <v>0</v>
      </c>
    </row>
    <row r="28" spans="1:17" ht="13.9" customHeight="1" thickBot="1">
      <c r="A28" s="597">
        <v>19</v>
      </c>
      <c r="B28" s="611" t="s">
        <v>454</v>
      </c>
      <c r="C28" s="633">
        <v>401</v>
      </c>
      <c r="D28" s="631">
        <v>0.9</v>
      </c>
      <c r="E28" s="622" t="s">
        <v>150</v>
      </c>
      <c r="F28" s="624">
        <v>14800</v>
      </c>
      <c r="G28" s="604">
        <f t="shared" si="6"/>
        <v>115805</v>
      </c>
      <c r="H28" s="575">
        <f t="shared" si="0"/>
        <v>417.33031674208149</v>
      </c>
      <c r="I28" s="616">
        <v>92</v>
      </c>
      <c r="J28" s="616">
        <v>7650</v>
      </c>
      <c r="L28" s="106">
        <f t="shared" si="7"/>
        <v>0</v>
      </c>
      <c r="M28" s="145">
        <f t="shared" si="1"/>
        <v>0</v>
      </c>
      <c r="N28" s="145">
        <f t="shared" si="2"/>
        <v>14800</v>
      </c>
      <c r="O28" s="145">
        <f t="shared" si="3"/>
        <v>0</v>
      </c>
      <c r="P28" s="145">
        <f t="shared" si="4"/>
        <v>0</v>
      </c>
    </row>
    <row r="29" spans="1:17" ht="13.9" customHeight="1" thickBot="1">
      <c r="A29" s="597">
        <v>20</v>
      </c>
      <c r="B29" s="611" t="s">
        <v>454</v>
      </c>
      <c r="C29" s="633">
        <v>201</v>
      </c>
      <c r="D29" s="631">
        <v>0.3</v>
      </c>
      <c r="E29" s="622" t="s">
        <v>150</v>
      </c>
      <c r="F29" s="624">
        <v>2532</v>
      </c>
      <c r="G29" s="604">
        <f t="shared" si="6"/>
        <v>118337</v>
      </c>
      <c r="H29" s="575">
        <f t="shared" si="0"/>
        <v>203.7285067873303</v>
      </c>
      <c r="I29" s="616">
        <v>92</v>
      </c>
      <c r="J29" s="616">
        <v>7490</v>
      </c>
      <c r="L29" s="106">
        <f t="shared" si="7"/>
        <v>0</v>
      </c>
      <c r="M29" s="145">
        <f t="shared" si="1"/>
        <v>0</v>
      </c>
      <c r="N29" s="145">
        <f t="shared" si="2"/>
        <v>2532</v>
      </c>
      <c r="O29" s="145">
        <f t="shared" si="3"/>
        <v>0</v>
      </c>
      <c r="P29" s="145">
        <f t="shared" si="4"/>
        <v>0</v>
      </c>
    </row>
    <row r="30" spans="1:17" ht="13.9" customHeight="1" thickBot="1">
      <c r="A30" s="597">
        <v>21</v>
      </c>
      <c r="B30" s="611" t="s">
        <v>454</v>
      </c>
      <c r="C30" s="633">
        <v>401</v>
      </c>
      <c r="D30" s="631">
        <v>0.9</v>
      </c>
      <c r="E30" s="622" t="s">
        <v>150</v>
      </c>
      <c r="F30" s="624">
        <v>15117</v>
      </c>
      <c r="G30" s="604">
        <f t="shared" si="6"/>
        <v>133454</v>
      </c>
      <c r="H30" s="575">
        <f t="shared" si="0"/>
        <v>417.33031674208149</v>
      </c>
      <c r="I30" s="616">
        <v>94</v>
      </c>
      <c r="J30" s="616">
        <v>7590</v>
      </c>
      <c r="L30" s="106">
        <f t="shared" si="7"/>
        <v>0</v>
      </c>
      <c r="M30" s="145">
        <f t="shared" si="1"/>
        <v>0</v>
      </c>
      <c r="N30" s="145">
        <f t="shared" si="2"/>
        <v>15117</v>
      </c>
      <c r="O30" s="145">
        <f t="shared" si="3"/>
        <v>0</v>
      </c>
      <c r="P30" s="145">
        <f t="shared" si="4"/>
        <v>0</v>
      </c>
    </row>
    <row r="31" spans="1:17" ht="13.9" customHeight="1" thickBot="1">
      <c r="A31" s="597">
        <v>22</v>
      </c>
      <c r="B31" s="611" t="s">
        <v>454</v>
      </c>
      <c r="C31" s="633">
        <v>401</v>
      </c>
      <c r="D31" s="631">
        <v>1.5</v>
      </c>
      <c r="E31" s="622" t="s">
        <v>150</v>
      </c>
      <c r="F31" s="624">
        <v>24500</v>
      </c>
      <c r="G31" s="604">
        <f t="shared" si="6"/>
        <v>157954</v>
      </c>
      <c r="H31" s="575">
        <f t="shared" si="0"/>
        <v>428.21719457013575</v>
      </c>
      <c r="I31" s="616">
        <v>94</v>
      </c>
      <c r="J31" s="616">
        <v>7540</v>
      </c>
      <c r="L31" s="106">
        <f t="shared" si="7"/>
        <v>0</v>
      </c>
      <c r="M31" s="145">
        <f t="shared" si="1"/>
        <v>0</v>
      </c>
      <c r="N31" s="145">
        <f t="shared" si="2"/>
        <v>24500</v>
      </c>
      <c r="O31" s="145">
        <f t="shared" si="3"/>
        <v>0</v>
      </c>
      <c r="P31" s="145">
        <f t="shared" si="4"/>
        <v>0</v>
      </c>
    </row>
    <row r="32" spans="1:17" ht="13.9" customHeight="1" thickBot="1">
      <c r="A32" s="597">
        <v>23</v>
      </c>
      <c r="B32" s="611" t="s">
        <v>454</v>
      </c>
      <c r="C32" s="633">
        <v>203</v>
      </c>
      <c r="D32" s="631">
        <v>0.6</v>
      </c>
      <c r="E32" s="622" t="s">
        <v>150</v>
      </c>
      <c r="F32" s="624">
        <v>6090</v>
      </c>
      <c r="G32" s="604">
        <f t="shared" si="6"/>
        <v>164044</v>
      </c>
      <c r="H32" s="575">
        <f t="shared" si="0"/>
        <v>208.51131221719456</v>
      </c>
      <c r="I32" s="616">
        <v>94</v>
      </c>
      <c r="J32" s="616">
        <v>7650</v>
      </c>
      <c r="L32" s="106">
        <f t="shared" si="7"/>
        <v>0</v>
      </c>
      <c r="M32" s="145">
        <f t="shared" si="1"/>
        <v>0</v>
      </c>
      <c r="N32" s="145">
        <f t="shared" si="2"/>
        <v>6090</v>
      </c>
      <c r="O32" s="145">
        <f t="shared" si="3"/>
        <v>0</v>
      </c>
      <c r="P32" s="145">
        <f t="shared" si="4"/>
        <v>0</v>
      </c>
    </row>
    <row r="33" spans="1:16" ht="13.9" customHeight="1" thickBot="1">
      <c r="A33" s="597">
        <v>24</v>
      </c>
      <c r="B33" s="611" t="s">
        <v>454</v>
      </c>
      <c r="C33" s="633">
        <v>401</v>
      </c>
      <c r="D33" s="631">
        <v>1.2</v>
      </c>
      <c r="E33" s="622" t="s">
        <v>150</v>
      </c>
      <c r="F33" s="624">
        <v>20210</v>
      </c>
      <c r="G33" s="604">
        <f t="shared" si="6"/>
        <v>184254</v>
      </c>
      <c r="H33" s="575">
        <f t="shared" si="0"/>
        <v>422.77375565610862</v>
      </c>
      <c r="I33" s="616">
        <v>95</v>
      </c>
      <c r="J33" s="616">
        <v>7590</v>
      </c>
      <c r="L33" s="106">
        <f t="shared" si="7"/>
        <v>0</v>
      </c>
      <c r="M33" s="145">
        <f t="shared" si="1"/>
        <v>0</v>
      </c>
      <c r="N33" s="145">
        <f t="shared" si="2"/>
        <v>20210</v>
      </c>
      <c r="O33" s="145">
        <f t="shared" si="3"/>
        <v>0</v>
      </c>
      <c r="P33" s="145">
        <f t="shared" si="4"/>
        <v>0</v>
      </c>
    </row>
    <row r="34" spans="1:16" ht="13.9" customHeight="1" thickBot="1">
      <c r="A34" s="597">
        <v>25</v>
      </c>
      <c r="B34" s="611" t="s">
        <v>454</v>
      </c>
      <c r="C34" s="633">
        <v>403</v>
      </c>
      <c r="D34" s="631">
        <v>1.8</v>
      </c>
      <c r="E34" s="622" t="s">
        <v>150</v>
      </c>
      <c r="F34" s="624">
        <v>30466</v>
      </c>
      <c r="G34" s="604">
        <f t="shared" si="6"/>
        <v>214720</v>
      </c>
      <c r="H34" s="575">
        <f t="shared" si="0"/>
        <v>435.8235294117647</v>
      </c>
      <c r="I34" s="616">
        <v>94</v>
      </c>
      <c r="J34" s="616">
        <v>7490</v>
      </c>
      <c r="L34" s="106">
        <f t="shared" si="7"/>
        <v>0</v>
      </c>
      <c r="M34" s="145">
        <f t="shared" si="1"/>
        <v>0</v>
      </c>
      <c r="N34" s="145">
        <f t="shared" si="2"/>
        <v>30466</v>
      </c>
      <c r="O34" s="145">
        <f t="shared" si="3"/>
        <v>0</v>
      </c>
      <c r="P34" s="145">
        <f t="shared" si="4"/>
        <v>0</v>
      </c>
    </row>
    <row r="35" spans="1:16" ht="13.9" customHeight="1" thickBot="1">
      <c r="A35" s="597">
        <v>26</v>
      </c>
      <c r="B35" s="611" t="s">
        <v>454</v>
      </c>
      <c r="C35" s="633">
        <v>201</v>
      </c>
      <c r="D35" s="631">
        <v>0.6</v>
      </c>
      <c r="E35" s="622" t="s">
        <v>150</v>
      </c>
      <c r="F35" s="624">
        <v>6500</v>
      </c>
      <c r="G35" s="604">
        <f t="shared" si="6"/>
        <v>221220</v>
      </c>
      <c r="H35" s="575">
        <f t="shared" si="0"/>
        <v>206.45701357466061</v>
      </c>
      <c r="I35" s="616">
        <v>94</v>
      </c>
      <c r="J35" s="616">
        <v>7470</v>
      </c>
      <c r="L35" s="106">
        <f t="shared" si="7"/>
        <v>0</v>
      </c>
      <c r="M35" s="145">
        <f t="shared" si="1"/>
        <v>0</v>
      </c>
      <c r="N35" s="145">
        <f t="shared" si="2"/>
        <v>6500</v>
      </c>
      <c r="O35" s="145">
        <f t="shared" si="3"/>
        <v>0</v>
      </c>
      <c r="P35" s="145">
        <f t="shared" si="4"/>
        <v>0</v>
      </c>
    </row>
    <row r="36" spans="1:16" ht="13.9" customHeight="1" thickBot="1">
      <c r="A36" s="597">
        <v>27</v>
      </c>
      <c r="B36" s="611" t="s">
        <v>454</v>
      </c>
      <c r="C36" s="633">
        <v>401</v>
      </c>
      <c r="D36" s="631">
        <v>1.2</v>
      </c>
      <c r="E36" s="622" t="s">
        <v>150</v>
      </c>
      <c r="F36" s="624">
        <v>20210</v>
      </c>
      <c r="G36" s="604">
        <f t="shared" si="6"/>
        <v>241430</v>
      </c>
      <c r="H36" s="575">
        <f t="shared" si="0"/>
        <v>422.77375565610862</v>
      </c>
      <c r="I36" s="616">
        <v>95</v>
      </c>
      <c r="J36" s="616">
        <v>7500</v>
      </c>
      <c r="L36" s="106">
        <f t="shared" si="7"/>
        <v>0</v>
      </c>
      <c r="M36" s="145">
        <f t="shared" si="1"/>
        <v>0</v>
      </c>
      <c r="N36" s="145">
        <f t="shared" si="2"/>
        <v>20210</v>
      </c>
      <c r="O36" s="145">
        <f t="shared" si="3"/>
        <v>0</v>
      </c>
      <c r="P36" s="145">
        <f t="shared" si="4"/>
        <v>0</v>
      </c>
    </row>
    <row r="37" spans="1:16" ht="13.9" customHeight="1" thickBot="1">
      <c r="A37" s="597">
        <v>28</v>
      </c>
      <c r="B37" s="611" t="s">
        <v>454</v>
      </c>
      <c r="C37" s="633">
        <v>301</v>
      </c>
      <c r="D37" s="631">
        <v>1.8</v>
      </c>
      <c r="E37" s="622" t="s">
        <v>150</v>
      </c>
      <c r="F37" s="624">
        <v>22755</v>
      </c>
      <c r="G37" s="604">
        <f t="shared" si="6"/>
        <v>264185</v>
      </c>
      <c r="H37" s="575">
        <f t="shared" si="0"/>
        <v>325.51583710407238</v>
      </c>
      <c r="I37" s="616">
        <v>94</v>
      </c>
      <c r="J37" s="616">
        <v>7820</v>
      </c>
      <c r="L37" s="106">
        <f t="shared" si="7"/>
        <v>0</v>
      </c>
      <c r="M37" s="145">
        <f t="shared" si="1"/>
        <v>0</v>
      </c>
      <c r="N37" s="145">
        <f t="shared" si="2"/>
        <v>22755</v>
      </c>
      <c r="O37" s="145">
        <f t="shared" si="3"/>
        <v>0</v>
      </c>
      <c r="P37" s="145">
        <f t="shared" si="4"/>
        <v>0</v>
      </c>
    </row>
    <row r="38" spans="1:16" ht="13.9" customHeight="1" thickBot="1">
      <c r="A38" s="597">
        <v>29</v>
      </c>
      <c r="B38" s="611" t="s">
        <v>454</v>
      </c>
      <c r="C38" s="633">
        <v>201</v>
      </c>
      <c r="D38" s="631">
        <v>0.9</v>
      </c>
      <c r="E38" s="622" t="s">
        <v>150</v>
      </c>
      <c r="F38" s="624">
        <v>7597</v>
      </c>
      <c r="G38" s="604">
        <f t="shared" si="6"/>
        <v>271782</v>
      </c>
      <c r="H38" s="575">
        <f t="shared" si="0"/>
        <v>209.18552036199097</v>
      </c>
      <c r="I38" s="616">
        <v>94</v>
      </c>
      <c r="J38" s="616">
        <v>7650</v>
      </c>
      <c r="L38" s="106">
        <f t="shared" si="7"/>
        <v>0</v>
      </c>
      <c r="M38" s="145">
        <f t="shared" si="1"/>
        <v>0</v>
      </c>
      <c r="N38" s="145">
        <f t="shared" si="2"/>
        <v>7597</v>
      </c>
      <c r="O38" s="145">
        <f t="shared" si="3"/>
        <v>0</v>
      </c>
      <c r="P38" s="145">
        <f t="shared" si="4"/>
        <v>0</v>
      </c>
    </row>
    <row r="39" spans="1:16" ht="13.9" customHeight="1" thickBot="1">
      <c r="A39" s="597">
        <v>30</v>
      </c>
      <c r="B39" s="611" t="s">
        <v>454</v>
      </c>
      <c r="C39" s="633">
        <v>326</v>
      </c>
      <c r="D39" s="631">
        <v>1.5</v>
      </c>
      <c r="E39" s="622" t="s">
        <v>150</v>
      </c>
      <c r="F39" s="624">
        <v>20538</v>
      </c>
      <c r="G39" s="604">
        <f t="shared" si="6"/>
        <v>292320</v>
      </c>
      <c r="H39" s="575">
        <f t="shared" si="0"/>
        <v>348.12669683257917</v>
      </c>
      <c r="I39" s="616">
        <v>94</v>
      </c>
      <c r="J39" s="616">
        <v>7800</v>
      </c>
      <c r="L39" s="106">
        <f t="shared" si="7"/>
        <v>0</v>
      </c>
      <c r="M39" s="145">
        <f t="shared" si="1"/>
        <v>0</v>
      </c>
      <c r="N39" s="145">
        <f t="shared" si="2"/>
        <v>20538</v>
      </c>
      <c r="O39" s="145">
        <f t="shared" si="3"/>
        <v>0</v>
      </c>
      <c r="P39" s="145">
        <f t="shared" si="4"/>
        <v>0</v>
      </c>
    </row>
    <row r="40" spans="1:16" ht="13.9" customHeight="1" thickBot="1">
      <c r="A40" s="597">
        <v>31</v>
      </c>
      <c r="B40" s="611" t="s">
        <v>454</v>
      </c>
      <c r="C40" s="633">
        <v>331</v>
      </c>
      <c r="D40" s="631">
        <v>2</v>
      </c>
      <c r="E40" s="622" t="s">
        <v>150</v>
      </c>
      <c r="F40" s="624">
        <v>18700</v>
      </c>
      <c r="G40" s="604">
        <f t="shared" si="6"/>
        <v>311020</v>
      </c>
      <c r="H40" s="575">
        <f t="shared" si="0"/>
        <v>360.95475113122171</v>
      </c>
      <c r="I40" s="616">
        <v>92</v>
      </c>
      <c r="J40" s="616">
        <v>7680</v>
      </c>
      <c r="L40" s="106">
        <f t="shared" si="7"/>
        <v>0</v>
      </c>
      <c r="M40" s="145">
        <f t="shared" si="1"/>
        <v>0</v>
      </c>
      <c r="N40" s="145">
        <f t="shared" si="2"/>
        <v>18700</v>
      </c>
      <c r="O40" s="145">
        <f t="shared" si="3"/>
        <v>0</v>
      </c>
      <c r="P40" s="145">
        <f t="shared" si="4"/>
        <v>0</v>
      </c>
    </row>
    <row r="41" spans="1:16" ht="13.9" customHeight="1" thickBot="1">
      <c r="A41" s="597">
        <v>32</v>
      </c>
      <c r="B41" s="611" t="s">
        <v>454</v>
      </c>
      <c r="C41" s="633">
        <v>200</v>
      </c>
      <c r="D41" s="631">
        <v>0.9</v>
      </c>
      <c r="E41" s="622" t="s">
        <v>150</v>
      </c>
      <c r="F41" s="624">
        <v>8400</v>
      </c>
      <c r="G41" s="604">
        <f t="shared" si="6"/>
        <v>319420</v>
      </c>
      <c r="H41" s="575">
        <f t="shared" si="0"/>
        <v>208.14479638009053</v>
      </c>
      <c r="I41" s="616">
        <v>93</v>
      </c>
      <c r="J41" s="616">
        <v>7820</v>
      </c>
      <c r="L41" s="106">
        <f t="shared" si="7"/>
        <v>0</v>
      </c>
      <c r="M41" s="145">
        <f t="shared" si="1"/>
        <v>0</v>
      </c>
      <c r="N41" s="145">
        <f t="shared" si="2"/>
        <v>8400</v>
      </c>
      <c r="O41" s="145">
        <f t="shared" si="3"/>
        <v>0</v>
      </c>
      <c r="P41" s="145">
        <f t="shared" si="4"/>
        <v>0</v>
      </c>
    </row>
    <row r="42" spans="1:16" ht="13.9" customHeight="1" thickBot="1">
      <c r="A42" s="597">
        <v>33</v>
      </c>
      <c r="B42" s="611" t="s">
        <v>454</v>
      </c>
      <c r="C42" s="633">
        <v>207</v>
      </c>
      <c r="D42" s="631">
        <v>1.5</v>
      </c>
      <c r="E42" s="622" t="s">
        <v>150</v>
      </c>
      <c r="F42" s="624">
        <v>12240</v>
      </c>
      <c r="G42" s="604">
        <f t="shared" si="6"/>
        <v>331660</v>
      </c>
      <c r="H42" s="575">
        <f t="shared" si="0"/>
        <v>221.0497737556561</v>
      </c>
      <c r="I42" s="616">
        <v>93</v>
      </c>
      <c r="J42" s="616">
        <v>7650</v>
      </c>
      <c r="L42" s="106">
        <f t="shared" si="7"/>
        <v>0</v>
      </c>
      <c r="M42" s="145">
        <f t="shared" si="1"/>
        <v>0</v>
      </c>
      <c r="N42" s="145">
        <f t="shared" si="2"/>
        <v>12240</v>
      </c>
      <c r="O42" s="145">
        <f t="shared" si="3"/>
        <v>0</v>
      </c>
      <c r="P42" s="145">
        <f t="shared" si="4"/>
        <v>0</v>
      </c>
    </row>
    <row r="43" spans="1:16" ht="13.9" customHeight="1" thickBot="1">
      <c r="A43" s="597">
        <v>34</v>
      </c>
      <c r="B43" s="611" t="s">
        <v>454</v>
      </c>
      <c r="C43" s="633">
        <v>229</v>
      </c>
      <c r="D43" s="631">
        <v>2</v>
      </c>
      <c r="E43" s="622" t="s">
        <v>150</v>
      </c>
      <c r="F43" s="624">
        <v>12240</v>
      </c>
      <c r="G43" s="604">
        <f t="shared" si="6"/>
        <v>343900</v>
      </c>
      <c r="H43" s="575">
        <f t="shared" si="0"/>
        <v>249.72398190045246</v>
      </c>
      <c r="I43" s="616">
        <v>93</v>
      </c>
      <c r="J43" s="616">
        <v>7570</v>
      </c>
      <c r="L43" s="106">
        <f t="shared" si="7"/>
        <v>0</v>
      </c>
      <c r="M43" s="145">
        <f t="shared" si="1"/>
        <v>0</v>
      </c>
      <c r="N43" s="145">
        <f t="shared" si="2"/>
        <v>12240</v>
      </c>
      <c r="O43" s="145">
        <f t="shared" si="3"/>
        <v>0</v>
      </c>
      <c r="P43" s="145">
        <f t="shared" si="4"/>
        <v>0</v>
      </c>
    </row>
    <row r="44" spans="1:16" ht="13.9" customHeight="1" thickBot="1">
      <c r="A44" s="597">
        <v>35</v>
      </c>
      <c r="B44" s="611"/>
      <c r="C44" s="612"/>
      <c r="D44" s="613"/>
      <c r="E44" s="622"/>
      <c r="F44" s="624">
        <f>(D44*42)*C44</f>
        <v>0</v>
      </c>
      <c r="G44" s="604">
        <f t="shared" si="6"/>
        <v>343900</v>
      </c>
      <c r="H44" s="575">
        <f t="shared" si="0"/>
        <v>0</v>
      </c>
      <c r="I44" s="616"/>
      <c r="J44" s="616"/>
      <c r="L44" s="106">
        <f t="shared" si="7"/>
        <v>0</v>
      </c>
      <c r="M44" s="145">
        <f t="shared" si="1"/>
        <v>0</v>
      </c>
      <c r="N44" s="145">
        <f t="shared" si="2"/>
        <v>0</v>
      </c>
      <c r="O44" s="145">
        <f t="shared" si="3"/>
        <v>0</v>
      </c>
      <c r="P44" s="145">
        <f t="shared" si="4"/>
        <v>0</v>
      </c>
    </row>
    <row r="45" spans="1:16" ht="13.9" customHeight="1" thickBot="1">
      <c r="A45" s="597">
        <v>36</v>
      </c>
      <c r="B45" s="611"/>
      <c r="C45" s="612"/>
      <c r="D45" s="613"/>
      <c r="E45" s="622"/>
      <c r="F45" s="624">
        <f t="shared" ref="F45" si="8">(D45*42)*C45</f>
        <v>0</v>
      </c>
      <c r="G45" s="604">
        <f t="shared" si="6"/>
        <v>343900</v>
      </c>
      <c r="H45" s="575">
        <f t="shared" si="0"/>
        <v>0</v>
      </c>
      <c r="I45" s="616"/>
      <c r="J45" s="616"/>
      <c r="L45" s="106">
        <f t="shared" si="7"/>
        <v>0</v>
      </c>
      <c r="M45" s="145">
        <f t="shared" si="1"/>
        <v>0</v>
      </c>
      <c r="N45" s="145">
        <f t="shared" si="2"/>
        <v>0</v>
      </c>
      <c r="O45" s="145">
        <f t="shared" si="3"/>
        <v>0</v>
      </c>
      <c r="P45" s="145">
        <f t="shared" si="4"/>
        <v>0</v>
      </c>
    </row>
    <row r="46" spans="1:16" ht="13.9" customHeight="1" thickBot="1">
      <c r="A46" s="597">
        <v>37</v>
      </c>
      <c r="B46" s="611"/>
      <c r="C46" s="612"/>
      <c r="D46" s="613"/>
      <c r="E46" s="622"/>
      <c r="F46" s="624">
        <f>(D46*42)*C46</f>
        <v>0</v>
      </c>
      <c r="G46" s="604">
        <f t="shared" si="6"/>
        <v>343900</v>
      </c>
      <c r="H46" s="575">
        <f t="shared" si="0"/>
        <v>0</v>
      </c>
      <c r="I46" s="616"/>
      <c r="J46" s="616"/>
      <c r="L46" s="106">
        <f t="shared" si="7"/>
        <v>0</v>
      </c>
      <c r="M46" s="145">
        <f t="shared" si="1"/>
        <v>0</v>
      </c>
      <c r="N46" s="145">
        <f t="shared" si="2"/>
        <v>0</v>
      </c>
      <c r="O46" s="145">
        <f t="shared" si="3"/>
        <v>0</v>
      </c>
      <c r="P46" s="145">
        <f t="shared" si="4"/>
        <v>0</v>
      </c>
    </row>
    <row r="47" spans="1:16" ht="13.9" customHeight="1" thickBot="1">
      <c r="A47" s="597">
        <v>38</v>
      </c>
      <c r="B47" s="611"/>
      <c r="C47" s="612"/>
      <c r="D47" s="613"/>
      <c r="E47" s="622"/>
      <c r="F47" s="624">
        <f t="shared" ref="F47:F48" si="9">(D47*42)*C47</f>
        <v>0</v>
      </c>
      <c r="G47" s="604">
        <f t="shared" si="6"/>
        <v>343900</v>
      </c>
      <c r="H47" s="575">
        <f t="shared" si="0"/>
        <v>0</v>
      </c>
      <c r="I47" s="616"/>
      <c r="J47" s="616"/>
      <c r="L47" s="106">
        <f t="shared" si="7"/>
        <v>0</v>
      </c>
      <c r="M47" s="145">
        <f>IF(E47=$M$54,F47,0)</f>
        <v>0</v>
      </c>
      <c r="N47" s="145">
        <f>IF(E47=$N$54,F47,0)</f>
        <v>0</v>
      </c>
      <c r="O47" s="145">
        <f>IF(E47=$O$54,F47,0)</f>
        <v>0</v>
      </c>
      <c r="P47" s="145">
        <f>IF(E47=$P$54,F47,0)</f>
        <v>0</v>
      </c>
    </row>
    <row r="48" spans="1:16" ht="13.9" customHeight="1" thickBot="1">
      <c r="A48" s="597">
        <v>39</v>
      </c>
      <c r="B48" s="611"/>
      <c r="C48" s="612"/>
      <c r="D48" s="613"/>
      <c r="E48" s="622"/>
      <c r="F48" s="624">
        <f t="shared" si="9"/>
        <v>0</v>
      </c>
      <c r="G48" s="604">
        <f t="shared" si="6"/>
        <v>343900</v>
      </c>
      <c r="H48" s="575">
        <f t="shared" si="0"/>
        <v>0</v>
      </c>
      <c r="I48" s="616"/>
      <c r="J48" s="616"/>
      <c r="L48" s="106">
        <f t="shared" si="7"/>
        <v>0</v>
      </c>
      <c r="M48" s="145">
        <f>IF(E48=$M$54,F48,0)</f>
        <v>0</v>
      </c>
      <c r="N48" s="145">
        <f>IF(E48=$N$54,F48,0)</f>
        <v>0</v>
      </c>
      <c r="O48" s="145">
        <f>IF(E48=$O$54,F48,0)</f>
        <v>0</v>
      </c>
      <c r="P48" s="145">
        <f>IF(E48=$P$54,F48,0)</f>
        <v>0</v>
      </c>
    </row>
    <row r="49" spans="1:17" ht="13.9" customHeight="1" thickBot="1">
      <c r="A49" s="597">
        <v>40</v>
      </c>
      <c r="B49" s="611" t="s">
        <v>449</v>
      </c>
      <c r="C49" s="591">
        <f>(C5*E4)</f>
        <v>407.63979</v>
      </c>
      <c r="D49" s="621"/>
      <c r="E49" s="614" t="s">
        <v>156</v>
      </c>
      <c r="F49" s="623"/>
      <c r="G49" s="605"/>
      <c r="H49" s="575">
        <f t="shared" si="0"/>
        <v>407.63979</v>
      </c>
      <c r="I49" s="612">
        <v>92</v>
      </c>
      <c r="J49" s="616">
        <v>7910</v>
      </c>
      <c r="L49" s="106">
        <f t="shared" si="7"/>
        <v>0</v>
      </c>
      <c r="M49" s="145">
        <f>IF(E49=$M$54,F49,0)</f>
        <v>0</v>
      </c>
      <c r="N49" s="145">
        <f>IF(E49=$N$54,F49,0)</f>
        <v>0</v>
      </c>
      <c r="O49" s="145">
        <f>IF(E49=$O$54,F49,0)</f>
        <v>0</v>
      </c>
      <c r="P49" s="145">
        <f>IF(E49=$P$54,F49,0)</f>
        <v>0</v>
      </c>
    </row>
    <row r="50" spans="1:17" ht="13.9" customHeight="1" thickBot="1">
      <c r="A50" s="578" t="s">
        <v>71</v>
      </c>
      <c r="B50" s="576" t="s">
        <v>235</v>
      </c>
      <c r="C50" s="591">
        <f>(SUM(C10:C49))*42</f>
        <v>387728.87117999996</v>
      </c>
      <c r="D50" s="598" t="s">
        <v>236</v>
      </c>
      <c r="E50" s="576" t="s">
        <v>237</v>
      </c>
      <c r="F50" s="591">
        <f>SUM(F10:F46)</f>
        <v>343900</v>
      </c>
      <c r="G50" s="607" t="s">
        <v>154</v>
      </c>
      <c r="H50" s="606"/>
      <c r="I50" s="600"/>
      <c r="J50" s="603" t="s">
        <v>202</v>
      </c>
      <c r="K50" s="31"/>
      <c r="L50" s="106"/>
      <c r="M50" s="107"/>
      <c r="N50" s="107"/>
      <c r="O50" s="108"/>
      <c r="P50" s="108"/>
    </row>
    <row r="51" spans="1:17" ht="13.9" customHeight="1" thickBot="1">
      <c r="A51" s="578" t="s">
        <v>204</v>
      </c>
      <c r="B51" s="617">
        <v>0.25</v>
      </c>
      <c r="C51" s="590" t="s">
        <v>203</v>
      </c>
      <c r="D51" s="580" t="s">
        <v>205</v>
      </c>
      <c r="E51" s="617">
        <v>0.3354166666666667</v>
      </c>
      <c r="F51" s="590" t="s">
        <v>203</v>
      </c>
      <c r="G51" s="580" t="s">
        <v>207</v>
      </c>
      <c r="H51" s="620">
        <v>37165</v>
      </c>
      <c r="I51" s="600" t="s">
        <v>514</v>
      </c>
      <c r="J51" s="601">
        <f>H49+H55</f>
        <v>457.63979</v>
      </c>
      <c r="K51" s="186"/>
      <c r="L51" s="106"/>
      <c r="M51" s="107"/>
      <c r="N51" s="107"/>
      <c r="O51" s="108"/>
      <c r="P51" s="108"/>
    </row>
    <row r="52" spans="1:17" ht="13.9" customHeight="1" thickBot="1">
      <c r="A52" s="578" t="s">
        <v>178</v>
      </c>
      <c r="B52" s="612">
        <v>495</v>
      </c>
      <c r="C52" s="579" t="s">
        <v>73</v>
      </c>
      <c r="D52" s="580" t="s">
        <v>160</v>
      </c>
      <c r="E52" s="618">
        <f>MAX(D10:D48)</f>
        <v>2</v>
      </c>
      <c r="F52" s="579" t="s">
        <v>165</v>
      </c>
      <c r="G52" s="580" t="s">
        <v>166</v>
      </c>
      <c r="H52" s="618">
        <f>F50/(SUM(C15:C48)*42)</f>
        <v>0.99806134057718654</v>
      </c>
      <c r="I52" s="600" t="s">
        <v>165</v>
      </c>
      <c r="J52" s="602" t="s">
        <v>234</v>
      </c>
      <c r="L52" s="106"/>
      <c r="M52" s="107"/>
      <c r="N52" s="107"/>
      <c r="O52" s="108"/>
      <c r="P52" s="108"/>
    </row>
    <row r="53" spans="1:17" ht="13.9" customHeight="1" thickBot="1">
      <c r="A53" s="578" t="s">
        <v>179</v>
      </c>
      <c r="B53" s="612">
        <v>5229</v>
      </c>
      <c r="C53" s="579" t="s">
        <v>73</v>
      </c>
      <c r="D53" s="580" t="s">
        <v>161</v>
      </c>
      <c r="E53" s="612">
        <f>MAX(I10:I49)</f>
        <v>95</v>
      </c>
      <c r="F53" s="579" t="s">
        <v>74</v>
      </c>
      <c r="G53" s="580" t="s">
        <v>163</v>
      </c>
      <c r="H53" s="612">
        <f>AVERAGE(I14:I48)</f>
        <v>90.1</v>
      </c>
      <c r="I53" s="600" t="s">
        <v>74</v>
      </c>
      <c r="J53" s="547">
        <f>SUM(H10:H49)+E55+H55</f>
        <v>9968.617165565609</v>
      </c>
      <c r="L53" s="186"/>
      <c r="M53" s="186"/>
      <c r="N53" s="186"/>
      <c r="O53" s="186"/>
      <c r="P53" s="186"/>
    </row>
    <row r="54" spans="1:17" ht="13.9" customHeight="1" thickBot="1">
      <c r="A54" s="578" t="s">
        <v>75</v>
      </c>
      <c r="B54" s="615">
        <v>1969</v>
      </c>
      <c r="C54" s="579" t="s">
        <v>73</v>
      </c>
      <c r="D54" s="580" t="s">
        <v>162</v>
      </c>
      <c r="E54" s="612">
        <f>MAX(J10:J49)</f>
        <v>7910</v>
      </c>
      <c r="F54" s="579" t="s">
        <v>73</v>
      </c>
      <c r="G54" s="580" t="s">
        <v>164</v>
      </c>
      <c r="H54" s="612">
        <f>AVERAGE(J14:J48)</f>
        <v>7607.8666666666668</v>
      </c>
      <c r="I54" s="600" t="s">
        <v>73</v>
      </c>
      <c r="J54" s="602" t="s">
        <v>146</v>
      </c>
      <c r="L54" s="85" t="s">
        <v>89</v>
      </c>
      <c r="M54" s="84" t="str">
        <f>'Job Info'!D17</f>
        <v>100 Mesh</v>
      </c>
      <c r="N54" s="84" t="str">
        <f>'Job Info'!D18</f>
        <v>40/70 White</v>
      </c>
      <c r="O54" s="84">
        <f>'Job Info'!D19</f>
        <v>0</v>
      </c>
      <c r="P54" s="84">
        <f>'Job Info'!D20</f>
        <v>0</v>
      </c>
    </row>
    <row r="55" spans="1:17" ht="13.9" customHeight="1" thickBot="1">
      <c r="A55" s="576" t="s">
        <v>90</v>
      </c>
      <c r="B55" s="599">
        <f>((C7*0.433)+B54)/C7</f>
        <v>0.64699847842625791</v>
      </c>
      <c r="C55" s="579" t="s">
        <v>231</v>
      </c>
      <c r="D55" s="589" t="s">
        <v>229</v>
      </c>
      <c r="E55" s="619">
        <v>303</v>
      </c>
      <c r="F55" s="579" t="s">
        <v>230</v>
      </c>
      <c r="G55" s="578" t="s">
        <v>232</v>
      </c>
      <c r="H55" s="619">
        <v>50</v>
      </c>
      <c r="I55" s="600" t="s">
        <v>230</v>
      </c>
      <c r="J55" s="547">
        <f>(C50/42)+E55+H55</f>
        <v>9584.6397899999993</v>
      </c>
      <c r="L55" s="86">
        <f t="shared" ref="L55:P55" si="10">SUM(L10:L49)</f>
        <v>60</v>
      </c>
      <c r="M55" s="86">
        <f t="shared" si="10"/>
        <v>86200</v>
      </c>
      <c r="N55" s="86">
        <f t="shared" si="10"/>
        <v>257700</v>
      </c>
      <c r="O55" s="86">
        <f t="shared" si="10"/>
        <v>0</v>
      </c>
      <c r="P55" s="86">
        <f t="shared" si="10"/>
        <v>0</v>
      </c>
    </row>
    <row r="56" spans="1:17" ht="43.15" customHeight="1">
      <c r="A56" s="663" t="s">
        <v>460</v>
      </c>
      <c r="B56" s="664"/>
      <c r="C56" s="664"/>
      <c r="D56" s="664"/>
      <c r="E56" s="664"/>
      <c r="F56" s="664"/>
      <c r="G56" s="664"/>
      <c r="H56" s="664"/>
      <c r="I56" s="664"/>
      <c r="J56" s="665"/>
      <c r="K56" s="31"/>
      <c r="L56" s="38"/>
      <c r="M56" s="39"/>
      <c r="N56" s="31"/>
      <c r="O56" s="31"/>
    </row>
    <row r="58" spans="1:17">
      <c r="A58" s="49"/>
      <c r="B58" s="48" t="s">
        <v>191</v>
      </c>
      <c r="C58" s="50"/>
      <c r="D58" s="50"/>
      <c r="E58" s="50"/>
      <c r="F58" s="50"/>
      <c r="G58" s="50"/>
      <c r="H58" s="50"/>
      <c r="I58" s="50"/>
    </row>
    <row r="59" spans="1:17">
      <c r="A59" s="51"/>
      <c r="B59" s="48" t="s">
        <v>100</v>
      </c>
      <c r="C59" s="53"/>
      <c r="D59" s="52"/>
      <c r="E59" s="53"/>
      <c r="F59" s="54"/>
      <c r="G59" s="54"/>
      <c r="H59" s="54"/>
      <c r="I59" s="54"/>
    </row>
    <row r="60" spans="1:17">
      <c r="A60" s="129" t="s">
        <v>130</v>
      </c>
      <c r="B60" s="129" t="s">
        <v>131</v>
      </c>
      <c r="C60" s="129" t="s">
        <v>97</v>
      </c>
      <c r="D60" s="129" t="s">
        <v>91</v>
      </c>
      <c r="E60" s="129" t="s">
        <v>72</v>
      </c>
      <c r="F60" s="129" t="s">
        <v>173</v>
      </c>
      <c r="G60" s="129" t="s">
        <v>174</v>
      </c>
      <c r="H60" s="129" t="s">
        <v>171</v>
      </c>
      <c r="I60" s="129" t="s">
        <v>172</v>
      </c>
      <c r="J60" s="129" t="s">
        <v>159</v>
      </c>
      <c r="K60" s="129" t="s">
        <v>99</v>
      </c>
      <c r="L60" s="129" t="s">
        <v>92</v>
      </c>
      <c r="M60" s="129" t="s">
        <v>132</v>
      </c>
      <c r="N60" s="129" t="s">
        <v>93</v>
      </c>
      <c r="O60" s="129" t="s">
        <v>94</v>
      </c>
      <c r="P60" s="129" t="s">
        <v>96</v>
      </c>
      <c r="Q60" s="129" t="s">
        <v>95</v>
      </c>
    </row>
    <row r="61" spans="1:17">
      <c r="A61" s="130">
        <f>C5</f>
        <v>18387</v>
      </c>
      <c r="B61" s="130">
        <f>C6</f>
        <v>18538</v>
      </c>
      <c r="C61" s="130">
        <f>C50</f>
        <v>387728.87117999996</v>
      </c>
      <c r="D61" s="130">
        <f>J55</f>
        <v>9584.6397899999993</v>
      </c>
      <c r="E61" s="130">
        <f>F50</f>
        <v>343900</v>
      </c>
      <c r="F61" s="130">
        <f>M55</f>
        <v>86200</v>
      </c>
      <c r="G61" s="130">
        <f>N55</f>
        <v>257700</v>
      </c>
      <c r="H61" s="130">
        <f>O55</f>
        <v>0</v>
      </c>
      <c r="I61" s="130">
        <f>P55</f>
        <v>0</v>
      </c>
      <c r="J61" s="130">
        <f>B52</f>
        <v>495</v>
      </c>
      <c r="K61" s="130">
        <f>B53</f>
        <v>5229</v>
      </c>
      <c r="L61" s="130">
        <f>B54</f>
        <v>1969</v>
      </c>
      <c r="M61" s="131">
        <f>B55</f>
        <v>0.64699847842625791</v>
      </c>
      <c r="N61" s="130">
        <f>E53</f>
        <v>95</v>
      </c>
      <c r="O61" s="130">
        <f>H53</f>
        <v>90.1</v>
      </c>
      <c r="P61" s="130">
        <f>E54</f>
        <v>7910</v>
      </c>
      <c r="Q61" s="130">
        <f>H54</f>
        <v>7607.8666666666668</v>
      </c>
    </row>
  </sheetData>
  <sheetProtection selectLockedCells="1"/>
  <mergeCells count="22">
    <mergeCell ref="M5:P5"/>
    <mergeCell ref="M6:P6"/>
    <mergeCell ref="A2:A3"/>
    <mergeCell ref="B2:E2"/>
    <mergeCell ref="F2:J3"/>
    <mergeCell ref="B3:E3"/>
    <mergeCell ref="A4:A5"/>
    <mergeCell ref="F4:G4"/>
    <mergeCell ref="H4:J4"/>
    <mergeCell ref="F5:G5"/>
    <mergeCell ref="H5:J5"/>
    <mergeCell ref="J8:J9"/>
    <mergeCell ref="A56:J56"/>
    <mergeCell ref="A8:A9"/>
    <mergeCell ref="B8:B9"/>
    <mergeCell ref="C8:C9"/>
    <mergeCell ref="D8:D9"/>
    <mergeCell ref="E8:E9"/>
    <mergeCell ref="F8:F9"/>
    <mergeCell ref="G8:G9"/>
    <mergeCell ref="H8:H9"/>
    <mergeCell ref="I8:I9"/>
  </mergeCells>
  <dataValidations count="1">
    <dataValidation type="list" allowBlank="1" showInputMessage="1" showErrorMessage="1" sqref="E10:E49">
      <formula1>$Q$10:$Q$25</formula1>
    </dataValidation>
  </dataValidations>
  <pageMargins left="0.7" right="0.7" top="0.75" bottom="0.75" header="0.3" footer="0.3"/>
  <pageSetup scale="77" orientation="portrait" r:id="rId1"/>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Q61"/>
  <sheetViews>
    <sheetView zoomScaleNormal="100" zoomScaleSheetLayoutView="80" workbookViewId="0">
      <selection activeCell="L2" sqref="L2"/>
    </sheetView>
  </sheetViews>
  <sheetFormatPr defaultColWidth="8.85546875" defaultRowHeight="15"/>
  <cols>
    <col min="1" max="16" width="11.7109375" style="534" customWidth="1"/>
    <col min="17" max="17" width="11.28515625" style="534" bestFit="1" customWidth="1"/>
    <col min="18" max="16384" width="8.85546875" style="534"/>
  </cols>
  <sheetData>
    <row r="1" spans="1:17" ht="13.9" customHeight="1" thickBot="1"/>
    <row r="2" spans="1:17" ht="13.9" customHeight="1" thickBot="1">
      <c r="A2" s="673" t="s">
        <v>433</v>
      </c>
      <c r="B2" s="674" t="s">
        <v>291</v>
      </c>
      <c r="C2" s="675"/>
      <c r="D2" s="675"/>
      <c r="E2" s="676"/>
      <c r="F2" s="677" t="s">
        <v>434</v>
      </c>
      <c r="G2" s="678"/>
      <c r="H2" s="678"/>
      <c r="I2" s="678"/>
      <c r="J2" s="678"/>
      <c r="M2" s="566" t="s">
        <v>185</v>
      </c>
      <c r="N2" s="566" t="s">
        <v>186</v>
      </c>
      <c r="O2" s="566" t="s">
        <v>187</v>
      </c>
      <c r="P2" s="566" t="s">
        <v>188</v>
      </c>
    </row>
    <row r="3" spans="1:17" ht="13.9" customHeight="1" thickBot="1">
      <c r="A3" s="673"/>
      <c r="B3" s="679" t="s">
        <v>241</v>
      </c>
      <c r="C3" s="680"/>
      <c r="D3" s="680"/>
      <c r="E3" s="681"/>
      <c r="F3" s="677"/>
      <c r="G3" s="678"/>
      <c r="H3" s="678"/>
      <c r="I3" s="678"/>
      <c r="J3" s="678"/>
      <c r="M3" s="567">
        <f>M55/F50</f>
        <v>0.25007244277021151</v>
      </c>
      <c r="N3" s="567">
        <f>N55/F50</f>
        <v>0.74992755722978843</v>
      </c>
      <c r="O3" s="567">
        <f>O55/F50</f>
        <v>0</v>
      </c>
      <c r="P3" s="567">
        <f>P55/F50</f>
        <v>0</v>
      </c>
    </row>
    <row r="4" spans="1:17" ht="13.9" customHeight="1" thickBot="1">
      <c r="A4" s="682">
        <v>49</v>
      </c>
      <c r="B4" s="581" t="s">
        <v>218</v>
      </c>
      <c r="C4" s="608">
        <v>10141</v>
      </c>
      <c r="D4" s="582" t="s">
        <v>76</v>
      </c>
      <c r="E4" s="586">
        <v>2.2169999999999999E-2</v>
      </c>
      <c r="F4" s="683" t="s">
        <v>226</v>
      </c>
      <c r="G4" s="684"/>
      <c r="H4" s="685" t="s">
        <v>448</v>
      </c>
      <c r="I4" s="685"/>
      <c r="J4" s="685"/>
      <c r="N4" s="535"/>
    </row>
    <row r="5" spans="1:17" ht="13.9" customHeight="1" thickBot="1">
      <c r="A5" s="682"/>
      <c r="B5" s="659" t="s">
        <v>78</v>
      </c>
      <c r="C5" s="609">
        <v>9972</v>
      </c>
      <c r="D5" s="583" t="s">
        <v>219</v>
      </c>
      <c r="E5" s="587">
        <f>(C6+C5)/2</f>
        <v>10047.5</v>
      </c>
      <c r="F5" s="683" t="s">
        <v>227</v>
      </c>
      <c r="G5" s="686"/>
      <c r="H5" s="685" t="s">
        <v>447</v>
      </c>
      <c r="I5" s="687"/>
      <c r="J5" s="685"/>
      <c r="M5" s="666" t="s">
        <v>140</v>
      </c>
      <c r="N5" s="667"/>
      <c r="O5" s="667"/>
      <c r="P5" s="668"/>
    </row>
    <row r="6" spans="1:17" ht="13.9" customHeight="1" thickBot="1">
      <c r="A6" s="595" t="s">
        <v>144</v>
      </c>
      <c r="B6" s="659" t="s">
        <v>79</v>
      </c>
      <c r="C6" s="609">
        <v>10123</v>
      </c>
      <c r="D6" s="584" t="s">
        <v>145</v>
      </c>
      <c r="E6" s="588">
        <v>0.63</v>
      </c>
      <c r="F6" s="592" t="s">
        <v>170</v>
      </c>
      <c r="G6" s="594">
        <f>SUM(C12:C15)/SUM(C12:C46)</f>
        <v>8.330444829578279E-2</v>
      </c>
      <c r="H6" s="592" t="s">
        <v>168</v>
      </c>
      <c r="I6" s="575">
        <v>48.698924731182792</v>
      </c>
      <c r="J6" s="596"/>
      <c r="M6" s="669" t="s">
        <v>141</v>
      </c>
      <c r="N6" s="670"/>
      <c r="O6" s="670"/>
      <c r="P6" s="671"/>
    </row>
    <row r="7" spans="1:17" ht="13.9" customHeight="1" thickBot="1">
      <c r="A7" s="610">
        <v>22.1</v>
      </c>
      <c r="B7" s="659" t="s">
        <v>80</v>
      </c>
      <c r="C7" s="609">
        <v>9048</v>
      </c>
      <c r="D7" s="585" t="s">
        <v>77</v>
      </c>
      <c r="E7" s="587">
        <v>6</v>
      </c>
      <c r="F7" s="593" t="s">
        <v>167</v>
      </c>
      <c r="G7" s="587">
        <v>95</v>
      </c>
      <c r="H7" s="592" t="s">
        <v>169</v>
      </c>
      <c r="I7" s="575">
        <v>1853.2258064516129</v>
      </c>
      <c r="J7" s="596"/>
      <c r="K7" s="535"/>
      <c r="L7" s="557"/>
    </row>
    <row r="8" spans="1:17" ht="13.9" customHeight="1">
      <c r="A8" s="661" t="s">
        <v>81</v>
      </c>
      <c r="B8" s="661" t="s">
        <v>82</v>
      </c>
      <c r="C8" s="661" t="s">
        <v>201</v>
      </c>
      <c r="D8" s="661" t="s">
        <v>224</v>
      </c>
      <c r="E8" s="662" t="s">
        <v>225</v>
      </c>
      <c r="F8" s="661" t="s">
        <v>83</v>
      </c>
      <c r="G8" s="662" t="s">
        <v>72</v>
      </c>
      <c r="H8" s="661" t="s">
        <v>217</v>
      </c>
      <c r="I8" s="661" t="s">
        <v>239</v>
      </c>
      <c r="J8" s="662" t="s">
        <v>451</v>
      </c>
      <c r="L8" s="557"/>
    </row>
    <row r="9" spans="1:17" ht="13.9" customHeight="1" thickBot="1">
      <c r="A9" s="661"/>
      <c r="B9" s="661"/>
      <c r="C9" s="661"/>
      <c r="D9" s="661"/>
      <c r="E9" s="661"/>
      <c r="F9" s="672"/>
      <c r="G9" s="672"/>
      <c r="H9" s="672"/>
      <c r="I9" s="661"/>
      <c r="J9" s="661"/>
      <c r="L9" s="535"/>
      <c r="M9" s="535"/>
      <c r="N9" s="535"/>
      <c r="Q9" s="568" t="s">
        <v>149</v>
      </c>
    </row>
    <row r="10" spans="1:17" ht="13.9" customHeight="1" thickBot="1">
      <c r="A10" s="597">
        <v>1</v>
      </c>
      <c r="B10" s="611" t="s">
        <v>84</v>
      </c>
      <c r="C10" s="630">
        <v>24</v>
      </c>
      <c r="D10" s="631"/>
      <c r="E10" s="622" t="s">
        <v>139</v>
      </c>
      <c r="F10" s="624">
        <f>(D10*42)*C10</f>
        <v>0</v>
      </c>
      <c r="G10" s="604">
        <f>F10</f>
        <v>0</v>
      </c>
      <c r="H10" s="575">
        <f t="shared" ref="H10:H49" si="0">(1*((D10/$A$7)+1))*C10</f>
        <v>24</v>
      </c>
      <c r="I10" s="616">
        <v>16</v>
      </c>
      <c r="J10" s="616">
        <v>5430</v>
      </c>
      <c r="L10" s="554">
        <f>IF(E10="acid",(C10),0)</f>
        <v>0</v>
      </c>
      <c r="M10" s="561">
        <f t="shared" ref="M10:M46" si="1">IF(E10=$M$54,F10,0)</f>
        <v>0</v>
      </c>
      <c r="N10" s="561">
        <f t="shared" ref="N10:N46" si="2">IF(E10=$N$54,F10,0)</f>
        <v>0</v>
      </c>
      <c r="O10" s="561">
        <f t="shared" ref="O10:O46" si="3">IF(E10=$O$54,F10,0)</f>
        <v>0</v>
      </c>
      <c r="P10" s="561">
        <f t="shared" ref="P10:P46" si="4">IF(E10=$P$54,F10,0)</f>
        <v>0</v>
      </c>
      <c r="Q10" s="569"/>
    </row>
    <row r="11" spans="1:17" ht="13.9" customHeight="1" thickBot="1">
      <c r="A11" s="597">
        <v>2</v>
      </c>
      <c r="B11" s="611" t="s">
        <v>85</v>
      </c>
      <c r="C11" s="630">
        <v>24</v>
      </c>
      <c r="D11" s="631"/>
      <c r="E11" s="622" t="s">
        <v>61</v>
      </c>
      <c r="F11" s="624">
        <f t="shared" ref="F11:F14" si="5">(D11*42)*C11</f>
        <v>0</v>
      </c>
      <c r="G11" s="604">
        <f t="shared" ref="G11:G48" si="6">G10+F11</f>
        <v>0</v>
      </c>
      <c r="H11" s="575">
        <f t="shared" si="0"/>
        <v>24</v>
      </c>
      <c r="I11" s="616">
        <v>47</v>
      </c>
      <c r="J11" s="616">
        <v>7030</v>
      </c>
      <c r="L11" s="554">
        <f t="shared" ref="L11:L49" si="7">IF(E11="acid",(C11),0)</f>
        <v>24</v>
      </c>
      <c r="M11" s="561">
        <f t="shared" si="1"/>
        <v>0</v>
      </c>
      <c r="N11" s="561">
        <f t="shared" si="2"/>
        <v>0</v>
      </c>
      <c r="O11" s="561">
        <f t="shared" si="3"/>
        <v>0</v>
      </c>
      <c r="P11" s="561">
        <f t="shared" si="4"/>
        <v>0</v>
      </c>
      <c r="Q11" s="552" t="s">
        <v>136</v>
      </c>
    </row>
    <row r="12" spans="1:17" ht="13.9" customHeight="1" thickBot="1">
      <c r="A12" s="597">
        <v>3</v>
      </c>
      <c r="B12" s="611" t="s">
        <v>502</v>
      </c>
      <c r="C12" s="630">
        <v>130</v>
      </c>
      <c r="D12" s="631"/>
      <c r="E12" s="622" t="s">
        <v>86</v>
      </c>
      <c r="F12" s="624">
        <f t="shared" si="5"/>
        <v>0</v>
      </c>
      <c r="G12" s="604">
        <f t="shared" si="6"/>
        <v>0</v>
      </c>
      <c r="H12" s="575">
        <f t="shared" si="0"/>
        <v>130</v>
      </c>
      <c r="I12" s="616">
        <v>60</v>
      </c>
      <c r="J12" s="616">
        <v>5180</v>
      </c>
      <c r="L12" s="554">
        <f t="shared" si="7"/>
        <v>0</v>
      </c>
      <c r="M12" s="561">
        <f t="shared" si="1"/>
        <v>0</v>
      </c>
      <c r="N12" s="561">
        <f t="shared" si="2"/>
        <v>0</v>
      </c>
      <c r="O12" s="561">
        <f t="shared" si="3"/>
        <v>0</v>
      </c>
      <c r="P12" s="561">
        <f t="shared" si="4"/>
        <v>0</v>
      </c>
      <c r="Q12" s="552" t="s">
        <v>150</v>
      </c>
    </row>
    <row r="13" spans="1:17" ht="13.9" customHeight="1" thickBot="1">
      <c r="A13" s="597">
        <v>4</v>
      </c>
      <c r="B13" s="611" t="s">
        <v>85</v>
      </c>
      <c r="C13" s="630">
        <v>36</v>
      </c>
      <c r="D13" s="631"/>
      <c r="E13" s="622" t="s">
        <v>61</v>
      </c>
      <c r="F13" s="624">
        <f t="shared" si="5"/>
        <v>0</v>
      </c>
      <c r="G13" s="604">
        <f t="shared" si="6"/>
        <v>0</v>
      </c>
      <c r="H13" s="575">
        <f t="shared" si="0"/>
        <v>36</v>
      </c>
      <c r="I13" s="616">
        <v>80</v>
      </c>
      <c r="J13" s="616">
        <v>5860</v>
      </c>
      <c r="L13" s="554">
        <f t="shared" si="7"/>
        <v>36</v>
      </c>
      <c r="M13" s="561">
        <f t="shared" si="1"/>
        <v>0</v>
      </c>
      <c r="N13" s="561">
        <f t="shared" si="2"/>
        <v>0</v>
      </c>
      <c r="O13" s="561">
        <f t="shared" si="3"/>
        <v>0</v>
      </c>
      <c r="P13" s="561">
        <f t="shared" si="4"/>
        <v>0</v>
      </c>
      <c r="Q13" s="552" t="s">
        <v>113</v>
      </c>
    </row>
    <row r="14" spans="1:17" ht="13.9" customHeight="1" thickBot="1">
      <c r="A14" s="597">
        <v>5</v>
      </c>
      <c r="B14" s="611" t="s">
        <v>502</v>
      </c>
      <c r="C14" s="630">
        <v>350</v>
      </c>
      <c r="D14" s="632"/>
      <c r="E14" s="622" t="s">
        <v>87</v>
      </c>
      <c r="F14" s="624">
        <f t="shared" si="5"/>
        <v>0</v>
      </c>
      <c r="G14" s="604">
        <f t="shared" si="6"/>
        <v>0</v>
      </c>
      <c r="H14" s="575">
        <f t="shared" si="0"/>
        <v>350</v>
      </c>
      <c r="I14" s="616">
        <v>95</v>
      </c>
      <c r="J14" s="616">
        <v>6400</v>
      </c>
      <c r="L14" s="554">
        <f t="shared" si="7"/>
        <v>0</v>
      </c>
      <c r="M14" s="561">
        <f t="shared" si="1"/>
        <v>0</v>
      </c>
      <c r="N14" s="561">
        <f t="shared" si="2"/>
        <v>0</v>
      </c>
      <c r="O14" s="561">
        <f t="shared" si="3"/>
        <v>0</v>
      </c>
      <c r="P14" s="561">
        <f t="shared" si="4"/>
        <v>0</v>
      </c>
      <c r="Q14" s="552" t="s">
        <v>151</v>
      </c>
    </row>
    <row r="15" spans="1:17" ht="13.9" customHeight="1" thickBot="1">
      <c r="A15" s="597">
        <v>6</v>
      </c>
      <c r="B15" s="611" t="s">
        <v>502</v>
      </c>
      <c r="C15" s="630">
        <v>205</v>
      </c>
      <c r="D15" s="631">
        <v>0.3</v>
      </c>
      <c r="E15" s="622" t="s">
        <v>136</v>
      </c>
      <c r="F15" s="624">
        <v>2900</v>
      </c>
      <c r="G15" s="604">
        <f t="shared" si="6"/>
        <v>2900</v>
      </c>
      <c r="H15" s="575">
        <f t="shared" si="0"/>
        <v>207.78280542986425</v>
      </c>
      <c r="I15" s="616">
        <v>95</v>
      </c>
      <c r="J15" s="616">
        <v>6540</v>
      </c>
      <c r="L15" s="554">
        <f t="shared" si="7"/>
        <v>0</v>
      </c>
      <c r="M15" s="561">
        <f t="shared" si="1"/>
        <v>2900</v>
      </c>
      <c r="N15" s="561">
        <f t="shared" si="2"/>
        <v>0</v>
      </c>
      <c r="O15" s="561">
        <f t="shared" si="3"/>
        <v>0</v>
      </c>
      <c r="P15" s="561">
        <f t="shared" si="4"/>
        <v>0</v>
      </c>
      <c r="Q15" s="552" t="s">
        <v>114</v>
      </c>
    </row>
    <row r="16" spans="1:17" ht="13.9" customHeight="1" thickBot="1">
      <c r="A16" s="597">
        <v>7</v>
      </c>
      <c r="B16" s="611" t="s">
        <v>502</v>
      </c>
      <c r="C16" s="630">
        <v>350</v>
      </c>
      <c r="D16" s="631">
        <v>0.6</v>
      </c>
      <c r="E16" s="622" t="s">
        <v>136</v>
      </c>
      <c r="F16" s="624">
        <v>9200</v>
      </c>
      <c r="G16" s="604">
        <f t="shared" si="6"/>
        <v>12100</v>
      </c>
      <c r="H16" s="575">
        <f t="shared" si="0"/>
        <v>359.50226244343889</v>
      </c>
      <c r="I16" s="616">
        <v>95</v>
      </c>
      <c r="J16" s="616">
        <v>6570</v>
      </c>
      <c r="L16" s="554">
        <f t="shared" si="7"/>
        <v>0</v>
      </c>
      <c r="M16" s="561">
        <f t="shared" si="1"/>
        <v>9200</v>
      </c>
      <c r="N16" s="561">
        <f t="shared" si="2"/>
        <v>0</v>
      </c>
      <c r="O16" s="561">
        <f t="shared" si="3"/>
        <v>0</v>
      </c>
      <c r="P16" s="561">
        <f t="shared" si="4"/>
        <v>0</v>
      </c>
      <c r="Q16" s="552" t="s">
        <v>152</v>
      </c>
    </row>
    <row r="17" spans="1:17" ht="13.9" customHeight="1" thickBot="1">
      <c r="A17" s="597">
        <v>8</v>
      </c>
      <c r="B17" s="611" t="s">
        <v>502</v>
      </c>
      <c r="C17" s="630">
        <v>350</v>
      </c>
      <c r="D17" s="631">
        <v>0.9</v>
      </c>
      <c r="E17" s="622" t="s">
        <v>136</v>
      </c>
      <c r="F17" s="624">
        <v>12500</v>
      </c>
      <c r="G17" s="604">
        <f t="shared" si="6"/>
        <v>24600</v>
      </c>
      <c r="H17" s="575">
        <f t="shared" si="0"/>
        <v>364.2533936651584</v>
      </c>
      <c r="I17" s="616">
        <v>95</v>
      </c>
      <c r="J17" s="616">
        <v>6450</v>
      </c>
      <c r="L17" s="554">
        <f t="shared" si="7"/>
        <v>0</v>
      </c>
      <c r="M17" s="561">
        <f t="shared" si="1"/>
        <v>12500</v>
      </c>
      <c r="N17" s="561">
        <f t="shared" si="2"/>
        <v>0</v>
      </c>
      <c r="O17" s="561">
        <f t="shared" si="3"/>
        <v>0</v>
      </c>
      <c r="P17" s="561">
        <f t="shared" si="4"/>
        <v>0</v>
      </c>
      <c r="Q17" s="552" t="s">
        <v>87</v>
      </c>
    </row>
    <row r="18" spans="1:17" ht="13.9" customHeight="1" thickBot="1">
      <c r="A18" s="597">
        <v>9</v>
      </c>
      <c r="B18" s="611" t="s">
        <v>502</v>
      </c>
      <c r="C18" s="633">
        <v>150</v>
      </c>
      <c r="D18" s="631">
        <v>0.3</v>
      </c>
      <c r="E18" s="622" t="s">
        <v>136</v>
      </c>
      <c r="F18" s="624">
        <v>2600</v>
      </c>
      <c r="G18" s="604">
        <f t="shared" si="6"/>
        <v>27200</v>
      </c>
      <c r="H18" s="575">
        <f t="shared" si="0"/>
        <v>152.03619909502262</v>
      </c>
      <c r="I18" s="616">
        <v>95</v>
      </c>
      <c r="J18" s="616">
        <v>6300</v>
      </c>
      <c r="L18" s="554">
        <f t="shared" si="7"/>
        <v>0</v>
      </c>
      <c r="M18" s="561">
        <f t="shared" si="1"/>
        <v>2600</v>
      </c>
      <c r="N18" s="561">
        <f t="shared" si="2"/>
        <v>0</v>
      </c>
      <c r="O18" s="561">
        <f t="shared" si="3"/>
        <v>0</v>
      </c>
      <c r="P18" s="561">
        <f t="shared" si="4"/>
        <v>0</v>
      </c>
      <c r="Q18" s="552" t="s">
        <v>61</v>
      </c>
    </row>
    <row r="19" spans="1:17" ht="13.9" customHeight="1" thickBot="1">
      <c r="A19" s="597">
        <v>10</v>
      </c>
      <c r="B19" s="611" t="s">
        <v>502</v>
      </c>
      <c r="C19" s="633">
        <v>352</v>
      </c>
      <c r="D19" s="631">
        <v>0.6</v>
      </c>
      <c r="E19" s="622" t="s">
        <v>136</v>
      </c>
      <c r="F19" s="624">
        <v>9100</v>
      </c>
      <c r="G19" s="604">
        <f t="shared" si="6"/>
        <v>36300</v>
      </c>
      <c r="H19" s="575">
        <f t="shared" si="0"/>
        <v>361.55656108597282</v>
      </c>
      <c r="I19" s="616">
        <v>95</v>
      </c>
      <c r="J19" s="616">
        <v>6250</v>
      </c>
      <c r="L19" s="554">
        <f t="shared" si="7"/>
        <v>0</v>
      </c>
      <c r="M19" s="561">
        <f t="shared" si="1"/>
        <v>9100</v>
      </c>
      <c r="N19" s="561">
        <f t="shared" si="2"/>
        <v>0</v>
      </c>
      <c r="O19" s="561">
        <f t="shared" si="3"/>
        <v>0</v>
      </c>
      <c r="P19" s="561">
        <f t="shared" si="4"/>
        <v>0</v>
      </c>
      <c r="Q19" s="552" t="s">
        <v>86</v>
      </c>
    </row>
    <row r="20" spans="1:17" ht="13.9" customHeight="1" thickBot="1">
      <c r="A20" s="597">
        <v>11</v>
      </c>
      <c r="B20" s="611" t="s">
        <v>502</v>
      </c>
      <c r="C20" s="633">
        <v>300</v>
      </c>
      <c r="D20" s="631">
        <v>0.9</v>
      </c>
      <c r="E20" s="622" t="s">
        <v>136</v>
      </c>
      <c r="F20" s="624">
        <v>16300</v>
      </c>
      <c r="G20" s="604">
        <f t="shared" si="6"/>
        <v>52600</v>
      </c>
      <c r="H20" s="575">
        <f t="shared" si="0"/>
        <v>312.21719457013575</v>
      </c>
      <c r="I20" s="616">
        <v>95</v>
      </c>
      <c r="J20" s="616">
        <v>6260</v>
      </c>
      <c r="L20" s="554">
        <f t="shared" si="7"/>
        <v>0</v>
      </c>
      <c r="M20" s="561">
        <f t="shared" si="1"/>
        <v>16300</v>
      </c>
      <c r="N20" s="561">
        <f t="shared" si="2"/>
        <v>0</v>
      </c>
      <c r="O20" s="561">
        <f t="shared" si="3"/>
        <v>0</v>
      </c>
      <c r="P20" s="561">
        <f t="shared" si="4"/>
        <v>0</v>
      </c>
      <c r="Q20" s="552" t="s">
        <v>128</v>
      </c>
    </row>
    <row r="21" spans="1:17" ht="13.9" customHeight="1" thickBot="1">
      <c r="A21" s="597">
        <v>12</v>
      </c>
      <c r="B21" s="611" t="s">
        <v>502</v>
      </c>
      <c r="C21" s="633">
        <v>150</v>
      </c>
      <c r="D21" s="631">
        <v>0.3</v>
      </c>
      <c r="E21" s="622" t="s">
        <v>136</v>
      </c>
      <c r="F21" s="624">
        <v>2400</v>
      </c>
      <c r="G21" s="604">
        <f t="shared" si="6"/>
        <v>55000</v>
      </c>
      <c r="H21" s="575">
        <f t="shared" si="0"/>
        <v>152.03619909502262</v>
      </c>
      <c r="I21" s="616">
        <v>95</v>
      </c>
      <c r="J21" s="616">
        <v>6160</v>
      </c>
      <c r="L21" s="554">
        <f t="shared" si="7"/>
        <v>0</v>
      </c>
      <c r="M21" s="561">
        <f t="shared" si="1"/>
        <v>2400</v>
      </c>
      <c r="N21" s="561">
        <f t="shared" si="2"/>
        <v>0</v>
      </c>
      <c r="O21" s="561">
        <f t="shared" si="3"/>
        <v>0</v>
      </c>
      <c r="P21" s="561">
        <f t="shared" si="4"/>
        <v>0</v>
      </c>
      <c r="Q21" s="552" t="s">
        <v>129</v>
      </c>
    </row>
    <row r="22" spans="1:17" ht="13.9" customHeight="1" thickBot="1">
      <c r="A22" s="597">
        <v>13</v>
      </c>
      <c r="B22" s="611" t="s">
        <v>502</v>
      </c>
      <c r="C22" s="633">
        <v>303</v>
      </c>
      <c r="D22" s="631">
        <v>0.9</v>
      </c>
      <c r="E22" s="622" t="s">
        <v>136</v>
      </c>
      <c r="F22" s="624">
        <v>11100</v>
      </c>
      <c r="G22" s="604">
        <f t="shared" si="6"/>
        <v>66100</v>
      </c>
      <c r="H22" s="575">
        <f t="shared" si="0"/>
        <v>315.33936651583713</v>
      </c>
      <c r="I22" s="616">
        <v>95</v>
      </c>
      <c r="J22" s="616">
        <v>6206</v>
      </c>
      <c r="L22" s="554">
        <f t="shared" si="7"/>
        <v>0</v>
      </c>
      <c r="M22" s="561">
        <f t="shared" si="1"/>
        <v>11100</v>
      </c>
      <c r="N22" s="561">
        <f t="shared" si="2"/>
        <v>0</v>
      </c>
      <c r="O22" s="561">
        <f t="shared" si="3"/>
        <v>0</v>
      </c>
      <c r="P22" s="561">
        <f t="shared" si="4"/>
        <v>0</v>
      </c>
      <c r="Q22" s="552" t="s">
        <v>139</v>
      </c>
    </row>
    <row r="23" spans="1:17" ht="13.9" customHeight="1" thickBot="1">
      <c r="A23" s="597">
        <v>14</v>
      </c>
      <c r="B23" s="611" t="s">
        <v>502</v>
      </c>
      <c r="C23" s="633">
        <v>304</v>
      </c>
      <c r="D23" s="631">
        <v>1.2</v>
      </c>
      <c r="E23" s="622" t="s">
        <v>136</v>
      </c>
      <c r="F23" s="624">
        <v>10100</v>
      </c>
      <c r="G23" s="604">
        <f t="shared" si="6"/>
        <v>76200</v>
      </c>
      <c r="H23" s="575">
        <f t="shared" si="0"/>
        <v>320.50678733031674</v>
      </c>
      <c r="I23" s="616">
        <v>95</v>
      </c>
      <c r="J23" s="616">
        <v>6080</v>
      </c>
      <c r="L23" s="554">
        <f t="shared" si="7"/>
        <v>0</v>
      </c>
      <c r="M23" s="561">
        <f t="shared" si="1"/>
        <v>10100</v>
      </c>
      <c r="N23" s="561">
        <f t="shared" si="2"/>
        <v>0</v>
      </c>
      <c r="O23" s="561">
        <f t="shared" si="3"/>
        <v>0</v>
      </c>
      <c r="P23" s="561">
        <f t="shared" si="4"/>
        <v>0</v>
      </c>
      <c r="Q23" s="552" t="s">
        <v>192</v>
      </c>
    </row>
    <row r="24" spans="1:17" ht="13.9" customHeight="1" thickBot="1">
      <c r="A24" s="597">
        <v>15</v>
      </c>
      <c r="B24" s="611" t="s">
        <v>502</v>
      </c>
      <c r="C24" s="633">
        <v>150</v>
      </c>
      <c r="D24" s="631">
        <v>0.3</v>
      </c>
      <c r="E24" s="622" t="s">
        <v>136</v>
      </c>
      <c r="F24" s="624">
        <v>3200</v>
      </c>
      <c r="G24" s="604">
        <f t="shared" si="6"/>
        <v>79400</v>
      </c>
      <c r="H24" s="575">
        <f t="shared" si="0"/>
        <v>152.03619909502262</v>
      </c>
      <c r="I24" s="616">
        <v>95</v>
      </c>
      <c r="J24" s="616">
        <v>6040</v>
      </c>
      <c r="L24" s="554">
        <f t="shared" si="7"/>
        <v>0</v>
      </c>
      <c r="M24" s="561">
        <f t="shared" si="1"/>
        <v>3200</v>
      </c>
      <c r="N24" s="561">
        <f t="shared" si="2"/>
        <v>0</v>
      </c>
      <c r="O24" s="561">
        <f t="shared" si="3"/>
        <v>0</v>
      </c>
      <c r="P24" s="561">
        <f t="shared" si="4"/>
        <v>0</v>
      </c>
      <c r="Q24" s="552" t="s">
        <v>233</v>
      </c>
    </row>
    <row r="25" spans="1:17" ht="13.9" customHeight="1" thickBot="1">
      <c r="A25" s="597">
        <v>16</v>
      </c>
      <c r="B25" s="611" t="s">
        <v>502</v>
      </c>
      <c r="C25" s="633">
        <v>200</v>
      </c>
      <c r="D25" s="631">
        <v>1.2</v>
      </c>
      <c r="E25" s="622" t="s">
        <v>136</v>
      </c>
      <c r="F25" s="624">
        <v>6900</v>
      </c>
      <c r="G25" s="604">
        <f t="shared" si="6"/>
        <v>86300</v>
      </c>
      <c r="H25" s="575">
        <f t="shared" si="0"/>
        <v>210.85972850678735</v>
      </c>
      <c r="I25" s="616">
        <v>95</v>
      </c>
      <c r="J25" s="616">
        <v>6150</v>
      </c>
      <c r="L25" s="554">
        <f t="shared" si="7"/>
        <v>0</v>
      </c>
      <c r="M25" s="561">
        <f t="shared" si="1"/>
        <v>6900</v>
      </c>
      <c r="N25" s="561">
        <f t="shared" si="2"/>
        <v>0</v>
      </c>
      <c r="O25" s="561">
        <f t="shared" si="3"/>
        <v>0</v>
      </c>
      <c r="P25" s="561">
        <f t="shared" si="4"/>
        <v>0</v>
      </c>
      <c r="Q25" s="553" t="s">
        <v>156</v>
      </c>
    </row>
    <row r="26" spans="1:17" ht="13.9" customHeight="1" thickBot="1">
      <c r="A26" s="597">
        <v>17</v>
      </c>
      <c r="B26" s="611" t="s">
        <v>505</v>
      </c>
      <c r="C26" s="633">
        <v>200</v>
      </c>
      <c r="D26" s="631">
        <v>0.3</v>
      </c>
      <c r="E26" s="622" t="s">
        <v>150</v>
      </c>
      <c r="F26" s="624">
        <v>3600</v>
      </c>
      <c r="G26" s="604">
        <f t="shared" si="6"/>
        <v>89900</v>
      </c>
      <c r="H26" s="575">
        <f t="shared" si="0"/>
        <v>202.71493212669682</v>
      </c>
      <c r="I26" s="616">
        <v>87</v>
      </c>
      <c r="J26" s="616">
        <v>5600</v>
      </c>
      <c r="L26" s="554">
        <f t="shared" si="7"/>
        <v>0</v>
      </c>
      <c r="M26" s="561">
        <f t="shared" si="1"/>
        <v>0</v>
      </c>
      <c r="N26" s="561">
        <f t="shared" si="2"/>
        <v>3600</v>
      </c>
      <c r="O26" s="561">
        <f t="shared" si="3"/>
        <v>0</v>
      </c>
      <c r="P26" s="561">
        <f t="shared" si="4"/>
        <v>0</v>
      </c>
    </row>
    <row r="27" spans="1:17" ht="13.9" customHeight="1" thickBot="1">
      <c r="A27" s="597">
        <v>18</v>
      </c>
      <c r="B27" s="611" t="s">
        <v>505</v>
      </c>
      <c r="C27" s="633">
        <v>401</v>
      </c>
      <c r="D27" s="631">
        <v>0.6</v>
      </c>
      <c r="E27" s="622" t="s">
        <v>150</v>
      </c>
      <c r="F27" s="624">
        <v>10500</v>
      </c>
      <c r="G27" s="604">
        <f t="shared" si="6"/>
        <v>100400</v>
      </c>
      <c r="H27" s="575">
        <f t="shared" si="0"/>
        <v>411.88687782805425</v>
      </c>
      <c r="I27" s="616">
        <v>95</v>
      </c>
      <c r="J27" s="616">
        <v>6060</v>
      </c>
      <c r="L27" s="554">
        <f t="shared" si="7"/>
        <v>0</v>
      </c>
      <c r="M27" s="561">
        <f t="shared" si="1"/>
        <v>0</v>
      </c>
      <c r="N27" s="561">
        <f t="shared" si="2"/>
        <v>10500</v>
      </c>
      <c r="O27" s="561">
        <f t="shared" si="3"/>
        <v>0</v>
      </c>
      <c r="P27" s="561">
        <f t="shared" si="4"/>
        <v>0</v>
      </c>
    </row>
    <row r="28" spans="1:17" ht="13.9" customHeight="1" thickBot="1">
      <c r="A28" s="597">
        <v>19</v>
      </c>
      <c r="B28" s="611" t="s">
        <v>505</v>
      </c>
      <c r="C28" s="633">
        <v>400</v>
      </c>
      <c r="D28" s="631">
        <v>0.9</v>
      </c>
      <c r="E28" s="622" t="s">
        <v>150</v>
      </c>
      <c r="F28" s="624">
        <v>14400</v>
      </c>
      <c r="G28" s="604">
        <f t="shared" si="6"/>
        <v>114800</v>
      </c>
      <c r="H28" s="575">
        <f t="shared" si="0"/>
        <v>416.28959276018105</v>
      </c>
      <c r="I28" s="616">
        <v>95</v>
      </c>
      <c r="J28" s="616">
        <v>6060</v>
      </c>
      <c r="L28" s="554">
        <f t="shared" si="7"/>
        <v>0</v>
      </c>
      <c r="M28" s="561">
        <f t="shared" si="1"/>
        <v>0</v>
      </c>
      <c r="N28" s="561">
        <f t="shared" si="2"/>
        <v>14400</v>
      </c>
      <c r="O28" s="561">
        <f t="shared" si="3"/>
        <v>0</v>
      </c>
      <c r="P28" s="561">
        <f t="shared" si="4"/>
        <v>0</v>
      </c>
    </row>
    <row r="29" spans="1:17" ht="13.9" customHeight="1" thickBot="1">
      <c r="A29" s="597">
        <v>20</v>
      </c>
      <c r="B29" s="611" t="s">
        <v>505</v>
      </c>
      <c r="C29" s="633">
        <v>199</v>
      </c>
      <c r="D29" s="631">
        <v>0.3</v>
      </c>
      <c r="E29" s="622" t="s">
        <v>150</v>
      </c>
      <c r="F29" s="624">
        <v>3500</v>
      </c>
      <c r="G29" s="604">
        <f t="shared" si="6"/>
        <v>118300</v>
      </c>
      <c r="H29" s="575">
        <f t="shared" si="0"/>
        <v>201.70135746606334</v>
      </c>
      <c r="I29" s="616">
        <v>95</v>
      </c>
      <c r="J29" s="616">
        <v>5900</v>
      </c>
      <c r="L29" s="554">
        <f t="shared" si="7"/>
        <v>0</v>
      </c>
      <c r="M29" s="561">
        <f t="shared" si="1"/>
        <v>0</v>
      </c>
      <c r="N29" s="561">
        <f t="shared" si="2"/>
        <v>3500</v>
      </c>
      <c r="O29" s="561">
        <f t="shared" si="3"/>
        <v>0</v>
      </c>
      <c r="P29" s="561">
        <f t="shared" si="4"/>
        <v>0</v>
      </c>
    </row>
    <row r="30" spans="1:17" ht="13.9" customHeight="1" thickBot="1">
      <c r="A30" s="597">
        <v>21</v>
      </c>
      <c r="B30" s="611" t="s">
        <v>505</v>
      </c>
      <c r="C30" s="633">
        <v>406</v>
      </c>
      <c r="D30" s="631">
        <v>0.9</v>
      </c>
      <c r="E30" s="622" t="s">
        <v>150</v>
      </c>
      <c r="F30" s="624">
        <v>16700</v>
      </c>
      <c r="G30" s="604">
        <f t="shared" si="6"/>
        <v>135000</v>
      </c>
      <c r="H30" s="575">
        <f t="shared" si="0"/>
        <v>422.53393665158376</v>
      </c>
      <c r="I30" s="616">
        <v>95</v>
      </c>
      <c r="J30" s="616">
        <v>5880</v>
      </c>
      <c r="L30" s="554">
        <f t="shared" si="7"/>
        <v>0</v>
      </c>
      <c r="M30" s="561">
        <f t="shared" si="1"/>
        <v>0</v>
      </c>
      <c r="N30" s="561">
        <f t="shared" si="2"/>
        <v>16700</v>
      </c>
      <c r="O30" s="561">
        <f t="shared" si="3"/>
        <v>0</v>
      </c>
      <c r="P30" s="561">
        <f t="shared" si="4"/>
        <v>0</v>
      </c>
    </row>
    <row r="31" spans="1:17" ht="13.9" customHeight="1" thickBot="1">
      <c r="A31" s="597">
        <v>22</v>
      </c>
      <c r="B31" s="611" t="s">
        <v>505</v>
      </c>
      <c r="C31" s="633">
        <v>400</v>
      </c>
      <c r="D31" s="631">
        <v>1.5</v>
      </c>
      <c r="E31" s="622" t="s">
        <v>150</v>
      </c>
      <c r="F31" s="624">
        <v>24100</v>
      </c>
      <c r="G31" s="604">
        <f t="shared" si="6"/>
        <v>159100</v>
      </c>
      <c r="H31" s="575">
        <f t="shared" si="0"/>
        <v>427.14932126696834</v>
      </c>
      <c r="I31" s="616">
        <v>95</v>
      </c>
      <c r="J31" s="616">
        <v>5970</v>
      </c>
      <c r="L31" s="554">
        <f t="shared" si="7"/>
        <v>0</v>
      </c>
      <c r="M31" s="561">
        <f t="shared" si="1"/>
        <v>0</v>
      </c>
      <c r="N31" s="561">
        <f t="shared" si="2"/>
        <v>24100</v>
      </c>
      <c r="O31" s="561">
        <f t="shared" si="3"/>
        <v>0</v>
      </c>
      <c r="P31" s="561">
        <f t="shared" si="4"/>
        <v>0</v>
      </c>
    </row>
    <row r="32" spans="1:17" ht="13.9" customHeight="1" thickBot="1">
      <c r="A32" s="597">
        <v>23</v>
      </c>
      <c r="B32" s="611" t="s">
        <v>505</v>
      </c>
      <c r="C32" s="633">
        <v>200</v>
      </c>
      <c r="D32" s="631">
        <v>0.6</v>
      </c>
      <c r="E32" s="622" t="s">
        <v>150</v>
      </c>
      <c r="F32" s="624">
        <v>6200</v>
      </c>
      <c r="G32" s="604">
        <f t="shared" si="6"/>
        <v>165300</v>
      </c>
      <c r="H32" s="575">
        <f t="shared" si="0"/>
        <v>205.42986425339365</v>
      </c>
      <c r="I32" s="616">
        <v>95</v>
      </c>
      <c r="J32" s="616">
        <v>5860</v>
      </c>
      <c r="L32" s="554">
        <f t="shared" si="7"/>
        <v>0</v>
      </c>
      <c r="M32" s="561">
        <f t="shared" si="1"/>
        <v>0</v>
      </c>
      <c r="N32" s="561">
        <f t="shared" si="2"/>
        <v>6200</v>
      </c>
      <c r="O32" s="561">
        <f t="shared" si="3"/>
        <v>0</v>
      </c>
      <c r="P32" s="561">
        <f t="shared" si="4"/>
        <v>0</v>
      </c>
    </row>
    <row r="33" spans="1:16" ht="13.9" customHeight="1" thickBot="1">
      <c r="A33" s="597">
        <v>24</v>
      </c>
      <c r="B33" s="611" t="s">
        <v>505</v>
      </c>
      <c r="C33" s="633">
        <v>400</v>
      </c>
      <c r="D33" s="631">
        <v>1.2</v>
      </c>
      <c r="E33" s="622" t="s">
        <v>150</v>
      </c>
      <c r="F33" s="624">
        <v>21200</v>
      </c>
      <c r="G33" s="604">
        <f t="shared" si="6"/>
        <v>186500</v>
      </c>
      <c r="H33" s="575">
        <f t="shared" si="0"/>
        <v>421.7194570135747</v>
      </c>
      <c r="I33" s="616">
        <v>95</v>
      </c>
      <c r="J33" s="616">
        <v>5840</v>
      </c>
      <c r="L33" s="554">
        <f t="shared" si="7"/>
        <v>0</v>
      </c>
      <c r="M33" s="561">
        <f t="shared" si="1"/>
        <v>0</v>
      </c>
      <c r="N33" s="561">
        <f t="shared" si="2"/>
        <v>21200</v>
      </c>
      <c r="O33" s="561">
        <f t="shared" si="3"/>
        <v>0</v>
      </c>
      <c r="P33" s="561">
        <f t="shared" si="4"/>
        <v>0</v>
      </c>
    </row>
    <row r="34" spans="1:16" ht="13.9" customHeight="1" thickBot="1">
      <c r="A34" s="597">
        <v>25</v>
      </c>
      <c r="B34" s="611" t="s">
        <v>505</v>
      </c>
      <c r="C34" s="633">
        <v>400</v>
      </c>
      <c r="D34" s="631">
        <v>1.8</v>
      </c>
      <c r="E34" s="622" t="s">
        <v>150</v>
      </c>
      <c r="F34" s="624">
        <v>25000</v>
      </c>
      <c r="G34" s="604">
        <f t="shared" si="6"/>
        <v>211500</v>
      </c>
      <c r="H34" s="575">
        <f t="shared" si="0"/>
        <v>432.57918552036199</v>
      </c>
      <c r="I34" s="616">
        <v>95</v>
      </c>
      <c r="J34" s="616">
        <v>6170</v>
      </c>
      <c r="L34" s="554">
        <f t="shared" si="7"/>
        <v>0</v>
      </c>
      <c r="M34" s="561">
        <f t="shared" si="1"/>
        <v>0</v>
      </c>
      <c r="N34" s="561">
        <f t="shared" si="2"/>
        <v>25000</v>
      </c>
      <c r="O34" s="561">
        <f t="shared" si="3"/>
        <v>0</v>
      </c>
      <c r="P34" s="561">
        <f t="shared" si="4"/>
        <v>0</v>
      </c>
    </row>
    <row r="35" spans="1:16" ht="13.9" customHeight="1" thickBot="1">
      <c r="A35" s="597">
        <v>26</v>
      </c>
      <c r="B35" s="611" t="s">
        <v>505</v>
      </c>
      <c r="C35" s="633">
        <v>205</v>
      </c>
      <c r="D35" s="631">
        <v>0.6</v>
      </c>
      <c r="E35" s="622" t="s">
        <v>150</v>
      </c>
      <c r="F35" s="624">
        <v>6300</v>
      </c>
      <c r="G35" s="604">
        <f t="shared" si="6"/>
        <v>217800</v>
      </c>
      <c r="H35" s="575">
        <f t="shared" si="0"/>
        <v>210.56561085972848</v>
      </c>
      <c r="I35" s="616">
        <v>95</v>
      </c>
      <c r="J35" s="616">
        <v>5900</v>
      </c>
      <c r="L35" s="554">
        <f t="shared" si="7"/>
        <v>0</v>
      </c>
      <c r="M35" s="561">
        <f t="shared" si="1"/>
        <v>0</v>
      </c>
      <c r="N35" s="561">
        <f t="shared" si="2"/>
        <v>6300</v>
      </c>
      <c r="O35" s="561">
        <f t="shared" si="3"/>
        <v>0</v>
      </c>
      <c r="P35" s="561">
        <f t="shared" si="4"/>
        <v>0</v>
      </c>
    </row>
    <row r="36" spans="1:16" ht="13.9" customHeight="1" thickBot="1">
      <c r="A36" s="597">
        <v>27</v>
      </c>
      <c r="B36" s="611" t="s">
        <v>505</v>
      </c>
      <c r="C36" s="633">
        <v>401</v>
      </c>
      <c r="D36" s="631">
        <v>1.2</v>
      </c>
      <c r="E36" s="622" t="s">
        <v>150</v>
      </c>
      <c r="F36" s="624">
        <v>20900</v>
      </c>
      <c r="G36" s="604">
        <f t="shared" si="6"/>
        <v>238700</v>
      </c>
      <c r="H36" s="575">
        <f t="shared" si="0"/>
        <v>422.77375565610862</v>
      </c>
      <c r="I36" s="616">
        <v>95</v>
      </c>
      <c r="J36" s="616">
        <v>5850</v>
      </c>
      <c r="L36" s="554">
        <f t="shared" si="7"/>
        <v>0</v>
      </c>
      <c r="M36" s="561">
        <f t="shared" si="1"/>
        <v>0</v>
      </c>
      <c r="N36" s="561">
        <f t="shared" si="2"/>
        <v>20900</v>
      </c>
      <c r="O36" s="561">
        <f t="shared" si="3"/>
        <v>0</v>
      </c>
      <c r="P36" s="561">
        <f t="shared" si="4"/>
        <v>0</v>
      </c>
    </row>
    <row r="37" spans="1:16" ht="13.9" customHeight="1" thickBot="1">
      <c r="A37" s="597">
        <v>28</v>
      </c>
      <c r="B37" s="611" t="s">
        <v>505</v>
      </c>
      <c r="C37" s="633">
        <v>305</v>
      </c>
      <c r="D37" s="631">
        <v>1.8</v>
      </c>
      <c r="E37" s="622" t="s">
        <v>150</v>
      </c>
      <c r="F37" s="624">
        <v>21300</v>
      </c>
      <c r="G37" s="604">
        <f t="shared" si="6"/>
        <v>260000</v>
      </c>
      <c r="H37" s="575">
        <f t="shared" si="0"/>
        <v>329.84162895927602</v>
      </c>
      <c r="I37" s="616">
        <v>95</v>
      </c>
      <c r="J37" s="616">
        <v>5940</v>
      </c>
      <c r="L37" s="554">
        <f t="shared" si="7"/>
        <v>0</v>
      </c>
      <c r="M37" s="561">
        <f t="shared" si="1"/>
        <v>0</v>
      </c>
      <c r="N37" s="561">
        <f t="shared" si="2"/>
        <v>21300</v>
      </c>
      <c r="O37" s="561">
        <f t="shared" si="3"/>
        <v>0</v>
      </c>
      <c r="P37" s="561">
        <f t="shared" si="4"/>
        <v>0</v>
      </c>
    </row>
    <row r="38" spans="1:16" ht="13.9" customHeight="1" thickBot="1">
      <c r="A38" s="597">
        <v>29</v>
      </c>
      <c r="B38" s="611" t="s">
        <v>505</v>
      </c>
      <c r="C38" s="633">
        <v>201</v>
      </c>
      <c r="D38" s="631">
        <v>0.9</v>
      </c>
      <c r="E38" s="622" t="s">
        <v>150</v>
      </c>
      <c r="F38" s="624">
        <v>8800</v>
      </c>
      <c r="G38" s="604">
        <f t="shared" si="6"/>
        <v>268800</v>
      </c>
      <c r="H38" s="575">
        <f t="shared" si="0"/>
        <v>209.18552036199097</v>
      </c>
      <c r="I38" s="616">
        <v>95</v>
      </c>
      <c r="J38" s="616">
        <v>5860</v>
      </c>
      <c r="L38" s="554">
        <f t="shared" si="7"/>
        <v>0</v>
      </c>
      <c r="M38" s="561">
        <f t="shared" si="1"/>
        <v>0</v>
      </c>
      <c r="N38" s="561">
        <f t="shared" si="2"/>
        <v>8800</v>
      </c>
      <c r="O38" s="561">
        <f t="shared" si="3"/>
        <v>0</v>
      </c>
      <c r="P38" s="561">
        <f t="shared" si="4"/>
        <v>0</v>
      </c>
    </row>
    <row r="39" spans="1:16" ht="13.9" customHeight="1" thickBot="1">
      <c r="A39" s="597">
        <v>30</v>
      </c>
      <c r="B39" s="611" t="s">
        <v>505</v>
      </c>
      <c r="C39" s="633">
        <v>300</v>
      </c>
      <c r="D39" s="631">
        <v>1.5</v>
      </c>
      <c r="E39" s="622" t="s">
        <v>150</v>
      </c>
      <c r="F39" s="624">
        <v>19300</v>
      </c>
      <c r="G39" s="604">
        <f t="shared" si="6"/>
        <v>288100</v>
      </c>
      <c r="H39" s="575">
        <f t="shared" si="0"/>
        <v>320.36199095022624</v>
      </c>
      <c r="I39" s="616">
        <v>95</v>
      </c>
      <c r="J39" s="616">
        <v>5930</v>
      </c>
      <c r="L39" s="554">
        <f t="shared" si="7"/>
        <v>0</v>
      </c>
      <c r="M39" s="561">
        <f t="shared" si="1"/>
        <v>0</v>
      </c>
      <c r="N39" s="561">
        <f t="shared" si="2"/>
        <v>19300</v>
      </c>
      <c r="O39" s="561">
        <f t="shared" si="3"/>
        <v>0</v>
      </c>
      <c r="P39" s="561">
        <f t="shared" si="4"/>
        <v>0</v>
      </c>
    </row>
    <row r="40" spans="1:16" ht="13.9" customHeight="1" thickBot="1">
      <c r="A40" s="597">
        <v>31</v>
      </c>
      <c r="B40" s="611" t="s">
        <v>505</v>
      </c>
      <c r="C40" s="633">
        <v>216</v>
      </c>
      <c r="D40" s="631">
        <v>2</v>
      </c>
      <c r="E40" s="622" t="s">
        <v>150</v>
      </c>
      <c r="F40" s="624">
        <v>17000</v>
      </c>
      <c r="G40" s="604">
        <f t="shared" si="6"/>
        <v>305100</v>
      </c>
      <c r="H40" s="575">
        <f t="shared" si="0"/>
        <v>235.54751131221718</v>
      </c>
      <c r="I40" s="616">
        <v>95</v>
      </c>
      <c r="J40" s="616">
        <v>6120</v>
      </c>
      <c r="L40" s="554">
        <f t="shared" si="7"/>
        <v>0</v>
      </c>
      <c r="M40" s="561">
        <f t="shared" si="1"/>
        <v>0</v>
      </c>
      <c r="N40" s="561">
        <f t="shared" si="2"/>
        <v>17000</v>
      </c>
      <c r="O40" s="561">
        <f t="shared" si="3"/>
        <v>0</v>
      </c>
      <c r="P40" s="561">
        <f t="shared" si="4"/>
        <v>0</v>
      </c>
    </row>
    <row r="41" spans="1:16" ht="13.9" customHeight="1" thickBot="1">
      <c r="A41" s="597">
        <v>32</v>
      </c>
      <c r="B41" s="611" t="s">
        <v>505</v>
      </c>
      <c r="C41" s="633">
        <v>200</v>
      </c>
      <c r="D41" s="631">
        <v>0.9</v>
      </c>
      <c r="E41" s="622" t="s">
        <v>150</v>
      </c>
      <c r="F41" s="624">
        <v>8300</v>
      </c>
      <c r="G41" s="604">
        <f t="shared" si="6"/>
        <v>313400</v>
      </c>
      <c r="H41" s="575">
        <f t="shared" si="0"/>
        <v>208.14479638009053</v>
      </c>
      <c r="I41" s="616">
        <v>95</v>
      </c>
      <c r="J41" s="616">
        <v>5950</v>
      </c>
      <c r="L41" s="554">
        <f t="shared" si="7"/>
        <v>0</v>
      </c>
      <c r="M41" s="561">
        <f t="shared" si="1"/>
        <v>0</v>
      </c>
      <c r="N41" s="561">
        <f t="shared" si="2"/>
        <v>8300</v>
      </c>
      <c r="O41" s="561">
        <f t="shared" si="3"/>
        <v>0</v>
      </c>
      <c r="P41" s="561">
        <f t="shared" si="4"/>
        <v>0</v>
      </c>
    </row>
    <row r="42" spans="1:16" ht="13.9" customHeight="1" thickBot="1">
      <c r="A42" s="597">
        <v>33</v>
      </c>
      <c r="B42" s="611" t="s">
        <v>505</v>
      </c>
      <c r="C42" s="633">
        <v>200</v>
      </c>
      <c r="D42" s="631">
        <v>1.5</v>
      </c>
      <c r="E42" s="622" t="s">
        <v>150</v>
      </c>
      <c r="F42" s="624">
        <v>13200</v>
      </c>
      <c r="G42" s="604">
        <f t="shared" si="6"/>
        <v>326600</v>
      </c>
      <c r="H42" s="575">
        <f t="shared" si="0"/>
        <v>213.57466063348417</v>
      </c>
      <c r="I42" s="616">
        <v>95</v>
      </c>
      <c r="J42" s="616">
        <v>5960</v>
      </c>
      <c r="L42" s="554">
        <f t="shared" si="7"/>
        <v>0</v>
      </c>
      <c r="M42" s="561">
        <f t="shared" si="1"/>
        <v>0</v>
      </c>
      <c r="N42" s="561">
        <f t="shared" si="2"/>
        <v>13200</v>
      </c>
      <c r="O42" s="561">
        <f t="shared" si="3"/>
        <v>0</v>
      </c>
      <c r="P42" s="561">
        <f t="shared" si="4"/>
        <v>0</v>
      </c>
    </row>
    <row r="43" spans="1:16" ht="13.9" customHeight="1" thickBot="1">
      <c r="A43" s="597">
        <v>34</v>
      </c>
      <c r="B43" s="611" t="s">
        <v>505</v>
      </c>
      <c r="C43" s="633">
        <v>291</v>
      </c>
      <c r="D43" s="631">
        <v>2</v>
      </c>
      <c r="E43" s="622" t="s">
        <v>150</v>
      </c>
      <c r="F43" s="624">
        <v>18500</v>
      </c>
      <c r="G43" s="604">
        <f t="shared" si="6"/>
        <v>345100</v>
      </c>
      <c r="H43" s="575">
        <f t="shared" si="0"/>
        <v>317.33484162895923</v>
      </c>
      <c r="I43" s="616">
        <v>95</v>
      </c>
      <c r="J43" s="616">
        <v>6210</v>
      </c>
      <c r="L43" s="554">
        <f t="shared" si="7"/>
        <v>0</v>
      </c>
      <c r="M43" s="561">
        <f t="shared" si="1"/>
        <v>0</v>
      </c>
      <c r="N43" s="561">
        <f t="shared" si="2"/>
        <v>18500</v>
      </c>
      <c r="O43" s="561">
        <f t="shared" si="3"/>
        <v>0</v>
      </c>
      <c r="P43" s="561">
        <f t="shared" si="4"/>
        <v>0</v>
      </c>
    </row>
    <row r="44" spans="1:16" ht="13.9" customHeight="1" thickBot="1">
      <c r="A44" s="597">
        <v>35</v>
      </c>
      <c r="B44" s="611"/>
      <c r="C44" s="612"/>
      <c r="D44" s="613"/>
      <c r="E44" s="622"/>
      <c r="F44" s="624">
        <f>(D44*42)*C44</f>
        <v>0</v>
      </c>
      <c r="G44" s="604">
        <f t="shared" si="6"/>
        <v>345100</v>
      </c>
      <c r="H44" s="575">
        <f t="shared" si="0"/>
        <v>0</v>
      </c>
      <c r="I44" s="616"/>
      <c r="J44" s="616"/>
      <c r="L44" s="554">
        <f t="shared" si="7"/>
        <v>0</v>
      </c>
      <c r="M44" s="561">
        <f t="shared" si="1"/>
        <v>0</v>
      </c>
      <c r="N44" s="561">
        <f t="shared" si="2"/>
        <v>0</v>
      </c>
      <c r="O44" s="561">
        <f t="shared" si="3"/>
        <v>0</v>
      </c>
      <c r="P44" s="561">
        <f t="shared" si="4"/>
        <v>0</v>
      </c>
    </row>
    <row r="45" spans="1:16" ht="13.9" customHeight="1" thickBot="1">
      <c r="A45" s="597">
        <v>36</v>
      </c>
      <c r="B45" s="611"/>
      <c r="C45" s="612"/>
      <c r="D45" s="613"/>
      <c r="E45" s="622"/>
      <c r="F45" s="624">
        <f t="shared" ref="F45" si="8">(D45*42)*C45</f>
        <v>0</v>
      </c>
      <c r="G45" s="604">
        <f t="shared" si="6"/>
        <v>345100</v>
      </c>
      <c r="H45" s="575">
        <f t="shared" si="0"/>
        <v>0</v>
      </c>
      <c r="I45" s="616"/>
      <c r="J45" s="616"/>
      <c r="L45" s="554">
        <f t="shared" si="7"/>
        <v>0</v>
      </c>
      <c r="M45" s="561">
        <f t="shared" si="1"/>
        <v>0</v>
      </c>
      <c r="N45" s="561">
        <f t="shared" si="2"/>
        <v>0</v>
      </c>
      <c r="O45" s="561">
        <f t="shared" si="3"/>
        <v>0</v>
      </c>
      <c r="P45" s="561">
        <f t="shared" si="4"/>
        <v>0</v>
      </c>
    </row>
    <row r="46" spans="1:16" ht="13.9" customHeight="1" thickBot="1">
      <c r="A46" s="597">
        <v>37</v>
      </c>
      <c r="B46" s="611"/>
      <c r="C46" s="612"/>
      <c r="D46" s="613"/>
      <c r="E46" s="622"/>
      <c r="F46" s="624">
        <f>(D46*42)*C46</f>
        <v>0</v>
      </c>
      <c r="G46" s="604">
        <f t="shared" si="6"/>
        <v>345100</v>
      </c>
      <c r="H46" s="575">
        <f t="shared" si="0"/>
        <v>0</v>
      </c>
      <c r="I46" s="616"/>
      <c r="J46" s="616"/>
      <c r="L46" s="554">
        <f t="shared" si="7"/>
        <v>0</v>
      </c>
      <c r="M46" s="561">
        <f t="shared" si="1"/>
        <v>0</v>
      </c>
      <c r="N46" s="561">
        <f t="shared" si="2"/>
        <v>0</v>
      </c>
      <c r="O46" s="561">
        <f t="shared" si="3"/>
        <v>0</v>
      </c>
      <c r="P46" s="561">
        <f t="shared" si="4"/>
        <v>0</v>
      </c>
    </row>
    <row r="47" spans="1:16" ht="13.9" customHeight="1" thickBot="1">
      <c r="A47" s="597">
        <v>38</v>
      </c>
      <c r="B47" s="611"/>
      <c r="C47" s="612"/>
      <c r="D47" s="613"/>
      <c r="E47" s="622"/>
      <c r="F47" s="624">
        <f t="shared" ref="F47:F48" si="9">(D47*42)*C47</f>
        <v>0</v>
      </c>
      <c r="G47" s="604">
        <f t="shared" si="6"/>
        <v>345100</v>
      </c>
      <c r="H47" s="575">
        <f t="shared" si="0"/>
        <v>0</v>
      </c>
      <c r="I47" s="616"/>
      <c r="J47" s="616"/>
      <c r="L47" s="554">
        <f t="shared" si="7"/>
        <v>0</v>
      </c>
      <c r="M47" s="561">
        <f>IF(E47=$M$54,F47,0)</f>
        <v>0</v>
      </c>
      <c r="N47" s="561">
        <f>IF(E47=$N$54,F47,0)</f>
        <v>0</v>
      </c>
      <c r="O47" s="561">
        <f>IF(E47=$O$54,F47,0)</f>
        <v>0</v>
      </c>
      <c r="P47" s="561">
        <f>IF(E47=$P$54,F47,0)</f>
        <v>0</v>
      </c>
    </row>
    <row r="48" spans="1:16" ht="13.9" customHeight="1" thickBot="1">
      <c r="A48" s="597">
        <v>39</v>
      </c>
      <c r="B48" s="611"/>
      <c r="C48" s="612"/>
      <c r="D48" s="613"/>
      <c r="E48" s="622"/>
      <c r="F48" s="624">
        <f t="shared" si="9"/>
        <v>0</v>
      </c>
      <c r="G48" s="604">
        <f t="shared" si="6"/>
        <v>345100</v>
      </c>
      <c r="H48" s="575">
        <f t="shared" si="0"/>
        <v>0</v>
      </c>
      <c r="I48" s="616"/>
      <c r="J48" s="616"/>
      <c r="L48" s="554">
        <f t="shared" si="7"/>
        <v>0</v>
      </c>
      <c r="M48" s="561">
        <f>IF(E48=$M$54,F48,0)</f>
        <v>0</v>
      </c>
      <c r="N48" s="561">
        <f>IF(E48=$N$54,F48,0)</f>
        <v>0</v>
      </c>
      <c r="O48" s="561">
        <f>IF(E48=$O$54,F48,0)</f>
        <v>0</v>
      </c>
      <c r="P48" s="561">
        <f>IF(E48=$P$54,F48,0)</f>
        <v>0</v>
      </c>
    </row>
    <row r="49" spans="1:17" ht="13.9" customHeight="1" thickBot="1">
      <c r="A49" s="597">
        <v>40</v>
      </c>
      <c r="B49" s="611" t="s">
        <v>502</v>
      </c>
      <c r="C49" s="591">
        <f>(C5*E4)</f>
        <v>221.07924</v>
      </c>
      <c r="D49" s="621"/>
      <c r="E49" s="614" t="s">
        <v>156</v>
      </c>
      <c r="F49" s="623"/>
      <c r="G49" s="605"/>
      <c r="H49" s="575">
        <f t="shared" si="0"/>
        <v>221.07924</v>
      </c>
      <c r="I49" s="612">
        <v>95</v>
      </c>
      <c r="J49" s="616">
        <v>6320</v>
      </c>
      <c r="L49" s="554">
        <f t="shared" si="7"/>
        <v>0</v>
      </c>
      <c r="M49" s="561">
        <f>IF(E49=$M$54,F49,0)</f>
        <v>0</v>
      </c>
      <c r="N49" s="561">
        <f>IF(E49=$N$54,F49,0)</f>
        <v>0</v>
      </c>
      <c r="O49" s="561">
        <f>IF(E49=$O$54,F49,0)</f>
        <v>0</v>
      </c>
      <c r="P49" s="561">
        <f>IF(E49=$P$54,F49,0)</f>
        <v>0</v>
      </c>
    </row>
    <row r="50" spans="1:17" ht="13.9" customHeight="1" thickBot="1">
      <c r="A50" s="578" t="s">
        <v>71</v>
      </c>
      <c r="B50" s="576" t="s">
        <v>235</v>
      </c>
      <c r="C50" s="591">
        <f>(SUM(C10:C49))*42</f>
        <v>374811.32807999995</v>
      </c>
      <c r="D50" s="598" t="s">
        <v>236</v>
      </c>
      <c r="E50" s="576" t="s">
        <v>237</v>
      </c>
      <c r="F50" s="591">
        <f>SUM(F10:F46)</f>
        <v>345100</v>
      </c>
      <c r="G50" s="607" t="s">
        <v>154</v>
      </c>
      <c r="H50" s="606"/>
      <c r="I50" s="600"/>
      <c r="J50" s="603" t="s">
        <v>202</v>
      </c>
      <c r="K50" s="535"/>
      <c r="L50" s="554"/>
      <c r="M50" s="555"/>
      <c r="N50" s="555"/>
      <c r="O50" s="556"/>
      <c r="P50" s="556"/>
    </row>
    <row r="51" spans="1:17" ht="13.9" customHeight="1" thickBot="1">
      <c r="A51" s="578" t="s">
        <v>204</v>
      </c>
      <c r="B51" s="617">
        <v>0.36319444444444443</v>
      </c>
      <c r="C51" s="590" t="s">
        <v>203</v>
      </c>
      <c r="D51" s="580" t="s">
        <v>205</v>
      </c>
      <c r="E51" s="617">
        <v>0.35416666666666669</v>
      </c>
      <c r="F51" s="590" t="s">
        <v>203</v>
      </c>
      <c r="G51" s="580" t="s">
        <v>207</v>
      </c>
      <c r="H51" s="620">
        <v>43023</v>
      </c>
      <c r="I51" s="600" t="s">
        <v>514</v>
      </c>
      <c r="J51" s="601">
        <f>H49+H55</f>
        <v>271.07924000000003</v>
      </c>
      <c r="K51" s="574"/>
      <c r="L51" s="554"/>
      <c r="M51" s="555"/>
      <c r="N51" s="555"/>
      <c r="O51" s="556"/>
      <c r="P51" s="556"/>
    </row>
    <row r="52" spans="1:17" ht="13.9" customHeight="1" thickBot="1">
      <c r="A52" s="578" t="s">
        <v>178</v>
      </c>
      <c r="B52" s="612">
        <v>680</v>
      </c>
      <c r="C52" s="579" t="s">
        <v>73</v>
      </c>
      <c r="D52" s="580" t="s">
        <v>160</v>
      </c>
      <c r="E52" s="618">
        <f>MAX(D10:D48)</f>
        <v>2</v>
      </c>
      <c r="F52" s="579" t="s">
        <v>165</v>
      </c>
      <c r="G52" s="580" t="s">
        <v>166</v>
      </c>
      <c r="H52" s="618">
        <f>F50/(SUM(C15:C48)*42)</f>
        <v>1.0095425318425686</v>
      </c>
      <c r="I52" s="600" t="s">
        <v>165</v>
      </c>
      <c r="J52" s="602" t="s">
        <v>234</v>
      </c>
      <c r="L52" s="554"/>
      <c r="M52" s="555"/>
      <c r="N52" s="555"/>
      <c r="O52" s="556"/>
      <c r="P52" s="556"/>
    </row>
    <row r="53" spans="1:17" ht="13.9" customHeight="1" thickBot="1">
      <c r="A53" s="578" t="s">
        <v>179</v>
      </c>
      <c r="B53" s="612">
        <v>5430</v>
      </c>
      <c r="C53" s="579" t="s">
        <v>73</v>
      </c>
      <c r="D53" s="580" t="s">
        <v>161</v>
      </c>
      <c r="E53" s="612">
        <f>MAX(I10:I49)</f>
        <v>95</v>
      </c>
      <c r="F53" s="579" t="s">
        <v>74</v>
      </c>
      <c r="G53" s="580" t="s">
        <v>163</v>
      </c>
      <c r="H53" s="612">
        <f>AVERAGE(I14:I48)</f>
        <v>94.733333333333334</v>
      </c>
      <c r="I53" s="600" t="s">
        <v>74</v>
      </c>
      <c r="J53" s="547">
        <f>SUM(H10:H49)+E55+H55</f>
        <v>9416.5407784615363</v>
      </c>
      <c r="L53" s="574"/>
      <c r="M53" s="574"/>
      <c r="N53" s="574"/>
      <c r="O53" s="574"/>
      <c r="P53" s="574"/>
    </row>
    <row r="54" spans="1:17" ht="13.9" customHeight="1" thickBot="1">
      <c r="A54" s="578" t="s">
        <v>75</v>
      </c>
      <c r="B54" s="615">
        <v>2006</v>
      </c>
      <c r="C54" s="579" t="s">
        <v>73</v>
      </c>
      <c r="D54" s="580" t="s">
        <v>162</v>
      </c>
      <c r="E54" s="612">
        <f>MAX(J10:J49)</f>
        <v>7030</v>
      </c>
      <c r="F54" s="579" t="s">
        <v>73</v>
      </c>
      <c r="G54" s="580" t="s">
        <v>164</v>
      </c>
      <c r="H54" s="612">
        <f>AVERAGE(J14:J48)</f>
        <v>6082.2</v>
      </c>
      <c r="I54" s="600" t="s">
        <v>73</v>
      </c>
      <c r="J54" s="602" t="s">
        <v>146</v>
      </c>
      <c r="L54" s="550" t="s">
        <v>89</v>
      </c>
      <c r="M54" s="549" t="str">
        <f>'Job Info'!D17</f>
        <v>100 Mesh</v>
      </c>
      <c r="N54" s="549" t="str">
        <f>'Job Info'!D18</f>
        <v>40/70 White</v>
      </c>
      <c r="O54" s="549">
        <f>'Job Info'!D19</f>
        <v>0</v>
      </c>
      <c r="P54" s="549">
        <f>'Job Info'!D20</f>
        <v>0</v>
      </c>
    </row>
    <row r="55" spans="1:17" ht="13.9" customHeight="1" thickBot="1">
      <c r="A55" s="576" t="s">
        <v>90</v>
      </c>
      <c r="B55" s="599">
        <f>((C7*0.433)+B54)/C7</f>
        <v>0.65470645446507514</v>
      </c>
      <c r="C55" s="579" t="s">
        <v>231</v>
      </c>
      <c r="D55" s="589" t="s">
        <v>229</v>
      </c>
      <c r="E55" s="619">
        <v>64</v>
      </c>
      <c r="F55" s="579" t="s">
        <v>230</v>
      </c>
      <c r="G55" s="578" t="s">
        <v>232</v>
      </c>
      <c r="H55" s="619">
        <v>50</v>
      </c>
      <c r="I55" s="600" t="s">
        <v>230</v>
      </c>
      <c r="J55" s="547">
        <f>(C50/42)+E55+H55</f>
        <v>9038.0792399999991</v>
      </c>
      <c r="L55" s="551">
        <f t="shared" ref="L55:P55" si="10">SUM(L10:L49)</f>
        <v>60</v>
      </c>
      <c r="M55" s="551">
        <f t="shared" si="10"/>
        <v>86300</v>
      </c>
      <c r="N55" s="551">
        <f t="shared" si="10"/>
        <v>258800</v>
      </c>
      <c r="O55" s="551">
        <f t="shared" si="10"/>
        <v>0</v>
      </c>
      <c r="P55" s="551">
        <f t="shared" si="10"/>
        <v>0</v>
      </c>
    </row>
    <row r="56" spans="1:17" ht="43.15" customHeight="1">
      <c r="A56" s="663" t="s">
        <v>468</v>
      </c>
      <c r="B56" s="664"/>
      <c r="C56" s="664"/>
      <c r="D56" s="664"/>
      <c r="E56" s="664"/>
      <c r="F56" s="664"/>
      <c r="G56" s="664"/>
      <c r="H56" s="664"/>
      <c r="I56" s="664"/>
      <c r="J56" s="665"/>
      <c r="K56" s="535"/>
      <c r="L56" s="538"/>
      <c r="M56" s="539"/>
      <c r="N56" s="535"/>
      <c r="O56" s="535"/>
    </row>
    <row r="58" spans="1:17">
      <c r="A58" s="541"/>
      <c r="B58" s="540" t="s">
        <v>191</v>
      </c>
      <c r="C58" s="542"/>
      <c r="D58" s="542"/>
      <c r="E58" s="542"/>
      <c r="F58" s="542"/>
      <c r="G58" s="542"/>
      <c r="H58" s="542"/>
      <c r="I58" s="542"/>
    </row>
    <row r="59" spans="1:17">
      <c r="A59" s="543"/>
      <c r="B59" s="540" t="s">
        <v>100</v>
      </c>
      <c r="C59" s="545"/>
      <c r="D59" s="544"/>
      <c r="E59" s="545"/>
      <c r="F59" s="546"/>
      <c r="G59" s="546"/>
      <c r="H59" s="546"/>
      <c r="I59" s="546"/>
    </row>
    <row r="60" spans="1:17">
      <c r="A60" s="558" t="s">
        <v>130</v>
      </c>
      <c r="B60" s="558" t="s">
        <v>131</v>
      </c>
      <c r="C60" s="558" t="s">
        <v>97</v>
      </c>
      <c r="D60" s="558" t="s">
        <v>91</v>
      </c>
      <c r="E60" s="558" t="s">
        <v>72</v>
      </c>
      <c r="F60" s="558" t="s">
        <v>173</v>
      </c>
      <c r="G60" s="558" t="s">
        <v>174</v>
      </c>
      <c r="H60" s="558" t="s">
        <v>171</v>
      </c>
      <c r="I60" s="558" t="s">
        <v>172</v>
      </c>
      <c r="J60" s="558" t="s">
        <v>159</v>
      </c>
      <c r="K60" s="558" t="s">
        <v>99</v>
      </c>
      <c r="L60" s="558" t="s">
        <v>92</v>
      </c>
      <c r="M60" s="558" t="s">
        <v>132</v>
      </c>
      <c r="N60" s="558" t="s">
        <v>93</v>
      </c>
      <c r="O60" s="558" t="s">
        <v>94</v>
      </c>
      <c r="P60" s="558" t="s">
        <v>96</v>
      </c>
      <c r="Q60" s="558" t="s">
        <v>95</v>
      </c>
    </row>
    <row r="61" spans="1:17">
      <c r="A61" s="559">
        <f>C5</f>
        <v>9972</v>
      </c>
      <c r="B61" s="559">
        <f>C6</f>
        <v>10123</v>
      </c>
      <c r="C61" s="559">
        <f>C50</f>
        <v>374811.32807999995</v>
      </c>
      <c r="D61" s="559">
        <f>J55</f>
        <v>9038.0792399999991</v>
      </c>
      <c r="E61" s="559">
        <f>F50</f>
        <v>345100</v>
      </c>
      <c r="F61" s="559">
        <f>M55</f>
        <v>86300</v>
      </c>
      <c r="G61" s="559">
        <f>N55</f>
        <v>258800</v>
      </c>
      <c r="H61" s="559">
        <f>O55</f>
        <v>0</v>
      </c>
      <c r="I61" s="559">
        <f>P55</f>
        <v>0</v>
      </c>
      <c r="J61" s="559">
        <f>B52</f>
        <v>680</v>
      </c>
      <c r="K61" s="559">
        <f>B53</f>
        <v>5430</v>
      </c>
      <c r="L61" s="559">
        <f>B54</f>
        <v>2006</v>
      </c>
      <c r="M61" s="560">
        <f>B55</f>
        <v>0.65470645446507514</v>
      </c>
      <c r="N61" s="559">
        <f>E53</f>
        <v>95</v>
      </c>
      <c r="O61" s="559">
        <f>H53</f>
        <v>94.733333333333334</v>
      </c>
      <c r="P61" s="559">
        <f>E54</f>
        <v>7030</v>
      </c>
      <c r="Q61" s="559">
        <f>H54</f>
        <v>6082.2</v>
      </c>
    </row>
  </sheetData>
  <sheetProtection selectLockedCells="1"/>
  <mergeCells count="22">
    <mergeCell ref="A2:A3"/>
    <mergeCell ref="B2:E2"/>
    <mergeCell ref="F2:J3"/>
    <mergeCell ref="B3:E3"/>
    <mergeCell ref="A4:A5"/>
    <mergeCell ref="F4:G4"/>
    <mergeCell ref="H4:J4"/>
    <mergeCell ref="F5:G5"/>
    <mergeCell ref="H5:J5"/>
    <mergeCell ref="I8:I9"/>
    <mergeCell ref="J8:J9"/>
    <mergeCell ref="A56:J56"/>
    <mergeCell ref="M5:P5"/>
    <mergeCell ref="M6:P6"/>
    <mergeCell ref="A8:A9"/>
    <mergeCell ref="B8:B9"/>
    <mergeCell ref="C8:C9"/>
    <mergeCell ref="D8:D9"/>
    <mergeCell ref="E8:E9"/>
    <mergeCell ref="F8:F9"/>
    <mergeCell ref="G8:G9"/>
    <mergeCell ref="H8:H9"/>
  </mergeCells>
  <dataValidations count="1">
    <dataValidation type="list" allowBlank="1" showInputMessage="1" showErrorMessage="1" sqref="E10:E49">
      <formula1>$Q$10:$Q$25</formula1>
    </dataValidation>
  </dataValidations>
  <pageMargins left="0.7" right="0.7" top="0.75" bottom="0.75" header="0.3" footer="0.3"/>
  <pageSetup scale="77" orientation="portrait" r:id="rId1"/>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Q61"/>
  <sheetViews>
    <sheetView zoomScaleNormal="100" zoomScaleSheetLayoutView="80" workbookViewId="0">
      <selection activeCell="L2" sqref="L2"/>
    </sheetView>
  </sheetViews>
  <sheetFormatPr defaultColWidth="8.85546875" defaultRowHeight="15"/>
  <cols>
    <col min="1" max="16" width="11.7109375" style="534" customWidth="1"/>
    <col min="17" max="17" width="11.28515625" style="534" bestFit="1" customWidth="1"/>
    <col min="18" max="16384" width="8.85546875" style="534"/>
  </cols>
  <sheetData>
    <row r="1" spans="1:17" ht="13.9" customHeight="1" thickBot="1"/>
    <row r="2" spans="1:17" ht="13.9" customHeight="1" thickBot="1">
      <c r="A2" s="673" t="s">
        <v>433</v>
      </c>
      <c r="B2" s="674" t="s">
        <v>291</v>
      </c>
      <c r="C2" s="675"/>
      <c r="D2" s="675"/>
      <c r="E2" s="676"/>
      <c r="F2" s="677" t="s">
        <v>434</v>
      </c>
      <c r="G2" s="678"/>
      <c r="H2" s="678"/>
      <c r="I2" s="678"/>
      <c r="J2" s="678"/>
      <c r="M2" s="566" t="s">
        <v>185</v>
      </c>
      <c r="N2" s="566" t="s">
        <v>186</v>
      </c>
      <c r="O2" s="566" t="s">
        <v>187</v>
      </c>
      <c r="P2" s="566" t="s">
        <v>188</v>
      </c>
    </row>
    <row r="3" spans="1:17" ht="13.9" customHeight="1" thickBot="1">
      <c r="A3" s="673"/>
      <c r="B3" s="679" t="s">
        <v>241</v>
      </c>
      <c r="C3" s="680"/>
      <c r="D3" s="680"/>
      <c r="E3" s="681"/>
      <c r="F3" s="677"/>
      <c r="G3" s="678"/>
      <c r="H3" s="678"/>
      <c r="I3" s="678"/>
      <c r="J3" s="678"/>
      <c r="M3" s="567">
        <f>M55/F50</f>
        <v>0.26011560693641617</v>
      </c>
      <c r="N3" s="567">
        <f>N55/F50</f>
        <v>0.73988439306358378</v>
      </c>
      <c r="O3" s="567">
        <f>O55/F50</f>
        <v>0</v>
      </c>
      <c r="P3" s="567">
        <f>P55/F50</f>
        <v>0</v>
      </c>
    </row>
    <row r="4" spans="1:17" ht="13.9" customHeight="1" thickBot="1">
      <c r="A4" s="682">
        <v>50</v>
      </c>
      <c r="B4" s="581" t="s">
        <v>218</v>
      </c>
      <c r="C4" s="608">
        <v>9954</v>
      </c>
      <c r="D4" s="582" t="s">
        <v>76</v>
      </c>
      <c r="E4" s="586">
        <v>2.2169999999999999E-2</v>
      </c>
      <c r="F4" s="683" t="s">
        <v>226</v>
      </c>
      <c r="G4" s="684"/>
      <c r="H4" s="685" t="s">
        <v>448</v>
      </c>
      <c r="I4" s="685"/>
      <c r="J4" s="685"/>
      <c r="N4" s="535"/>
    </row>
    <row r="5" spans="1:17" ht="13.9" customHeight="1" thickBot="1">
      <c r="A5" s="682"/>
      <c r="B5" s="659" t="s">
        <v>78</v>
      </c>
      <c r="C5" s="609">
        <v>9785</v>
      </c>
      <c r="D5" s="583" t="s">
        <v>219</v>
      </c>
      <c r="E5" s="587">
        <f>(C6+C5)/2</f>
        <v>9860.5</v>
      </c>
      <c r="F5" s="683" t="s">
        <v>227</v>
      </c>
      <c r="G5" s="686"/>
      <c r="H5" s="685" t="s">
        <v>447</v>
      </c>
      <c r="I5" s="687"/>
      <c r="J5" s="685"/>
      <c r="M5" s="666" t="s">
        <v>140</v>
      </c>
      <c r="N5" s="667"/>
      <c r="O5" s="667"/>
      <c r="P5" s="668"/>
    </row>
    <row r="6" spans="1:17" ht="13.9" customHeight="1" thickBot="1">
      <c r="A6" s="595" t="s">
        <v>144</v>
      </c>
      <c r="B6" s="659" t="s">
        <v>79</v>
      </c>
      <c r="C6" s="609">
        <v>9936</v>
      </c>
      <c r="D6" s="584" t="s">
        <v>145</v>
      </c>
      <c r="E6" s="588">
        <v>0.63</v>
      </c>
      <c r="F6" s="592" t="s">
        <v>170</v>
      </c>
      <c r="G6" s="594">
        <f>SUM(C12:C15)/SUM(C12:C46)</f>
        <v>8.2396193771626297E-2</v>
      </c>
      <c r="H6" s="592" t="s">
        <v>168</v>
      </c>
      <c r="I6" s="575">
        <v>48.698924731182792</v>
      </c>
      <c r="J6" s="596"/>
      <c r="M6" s="669" t="s">
        <v>141</v>
      </c>
      <c r="N6" s="670"/>
      <c r="O6" s="670"/>
      <c r="P6" s="671"/>
    </row>
    <row r="7" spans="1:17" ht="13.9" customHeight="1" thickBot="1">
      <c r="A7" s="610">
        <v>22.1</v>
      </c>
      <c r="B7" s="659" t="s">
        <v>80</v>
      </c>
      <c r="C7" s="609">
        <v>9046</v>
      </c>
      <c r="D7" s="585" t="s">
        <v>77</v>
      </c>
      <c r="E7" s="587">
        <v>6</v>
      </c>
      <c r="F7" s="593" t="s">
        <v>167</v>
      </c>
      <c r="G7" s="587">
        <v>95</v>
      </c>
      <c r="H7" s="592" t="s">
        <v>169</v>
      </c>
      <c r="I7" s="575">
        <v>1853.2258064516129</v>
      </c>
      <c r="J7" s="596"/>
      <c r="K7" s="535"/>
      <c r="L7" s="557"/>
    </row>
    <row r="8" spans="1:17" ht="13.9" customHeight="1">
      <c r="A8" s="661" t="s">
        <v>81</v>
      </c>
      <c r="B8" s="661" t="s">
        <v>82</v>
      </c>
      <c r="C8" s="661" t="s">
        <v>201</v>
      </c>
      <c r="D8" s="661" t="s">
        <v>224</v>
      </c>
      <c r="E8" s="662" t="s">
        <v>225</v>
      </c>
      <c r="F8" s="661" t="s">
        <v>83</v>
      </c>
      <c r="G8" s="662" t="s">
        <v>72</v>
      </c>
      <c r="H8" s="661" t="s">
        <v>217</v>
      </c>
      <c r="I8" s="661" t="s">
        <v>239</v>
      </c>
      <c r="J8" s="662" t="s">
        <v>451</v>
      </c>
      <c r="L8" s="557"/>
    </row>
    <row r="9" spans="1:17" ht="13.9" customHeight="1" thickBot="1">
      <c r="A9" s="661"/>
      <c r="B9" s="661"/>
      <c r="C9" s="661"/>
      <c r="D9" s="661"/>
      <c r="E9" s="661"/>
      <c r="F9" s="672"/>
      <c r="G9" s="672"/>
      <c r="H9" s="672"/>
      <c r="I9" s="661"/>
      <c r="J9" s="661"/>
      <c r="L9" s="535"/>
      <c r="M9" s="535"/>
      <c r="N9" s="535"/>
      <c r="Q9" s="568" t="s">
        <v>149</v>
      </c>
    </row>
    <row r="10" spans="1:17" ht="13.9" customHeight="1" thickBot="1">
      <c r="A10" s="597">
        <v>1</v>
      </c>
      <c r="B10" s="611" t="s">
        <v>84</v>
      </c>
      <c r="C10" s="630">
        <v>24</v>
      </c>
      <c r="D10" s="631"/>
      <c r="E10" s="622" t="s">
        <v>139</v>
      </c>
      <c r="F10" s="624">
        <f>(D10*42)*C10</f>
        <v>0</v>
      </c>
      <c r="G10" s="604">
        <f>F10</f>
        <v>0</v>
      </c>
      <c r="H10" s="575">
        <f t="shared" ref="H10:H49" si="0">(1*((D10/$A$7)+1))*C10</f>
        <v>24</v>
      </c>
      <c r="I10" s="616">
        <v>15</v>
      </c>
      <c r="J10" s="616">
        <v>6324</v>
      </c>
      <c r="L10" s="554">
        <f>IF(E10="acid",(C10),0)</f>
        <v>0</v>
      </c>
      <c r="M10" s="561">
        <f t="shared" ref="M10:M46" si="1">IF(E10=$M$54,F10,0)</f>
        <v>0</v>
      </c>
      <c r="N10" s="561">
        <f t="shared" ref="N10:N46" si="2">IF(E10=$N$54,F10,0)</f>
        <v>0</v>
      </c>
      <c r="O10" s="561">
        <f t="shared" ref="O10:O46" si="3">IF(E10=$O$54,F10,0)</f>
        <v>0</v>
      </c>
      <c r="P10" s="561">
        <f t="shared" ref="P10:P46" si="4">IF(E10=$P$54,F10,0)</f>
        <v>0</v>
      </c>
      <c r="Q10" s="569"/>
    </row>
    <row r="11" spans="1:17" ht="13.9" customHeight="1" thickBot="1">
      <c r="A11" s="597">
        <v>2</v>
      </c>
      <c r="B11" s="611" t="s">
        <v>85</v>
      </c>
      <c r="C11" s="630">
        <v>24</v>
      </c>
      <c r="D11" s="631"/>
      <c r="E11" s="622" t="s">
        <v>61</v>
      </c>
      <c r="F11" s="624">
        <f t="shared" ref="F11:F43" si="5">(D11*42)*C11</f>
        <v>0</v>
      </c>
      <c r="G11" s="604">
        <f t="shared" ref="G11:G48" si="6">G10+F11</f>
        <v>0</v>
      </c>
      <c r="H11" s="575">
        <f t="shared" si="0"/>
        <v>24</v>
      </c>
      <c r="I11" s="616">
        <v>40</v>
      </c>
      <c r="J11" s="616">
        <v>6800</v>
      </c>
      <c r="L11" s="554">
        <f t="shared" ref="L11:L49" si="7">IF(E11="acid",(C11),0)</f>
        <v>24</v>
      </c>
      <c r="M11" s="561">
        <f t="shared" si="1"/>
        <v>0</v>
      </c>
      <c r="N11" s="561">
        <f t="shared" si="2"/>
        <v>0</v>
      </c>
      <c r="O11" s="561">
        <f t="shared" si="3"/>
        <v>0</v>
      </c>
      <c r="P11" s="561">
        <f t="shared" si="4"/>
        <v>0</v>
      </c>
      <c r="Q11" s="552" t="s">
        <v>136</v>
      </c>
    </row>
    <row r="12" spans="1:17" ht="13.9" customHeight="1" thickBot="1">
      <c r="A12" s="597">
        <v>3</v>
      </c>
      <c r="B12" s="611" t="s">
        <v>502</v>
      </c>
      <c r="C12" s="630">
        <v>176</v>
      </c>
      <c r="D12" s="631"/>
      <c r="E12" s="622" t="s">
        <v>86</v>
      </c>
      <c r="F12" s="624">
        <f t="shared" si="5"/>
        <v>0</v>
      </c>
      <c r="G12" s="604">
        <f t="shared" si="6"/>
        <v>0</v>
      </c>
      <c r="H12" s="575">
        <f t="shared" si="0"/>
        <v>176</v>
      </c>
      <c r="I12" s="616">
        <v>70</v>
      </c>
      <c r="J12" s="616">
        <v>5320</v>
      </c>
      <c r="L12" s="554">
        <f t="shared" si="7"/>
        <v>0</v>
      </c>
      <c r="M12" s="561">
        <f t="shared" si="1"/>
        <v>0</v>
      </c>
      <c r="N12" s="561">
        <f t="shared" si="2"/>
        <v>0</v>
      </c>
      <c r="O12" s="561">
        <f t="shared" si="3"/>
        <v>0</v>
      </c>
      <c r="P12" s="561">
        <f t="shared" si="4"/>
        <v>0</v>
      </c>
      <c r="Q12" s="552" t="s">
        <v>150</v>
      </c>
    </row>
    <row r="13" spans="1:17" ht="13.9" customHeight="1" thickBot="1">
      <c r="A13" s="597">
        <v>4</v>
      </c>
      <c r="B13" s="611" t="s">
        <v>85</v>
      </c>
      <c r="C13" s="630">
        <v>36</v>
      </c>
      <c r="D13" s="631"/>
      <c r="E13" s="622" t="s">
        <v>61</v>
      </c>
      <c r="F13" s="624">
        <f t="shared" si="5"/>
        <v>0</v>
      </c>
      <c r="G13" s="604">
        <f t="shared" si="6"/>
        <v>0</v>
      </c>
      <c r="H13" s="575">
        <f t="shared" si="0"/>
        <v>36</v>
      </c>
      <c r="I13" s="616">
        <v>76</v>
      </c>
      <c r="J13" s="616">
        <v>5580</v>
      </c>
      <c r="L13" s="554">
        <f t="shared" si="7"/>
        <v>36</v>
      </c>
      <c r="M13" s="561">
        <f t="shared" si="1"/>
        <v>0</v>
      </c>
      <c r="N13" s="561">
        <f t="shared" si="2"/>
        <v>0</v>
      </c>
      <c r="O13" s="561">
        <f t="shared" si="3"/>
        <v>0</v>
      </c>
      <c r="P13" s="561">
        <f t="shared" si="4"/>
        <v>0</v>
      </c>
      <c r="Q13" s="552" t="s">
        <v>113</v>
      </c>
    </row>
    <row r="14" spans="1:17" ht="13.9" customHeight="1" thickBot="1">
      <c r="A14" s="597">
        <v>5</v>
      </c>
      <c r="B14" s="611" t="s">
        <v>498</v>
      </c>
      <c r="C14" s="630">
        <v>350</v>
      </c>
      <c r="D14" s="632"/>
      <c r="E14" s="622" t="s">
        <v>87</v>
      </c>
      <c r="F14" s="624">
        <f t="shared" si="5"/>
        <v>0</v>
      </c>
      <c r="G14" s="604">
        <f t="shared" si="6"/>
        <v>0</v>
      </c>
      <c r="H14" s="575">
        <f t="shared" si="0"/>
        <v>350</v>
      </c>
      <c r="I14" s="616">
        <v>84</v>
      </c>
      <c r="J14" s="616">
        <v>5830</v>
      </c>
      <c r="L14" s="554">
        <f t="shared" si="7"/>
        <v>0</v>
      </c>
      <c r="M14" s="561">
        <f t="shared" si="1"/>
        <v>0</v>
      </c>
      <c r="N14" s="561">
        <f t="shared" si="2"/>
        <v>0</v>
      </c>
      <c r="O14" s="561">
        <f t="shared" si="3"/>
        <v>0</v>
      </c>
      <c r="P14" s="561">
        <f t="shared" si="4"/>
        <v>0</v>
      </c>
      <c r="Q14" s="552" t="s">
        <v>151</v>
      </c>
    </row>
    <row r="15" spans="1:17" ht="13.9" customHeight="1" thickBot="1">
      <c r="A15" s="597">
        <v>6</v>
      </c>
      <c r="B15" s="611" t="s">
        <v>502</v>
      </c>
      <c r="C15" s="630">
        <v>200</v>
      </c>
      <c r="D15" s="631">
        <v>0.3</v>
      </c>
      <c r="E15" s="622" t="s">
        <v>136</v>
      </c>
      <c r="F15" s="624">
        <v>3200</v>
      </c>
      <c r="G15" s="604">
        <f t="shared" si="6"/>
        <v>3200</v>
      </c>
      <c r="H15" s="575">
        <f t="shared" si="0"/>
        <v>202.71493212669682</v>
      </c>
      <c r="I15" s="616">
        <v>90</v>
      </c>
      <c r="J15" s="616">
        <v>6230</v>
      </c>
      <c r="L15" s="554">
        <f t="shared" si="7"/>
        <v>0</v>
      </c>
      <c r="M15" s="561">
        <f t="shared" si="1"/>
        <v>3200</v>
      </c>
      <c r="N15" s="561">
        <f t="shared" si="2"/>
        <v>0</v>
      </c>
      <c r="O15" s="561">
        <f t="shared" si="3"/>
        <v>0</v>
      </c>
      <c r="P15" s="561">
        <f t="shared" si="4"/>
        <v>0</v>
      </c>
      <c r="Q15" s="552" t="s">
        <v>114</v>
      </c>
    </row>
    <row r="16" spans="1:17" ht="13.9" customHeight="1" thickBot="1">
      <c r="A16" s="597">
        <v>7</v>
      </c>
      <c r="B16" s="611" t="s">
        <v>502</v>
      </c>
      <c r="C16" s="630">
        <v>350</v>
      </c>
      <c r="D16" s="631">
        <v>0.6</v>
      </c>
      <c r="E16" s="622" t="s">
        <v>136</v>
      </c>
      <c r="F16" s="624">
        <v>8700</v>
      </c>
      <c r="G16" s="604">
        <f t="shared" si="6"/>
        <v>11900</v>
      </c>
      <c r="H16" s="575">
        <f t="shared" si="0"/>
        <v>359.50226244343889</v>
      </c>
      <c r="I16" s="616">
        <v>95</v>
      </c>
      <c r="J16" s="616">
        <v>6550</v>
      </c>
      <c r="L16" s="554">
        <f t="shared" si="7"/>
        <v>0</v>
      </c>
      <c r="M16" s="561">
        <f t="shared" si="1"/>
        <v>8700</v>
      </c>
      <c r="N16" s="561">
        <f t="shared" si="2"/>
        <v>0</v>
      </c>
      <c r="O16" s="561">
        <f t="shared" si="3"/>
        <v>0</v>
      </c>
      <c r="P16" s="561">
        <f t="shared" si="4"/>
        <v>0</v>
      </c>
      <c r="Q16" s="552" t="s">
        <v>152</v>
      </c>
    </row>
    <row r="17" spans="1:17" ht="13.9" customHeight="1" thickBot="1">
      <c r="A17" s="597">
        <v>8</v>
      </c>
      <c r="B17" s="611" t="s">
        <v>502</v>
      </c>
      <c r="C17" s="630">
        <v>350</v>
      </c>
      <c r="D17" s="631">
        <v>0.9</v>
      </c>
      <c r="E17" s="622" t="s">
        <v>136</v>
      </c>
      <c r="F17" s="624">
        <v>12400</v>
      </c>
      <c r="G17" s="604">
        <f t="shared" si="6"/>
        <v>24300</v>
      </c>
      <c r="H17" s="575">
        <f t="shared" si="0"/>
        <v>364.2533936651584</v>
      </c>
      <c r="I17" s="616">
        <v>95</v>
      </c>
      <c r="J17" s="616">
        <v>6400</v>
      </c>
      <c r="L17" s="554">
        <f t="shared" si="7"/>
        <v>0</v>
      </c>
      <c r="M17" s="561">
        <f t="shared" si="1"/>
        <v>12400</v>
      </c>
      <c r="N17" s="561">
        <f t="shared" si="2"/>
        <v>0</v>
      </c>
      <c r="O17" s="561">
        <f t="shared" si="3"/>
        <v>0</v>
      </c>
      <c r="P17" s="561">
        <f t="shared" si="4"/>
        <v>0</v>
      </c>
      <c r="Q17" s="552" t="s">
        <v>87</v>
      </c>
    </row>
    <row r="18" spans="1:17" ht="13.9" customHeight="1" thickBot="1">
      <c r="A18" s="597">
        <v>9</v>
      </c>
      <c r="B18" s="611" t="s">
        <v>502</v>
      </c>
      <c r="C18" s="633">
        <v>159</v>
      </c>
      <c r="D18" s="631">
        <v>0.3</v>
      </c>
      <c r="E18" s="622" t="s">
        <v>136</v>
      </c>
      <c r="F18" s="624">
        <v>2400</v>
      </c>
      <c r="G18" s="604">
        <f t="shared" si="6"/>
        <v>26700</v>
      </c>
      <c r="H18" s="575">
        <f t="shared" si="0"/>
        <v>161.15837104072398</v>
      </c>
      <c r="I18" s="616">
        <v>93</v>
      </c>
      <c r="J18" s="616">
        <v>5760</v>
      </c>
      <c r="L18" s="554">
        <f t="shared" si="7"/>
        <v>0</v>
      </c>
      <c r="M18" s="561">
        <f t="shared" si="1"/>
        <v>2400</v>
      </c>
      <c r="N18" s="561">
        <f t="shared" si="2"/>
        <v>0</v>
      </c>
      <c r="O18" s="561">
        <f t="shared" si="3"/>
        <v>0</v>
      </c>
      <c r="P18" s="561">
        <f t="shared" si="4"/>
        <v>0</v>
      </c>
      <c r="Q18" s="552" t="s">
        <v>61</v>
      </c>
    </row>
    <row r="19" spans="1:17" ht="13.9" customHeight="1" thickBot="1">
      <c r="A19" s="597">
        <v>10</v>
      </c>
      <c r="B19" s="611" t="s">
        <v>502</v>
      </c>
      <c r="C19" s="633">
        <v>351</v>
      </c>
      <c r="D19" s="631">
        <v>0.6</v>
      </c>
      <c r="E19" s="622" t="s">
        <v>136</v>
      </c>
      <c r="F19" s="624">
        <v>9800</v>
      </c>
      <c r="G19" s="604">
        <f t="shared" si="6"/>
        <v>36500</v>
      </c>
      <c r="H19" s="575">
        <f t="shared" si="0"/>
        <v>360.52941176470586</v>
      </c>
      <c r="I19" s="616">
        <v>89</v>
      </c>
      <c r="J19" s="616">
        <v>5850</v>
      </c>
      <c r="L19" s="554">
        <f t="shared" si="7"/>
        <v>0</v>
      </c>
      <c r="M19" s="561">
        <f t="shared" si="1"/>
        <v>9800</v>
      </c>
      <c r="N19" s="561">
        <f t="shared" si="2"/>
        <v>0</v>
      </c>
      <c r="O19" s="561">
        <f t="shared" si="3"/>
        <v>0</v>
      </c>
      <c r="P19" s="561">
        <f t="shared" si="4"/>
        <v>0</v>
      </c>
      <c r="Q19" s="552" t="s">
        <v>86</v>
      </c>
    </row>
    <row r="20" spans="1:17" ht="13.9" customHeight="1" thickBot="1">
      <c r="A20" s="597">
        <v>11</v>
      </c>
      <c r="B20" s="611" t="s">
        <v>502</v>
      </c>
      <c r="C20" s="633">
        <v>300</v>
      </c>
      <c r="D20" s="631">
        <v>0.9</v>
      </c>
      <c r="E20" s="622" t="s">
        <v>136</v>
      </c>
      <c r="F20" s="624">
        <v>10800</v>
      </c>
      <c r="G20" s="604">
        <f t="shared" si="6"/>
        <v>47300</v>
      </c>
      <c r="H20" s="575">
        <f t="shared" si="0"/>
        <v>312.21719457013575</v>
      </c>
      <c r="I20" s="616">
        <v>86</v>
      </c>
      <c r="J20" s="616">
        <v>5500</v>
      </c>
      <c r="L20" s="554">
        <f t="shared" si="7"/>
        <v>0</v>
      </c>
      <c r="M20" s="561">
        <f t="shared" si="1"/>
        <v>10800</v>
      </c>
      <c r="N20" s="561">
        <f t="shared" si="2"/>
        <v>0</v>
      </c>
      <c r="O20" s="561">
        <f t="shared" si="3"/>
        <v>0</v>
      </c>
      <c r="P20" s="561">
        <f t="shared" si="4"/>
        <v>0</v>
      </c>
      <c r="Q20" s="552" t="s">
        <v>128</v>
      </c>
    </row>
    <row r="21" spans="1:17" ht="13.9" customHeight="1" thickBot="1">
      <c r="A21" s="597">
        <v>12</v>
      </c>
      <c r="B21" s="611" t="s">
        <v>502</v>
      </c>
      <c r="C21" s="633">
        <v>150</v>
      </c>
      <c r="D21" s="631">
        <v>0.3</v>
      </c>
      <c r="E21" s="622" t="s">
        <v>136</v>
      </c>
      <c r="F21" s="624">
        <v>1800</v>
      </c>
      <c r="G21" s="604">
        <f t="shared" si="6"/>
        <v>49100</v>
      </c>
      <c r="H21" s="575">
        <f t="shared" si="0"/>
        <v>152.03619909502262</v>
      </c>
      <c r="I21" s="616">
        <v>86</v>
      </c>
      <c r="J21" s="616">
        <v>5500</v>
      </c>
      <c r="L21" s="554">
        <f t="shared" si="7"/>
        <v>0</v>
      </c>
      <c r="M21" s="561">
        <f t="shared" si="1"/>
        <v>1800</v>
      </c>
      <c r="N21" s="561">
        <f t="shared" si="2"/>
        <v>0</v>
      </c>
      <c r="O21" s="561">
        <f t="shared" si="3"/>
        <v>0</v>
      </c>
      <c r="P21" s="561">
        <f t="shared" si="4"/>
        <v>0</v>
      </c>
      <c r="Q21" s="552" t="s">
        <v>129</v>
      </c>
    </row>
    <row r="22" spans="1:17" ht="13.9" customHeight="1" thickBot="1">
      <c r="A22" s="597">
        <v>13</v>
      </c>
      <c r="B22" s="611" t="s">
        <v>502</v>
      </c>
      <c r="C22" s="633">
        <v>668</v>
      </c>
      <c r="D22" s="631">
        <v>0</v>
      </c>
      <c r="E22" s="622" t="s">
        <v>233</v>
      </c>
      <c r="F22" s="624">
        <f t="shared" si="5"/>
        <v>0</v>
      </c>
      <c r="G22" s="604">
        <f t="shared" si="6"/>
        <v>49100</v>
      </c>
      <c r="H22" s="575">
        <f t="shared" si="0"/>
        <v>668</v>
      </c>
      <c r="I22" s="616">
        <v>86</v>
      </c>
      <c r="J22" s="616">
        <v>5400</v>
      </c>
      <c r="L22" s="554">
        <f t="shared" si="7"/>
        <v>0</v>
      </c>
      <c r="M22" s="561">
        <f t="shared" si="1"/>
        <v>0</v>
      </c>
      <c r="N22" s="561">
        <f t="shared" si="2"/>
        <v>0</v>
      </c>
      <c r="O22" s="561">
        <f t="shared" si="3"/>
        <v>0</v>
      </c>
      <c r="P22" s="561">
        <f t="shared" si="4"/>
        <v>0</v>
      </c>
      <c r="Q22" s="552" t="s">
        <v>139</v>
      </c>
    </row>
    <row r="23" spans="1:17" ht="13.9" customHeight="1" thickBot="1">
      <c r="A23" s="597">
        <v>14</v>
      </c>
      <c r="B23" s="611" t="s">
        <v>502</v>
      </c>
      <c r="C23" s="633">
        <v>375</v>
      </c>
      <c r="D23" s="631">
        <v>0</v>
      </c>
      <c r="E23" s="622" t="s">
        <v>87</v>
      </c>
      <c r="F23" s="624">
        <f t="shared" si="5"/>
        <v>0</v>
      </c>
      <c r="G23" s="604">
        <f t="shared" si="6"/>
        <v>49100</v>
      </c>
      <c r="H23" s="575">
        <f t="shared" si="0"/>
        <v>375</v>
      </c>
      <c r="I23" s="616">
        <v>90</v>
      </c>
      <c r="J23" s="616">
        <v>6330</v>
      </c>
      <c r="L23" s="554">
        <f t="shared" si="7"/>
        <v>0</v>
      </c>
      <c r="M23" s="561">
        <f t="shared" si="1"/>
        <v>0</v>
      </c>
      <c r="N23" s="561">
        <f t="shared" si="2"/>
        <v>0</v>
      </c>
      <c r="O23" s="561">
        <f t="shared" si="3"/>
        <v>0</v>
      </c>
      <c r="P23" s="561">
        <f t="shared" si="4"/>
        <v>0</v>
      </c>
      <c r="Q23" s="552" t="s">
        <v>192</v>
      </c>
    </row>
    <row r="24" spans="1:17" ht="13.9" customHeight="1" thickBot="1">
      <c r="A24" s="597">
        <v>15</v>
      </c>
      <c r="B24" s="611" t="s">
        <v>500</v>
      </c>
      <c r="C24" s="633">
        <v>165</v>
      </c>
      <c r="D24" s="631">
        <v>0.3</v>
      </c>
      <c r="E24" s="622" t="s">
        <v>136</v>
      </c>
      <c r="F24" s="624">
        <v>1500</v>
      </c>
      <c r="G24" s="604">
        <f t="shared" si="6"/>
        <v>50600</v>
      </c>
      <c r="H24" s="575">
        <f t="shared" si="0"/>
        <v>167.23981900452489</v>
      </c>
      <c r="I24" s="616">
        <v>90</v>
      </c>
      <c r="J24" s="616">
        <v>6650</v>
      </c>
      <c r="L24" s="554">
        <f t="shared" si="7"/>
        <v>0</v>
      </c>
      <c r="M24" s="561">
        <f t="shared" si="1"/>
        <v>1500</v>
      </c>
      <c r="N24" s="561">
        <f t="shared" si="2"/>
        <v>0</v>
      </c>
      <c r="O24" s="561">
        <f t="shared" si="3"/>
        <v>0</v>
      </c>
      <c r="P24" s="561">
        <f t="shared" si="4"/>
        <v>0</v>
      </c>
      <c r="Q24" s="552" t="s">
        <v>233</v>
      </c>
    </row>
    <row r="25" spans="1:17" ht="13.9" customHeight="1" thickBot="1">
      <c r="A25" s="597">
        <v>16</v>
      </c>
      <c r="B25" s="611" t="s">
        <v>500</v>
      </c>
      <c r="C25" s="633">
        <v>300</v>
      </c>
      <c r="D25" s="631">
        <v>0.9</v>
      </c>
      <c r="E25" s="622" t="s">
        <v>136</v>
      </c>
      <c r="F25" s="624">
        <v>12300</v>
      </c>
      <c r="G25" s="604">
        <f t="shared" si="6"/>
        <v>62900</v>
      </c>
      <c r="H25" s="575">
        <f t="shared" si="0"/>
        <v>312.21719457013575</v>
      </c>
      <c r="I25" s="616">
        <v>95</v>
      </c>
      <c r="J25" s="616">
        <v>6322</v>
      </c>
      <c r="L25" s="554">
        <f t="shared" si="7"/>
        <v>0</v>
      </c>
      <c r="M25" s="561">
        <f t="shared" si="1"/>
        <v>12300</v>
      </c>
      <c r="N25" s="561">
        <f t="shared" si="2"/>
        <v>0</v>
      </c>
      <c r="O25" s="561">
        <f t="shared" si="3"/>
        <v>0</v>
      </c>
      <c r="P25" s="561">
        <f t="shared" si="4"/>
        <v>0</v>
      </c>
      <c r="Q25" s="553" t="s">
        <v>156</v>
      </c>
    </row>
    <row r="26" spans="1:17" ht="13.9" customHeight="1" thickBot="1">
      <c r="A26" s="597">
        <v>17</v>
      </c>
      <c r="B26" s="611" t="s">
        <v>500</v>
      </c>
      <c r="C26" s="633">
        <v>300</v>
      </c>
      <c r="D26" s="631">
        <v>1.2</v>
      </c>
      <c r="E26" s="622" t="s">
        <v>136</v>
      </c>
      <c r="F26" s="624">
        <v>14000</v>
      </c>
      <c r="G26" s="604">
        <f t="shared" si="6"/>
        <v>76900</v>
      </c>
      <c r="H26" s="575">
        <f t="shared" si="0"/>
        <v>316.28959276018099</v>
      </c>
      <c r="I26" s="616">
        <v>95</v>
      </c>
      <c r="J26" s="616">
        <v>6160</v>
      </c>
      <c r="L26" s="554">
        <f t="shared" si="7"/>
        <v>0</v>
      </c>
      <c r="M26" s="561">
        <f t="shared" si="1"/>
        <v>14000</v>
      </c>
      <c r="N26" s="561">
        <f t="shared" si="2"/>
        <v>0</v>
      </c>
      <c r="O26" s="561">
        <f t="shared" si="3"/>
        <v>0</v>
      </c>
      <c r="P26" s="561">
        <f t="shared" si="4"/>
        <v>0</v>
      </c>
    </row>
    <row r="27" spans="1:17" ht="13.9" customHeight="1" thickBot="1">
      <c r="A27" s="597">
        <v>18</v>
      </c>
      <c r="B27" s="611" t="s">
        <v>500</v>
      </c>
      <c r="C27" s="633">
        <v>151</v>
      </c>
      <c r="D27" s="631">
        <v>0.3</v>
      </c>
      <c r="E27" s="622" t="s">
        <v>136</v>
      </c>
      <c r="F27" s="624">
        <v>2100</v>
      </c>
      <c r="G27" s="604">
        <f t="shared" si="6"/>
        <v>79000</v>
      </c>
      <c r="H27" s="575">
        <f t="shared" si="0"/>
        <v>153.0497737556561</v>
      </c>
      <c r="I27" s="616">
        <v>95</v>
      </c>
      <c r="J27" s="616">
        <v>6130</v>
      </c>
      <c r="L27" s="554">
        <f t="shared" si="7"/>
        <v>0</v>
      </c>
      <c r="M27" s="561">
        <f t="shared" si="1"/>
        <v>2100</v>
      </c>
      <c r="N27" s="561">
        <f t="shared" si="2"/>
        <v>0</v>
      </c>
      <c r="O27" s="561">
        <f t="shared" si="3"/>
        <v>0</v>
      </c>
      <c r="P27" s="561">
        <f t="shared" si="4"/>
        <v>0</v>
      </c>
    </row>
    <row r="28" spans="1:17" ht="13.9" customHeight="1" thickBot="1">
      <c r="A28" s="597">
        <v>19</v>
      </c>
      <c r="B28" s="611" t="s">
        <v>500</v>
      </c>
      <c r="C28" s="633">
        <v>235</v>
      </c>
      <c r="D28" s="631">
        <v>1.2</v>
      </c>
      <c r="E28" s="622" t="s">
        <v>136</v>
      </c>
      <c r="F28" s="624">
        <v>11000</v>
      </c>
      <c r="G28" s="604">
        <f t="shared" si="6"/>
        <v>90000</v>
      </c>
      <c r="H28" s="575">
        <f t="shared" si="0"/>
        <v>247.76018099547511</v>
      </c>
      <c r="I28" s="616">
        <v>95</v>
      </c>
      <c r="J28" s="616">
        <v>6130</v>
      </c>
      <c r="L28" s="554">
        <f t="shared" si="7"/>
        <v>0</v>
      </c>
      <c r="M28" s="561">
        <f t="shared" si="1"/>
        <v>11000</v>
      </c>
      <c r="N28" s="561">
        <f t="shared" si="2"/>
        <v>0</v>
      </c>
      <c r="O28" s="561">
        <f t="shared" si="3"/>
        <v>0</v>
      </c>
      <c r="P28" s="561">
        <f t="shared" si="4"/>
        <v>0</v>
      </c>
    </row>
    <row r="29" spans="1:17" ht="13.9" customHeight="1" thickBot="1">
      <c r="A29" s="597">
        <v>20</v>
      </c>
      <c r="B29" s="611" t="s">
        <v>500</v>
      </c>
      <c r="C29" s="633">
        <v>200</v>
      </c>
      <c r="D29" s="631">
        <v>0.3</v>
      </c>
      <c r="E29" s="622" t="s">
        <v>150</v>
      </c>
      <c r="F29" s="624">
        <v>3620</v>
      </c>
      <c r="G29" s="604">
        <f t="shared" si="6"/>
        <v>93620</v>
      </c>
      <c r="H29" s="575">
        <f t="shared" si="0"/>
        <v>202.71493212669682</v>
      </c>
      <c r="I29" s="616">
        <v>95</v>
      </c>
      <c r="J29" s="616">
        <v>6030</v>
      </c>
      <c r="L29" s="554">
        <f t="shared" si="7"/>
        <v>0</v>
      </c>
      <c r="M29" s="561">
        <f t="shared" si="1"/>
        <v>0</v>
      </c>
      <c r="N29" s="561">
        <f t="shared" si="2"/>
        <v>3620</v>
      </c>
      <c r="O29" s="561">
        <f t="shared" si="3"/>
        <v>0</v>
      </c>
      <c r="P29" s="561">
        <f t="shared" si="4"/>
        <v>0</v>
      </c>
    </row>
    <row r="30" spans="1:17" ht="13.9" customHeight="1" thickBot="1">
      <c r="A30" s="597">
        <v>21</v>
      </c>
      <c r="B30" s="611" t="s">
        <v>500</v>
      </c>
      <c r="C30" s="633">
        <v>400</v>
      </c>
      <c r="D30" s="631">
        <v>0.6</v>
      </c>
      <c r="E30" s="622" t="s">
        <v>150</v>
      </c>
      <c r="F30" s="624">
        <v>12080</v>
      </c>
      <c r="G30" s="604">
        <f t="shared" si="6"/>
        <v>105700</v>
      </c>
      <c r="H30" s="575">
        <f t="shared" si="0"/>
        <v>410.85972850678729</v>
      </c>
      <c r="I30" s="616">
        <v>95</v>
      </c>
      <c r="J30" s="616">
        <v>5907</v>
      </c>
      <c r="L30" s="554">
        <f t="shared" si="7"/>
        <v>0</v>
      </c>
      <c r="M30" s="561">
        <f t="shared" si="1"/>
        <v>0</v>
      </c>
      <c r="N30" s="561">
        <f t="shared" si="2"/>
        <v>12080</v>
      </c>
      <c r="O30" s="561">
        <f t="shared" si="3"/>
        <v>0</v>
      </c>
      <c r="P30" s="561">
        <f t="shared" si="4"/>
        <v>0</v>
      </c>
    </row>
    <row r="31" spans="1:17" ht="13.9" customHeight="1" thickBot="1">
      <c r="A31" s="597">
        <v>22</v>
      </c>
      <c r="B31" s="611" t="s">
        <v>502</v>
      </c>
      <c r="C31" s="633">
        <v>400</v>
      </c>
      <c r="D31" s="631">
        <v>0.9</v>
      </c>
      <c r="E31" s="622" t="s">
        <v>150</v>
      </c>
      <c r="F31" s="624">
        <v>17510</v>
      </c>
      <c r="G31" s="604">
        <f t="shared" si="6"/>
        <v>123210</v>
      </c>
      <c r="H31" s="575">
        <f t="shared" si="0"/>
        <v>416.28959276018105</v>
      </c>
      <c r="I31" s="616">
        <v>95</v>
      </c>
      <c r="J31" s="616">
        <v>5860</v>
      </c>
      <c r="L31" s="554">
        <f t="shared" si="7"/>
        <v>0</v>
      </c>
      <c r="M31" s="561">
        <f t="shared" si="1"/>
        <v>0</v>
      </c>
      <c r="N31" s="561">
        <f t="shared" si="2"/>
        <v>17510</v>
      </c>
      <c r="O31" s="561">
        <f t="shared" si="3"/>
        <v>0</v>
      </c>
      <c r="P31" s="561">
        <f t="shared" si="4"/>
        <v>0</v>
      </c>
    </row>
    <row r="32" spans="1:17" ht="13.9" customHeight="1" thickBot="1">
      <c r="A32" s="597">
        <v>23</v>
      </c>
      <c r="B32" s="611" t="s">
        <v>502</v>
      </c>
      <c r="C32" s="633">
        <v>200</v>
      </c>
      <c r="D32" s="631">
        <v>0.3</v>
      </c>
      <c r="E32" s="622" t="s">
        <v>150</v>
      </c>
      <c r="F32" s="624">
        <v>3980</v>
      </c>
      <c r="G32" s="604">
        <f t="shared" si="6"/>
        <v>127190</v>
      </c>
      <c r="H32" s="575">
        <f t="shared" si="0"/>
        <v>202.71493212669682</v>
      </c>
      <c r="I32" s="616">
        <v>95</v>
      </c>
      <c r="J32" s="616">
        <v>5950</v>
      </c>
      <c r="L32" s="554">
        <f t="shared" si="7"/>
        <v>0</v>
      </c>
      <c r="M32" s="561">
        <f t="shared" si="1"/>
        <v>0</v>
      </c>
      <c r="N32" s="561">
        <f t="shared" si="2"/>
        <v>3980</v>
      </c>
      <c r="O32" s="561">
        <f t="shared" si="3"/>
        <v>0</v>
      </c>
      <c r="P32" s="561">
        <f t="shared" si="4"/>
        <v>0</v>
      </c>
    </row>
    <row r="33" spans="1:16" ht="13.9" customHeight="1" thickBot="1">
      <c r="A33" s="597">
        <v>24</v>
      </c>
      <c r="B33" s="611" t="s">
        <v>502</v>
      </c>
      <c r="C33" s="633">
        <v>400</v>
      </c>
      <c r="D33" s="631">
        <v>0.9</v>
      </c>
      <c r="E33" s="622" t="s">
        <v>150</v>
      </c>
      <c r="F33" s="624">
        <v>19230</v>
      </c>
      <c r="G33" s="604">
        <f t="shared" si="6"/>
        <v>146420</v>
      </c>
      <c r="H33" s="575">
        <f t="shared" si="0"/>
        <v>416.28959276018105</v>
      </c>
      <c r="I33" s="616">
        <v>95</v>
      </c>
      <c r="J33" s="616">
        <v>5910</v>
      </c>
      <c r="L33" s="554">
        <f t="shared" si="7"/>
        <v>0</v>
      </c>
      <c r="M33" s="561">
        <f t="shared" si="1"/>
        <v>0</v>
      </c>
      <c r="N33" s="561">
        <f t="shared" si="2"/>
        <v>19230</v>
      </c>
      <c r="O33" s="561">
        <f t="shared" si="3"/>
        <v>0</v>
      </c>
      <c r="P33" s="561">
        <f t="shared" si="4"/>
        <v>0</v>
      </c>
    </row>
    <row r="34" spans="1:16" ht="13.9" customHeight="1" thickBot="1">
      <c r="A34" s="597">
        <v>25</v>
      </c>
      <c r="B34" s="611" t="s">
        <v>502</v>
      </c>
      <c r="C34" s="633">
        <v>400</v>
      </c>
      <c r="D34" s="631">
        <v>1.5</v>
      </c>
      <c r="E34" s="622" t="s">
        <v>150</v>
      </c>
      <c r="F34" s="624">
        <v>29560</v>
      </c>
      <c r="G34" s="604">
        <f t="shared" si="6"/>
        <v>175980</v>
      </c>
      <c r="H34" s="575">
        <f t="shared" si="0"/>
        <v>427.14932126696834</v>
      </c>
      <c r="I34" s="616">
        <v>95</v>
      </c>
      <c r="J34" s="616">
        <v>5830</v>
      </c>
      <c r="L34" s="554">
        <f t="shared" si="7"/>
        <v>0</v>
      </c>
      <c r="M34" s="561">
        <f t="shared" si="1"/>
        <v>0</v>
      </c>
      <c r="N34" s="561">
        <f t="shared" si="2"/>
        <v>29560</v>
      </c>
      <c r="O34" s="561">
        <f t="shared" si="3"/>
        <v>0</v>
      </c>
      <c r="P34" s="561">
        <f t="shared" si="4"/>
        <v>0</v>
      </c>
    </row>
    <row r="35" spans="1:16" ht="13.9" customHeight="1" thickBot="1">
      <c r="A35" s="597">
        <v>26</v>
      </c>
      <c r="B35" s="611" t="s">
        <v>502</v>
      </c>
      <c r="C35" s="633">
        <v>200</v>
      </c>
      <c r="D35" s="631">
        <v>0.6</v>
      </c>
      <c r="E35" s="622" t="s">
        <v>150</v>
      </c>
      <c r="F35" s="624">
        <v>6530</v>
      </c>
      <c r="G35" s="604">
        <f t="shared" si="6"/>
        <v>182510</v>
      </c>
      <c r="H35" s="575">
        <f t="shared" si="0"/>
        <v>205.42986425339365</v>
      </c>
      <c r="I35" s="616">
        <v>95</v>
      </c>
      <c r="J35" s="616">
        <v>5760</v>
      </c>
      <c r="L35" s="554">
        <f t="shared" si="7"/>
        <v>0</v>
      </c>
      <c r="M35" s="561">
        <f t="shared" si="1"/>
        <v>0</v>
      </c>
      <c r="N35" s="561">
        <f t="shared" si="2"/>
        <v>6530</v>
      </c>
      <c r="O35" s="561">
        <f t="shared" si="3"/>
        <v>0</v>
      </c>
      <c r="P35" s="561">
        <f t="shared" si="4"/>
        <v>0</v>
      </c>
    </row>
    <row r="36" spans="1:16" ht="13.9" customHeight="1" thickBot="1">
      <c r="A36" s="597">
        <v>27</v>
      </c>
      <c r="B36" s="611" t="s">
        <v>502</v>
      </c>
      <c r="C36" s="633">
        <v>400</v>
      </c>
      <c r="D36" s="631">
        <v>1.2</v>
      </c>
      <c r="E36" s="622" t="s">
        <v>150</v>
      </c>
      <c r="F36" s="624">
        <v>24200</v>
      </c>
      <c r="G36" s="604">
        <f t="shared" si="6"/>
        <v>206710</v>
      </c>
      <c r="H36" s="575">
        <f t="shared" si="0"/>
        <v>421.7194570135747</v>
      </c>
      <c r="I36" s="616">
        <v>95</v>
      </c>
      <c r="J36" s="616">
        <v>5720</v>
      </c>
      <c r="L36" s="554">
        <f t="shared" si="7"/>
        <v>0</v>
      </c>
      <c r="M36" s="561">
        <f t="shared" si="1"/>
        <v>0</v>
      </c>
      <c r="N36" s="561">
        <f t="shared" si="2"/>
        <v>24200</v>
      </c>
      <c r="O36" s="561">
        <f t="shared" si="3"/>
        <v>0</v>
      </c>
      <c r="P36" s="561">
        <f t="shared" si="4"/>
        <v>0</v>
      </c>
    </row>
    <row r="37" spans="1:16" ht="13.9" customHeight="1" thickBot="1">
      <c r="A37" s="597">
        <v>28</v>
      </c>
      <c r="B37" s="611" t="s">
        <v>502</v>
      </c>
      <c r="C37" s="633">
        <v>400</v>
      </c>
      <c r="D37" s="631">
        <v>1.8</v>
      </c>
      <c r="E37" s="622" t="s">
        <v>150</v>
      </c>
      <c r="F37" s="624">
        <v>35170</v>
      </c>
      <c r="G37" s="604">
        <f t="shared" si="6"/>
        <v>241880</v>
      </c>
      <c r="H37" s="575">
        <f t="shared" si="0"/>
        <v>432.57918552036199</v>
      </c>
      <c r="I37" s="616">
        <v>95</v>
      </c>
      <c r="J37" s="616">
        <v>5690</v>
      </c>
      <c r="L37" s="554">
        <f t="shared" si="7"/>
        <v>0</v>
      </c>
      <c r="M37" s="561">
        <f t="shared" si="1"/>
        <v>0</v>
      </c>
      <c r="N37" s="561">
        <f t="shared" si="2"/>
        <v>35170</v>
      </c>
      <c r="O37" s="561">
        <f t="shared" si="3"/>
        <v>0</v>
      </c>
      <c r="P37" s="561">
        <f t="shared" si="4"/>
        <v>0</v>
      </c>
    </row>
    <row r="38" spans="1:16" ht="13.9" customHeight="1" thickBot="1">
      <c r="A38" s="597">
        <v>29</v>
      </c>
      <c r="B38" s="611" t="s">
        <v>502</v>
      </c>
      <c r="C38" s="633">
        <v>200</v>
      </c>
      <c r="D38" s="631">
        <v>0.6</v>
      </c>
      <c r="E38" s="622" t="s">
        <v>150</v>
      </c>
      <c r="F38" s="624">
        <v>9060</v>
      </c>
      <c r="G38" s="604">
        <f t="shared" si="6"/>
        <v>250940</v>
      </c>
      <c r="H38" s="575">
        <f t="shared" si="0"/>
        <v>205.42986425339365</v>
      </c>
      <c r="I38" s="616">
        <v>95</v>
      </c>
      <c r="J38" s="616">
        <v>5880</v>
      </c>
      <c r="L38" s="554">
        <f t="shared" si="7"/>
        <v>0</v>
      </c>
      <c r="M38" s="561">
        <f t="shared" si="1"/>
        <v>0</v>
      </c>
      <c r="N38" s="561">
        <f t="shared" si="2"/>
        <v>9060</v>
      </c>
      <c r="O38" s="561">
        <f t="shared" si="3"/>
        <v>0</v>
      </c>
      <c r="P38" s="561">
        <f t="shared" si="4"/>
        <v>0</v>
      </c>
    </row>
    <row r="39" spans="1:16" ht="13.9" customHeight="1" thickBot="1">
      <c r="A39" s="597">
        <v>30</v>
      </c>
      <c r="B39" s="611" t="s">
        <v>502</v>
      </c>
      <c r="C39" s="633">
        <v>425</v>
      </c>
      <c r="D39" s="631">
        <v>1.2</v>
      </c>
      <c r="E39" s="622" t="s">
        <v>150</v>
      </c>
      <c r="F39" s="624">
        <v>24580</v>
      </c>
      <c r="G39" s="604">
        <f t="shared" si="6"/>
        <v>275520</v>
      </c>
      <c r="H39" s="575">
        <f t="shared" si="0"/>
        <v>448.07692307692309</v>
      </c>
      <c r="I39" s="616">
        <v>95</v>
      </c>
      <c r="J39" s="616">
        <v>5820</v>
      </c>
      <c r="L39" s="554">
        <f t="shared" si="7"/>
        <v>0</v>
      </c>
      <c r="M39" s="561">
        <f t="shared" si="1"/>
        <v>0</v>
      </c>
      <c r="N39" s="561">
        <f t="shared" si="2"/>
        <v>24580</v>
      </c>
      <c r="O39" s="561">
        <f t="shared" si="3"/>
        <v>0</v>
      </c>
      <c r="P39" s="561">
        <f t="shared" si="4"/>
        <v>0</v>
      </c>
    </row>
    <row r="40" spans="1:16" ht="13.9" customHeight="1" thickBot="1">
      <c r="A40" s="597">
        <v>31</v>
      </c>
      <c r="B40" s="611" t="s">
        <v>502</v>
      </c>
      <c r="C40" s="633">
        <v>303</v>
      </c>
      <c r="D40" s="631">
        <v>1.8</v>
      </c>
      <c r="E40" s="622" t="s">
        <v>150</v>
      </c>
      <c r="F40" s="624">
        <v>26240</v>
      </c>
      <c r="G40" s="604">
        <f t="shared" si="6"/>
        <v>301760</v>
      </c>
      <c r="H40" s="575">
        <f t="shared" si="0"/>
        <v>327.6787330316742</v>
      </c>
      <c r="I40" s="616">
        <v>95</v>
      </c>
      <c r="J40" s="616">
        <v>5780</v>
      </c>
      <c r="L40" s="554">
        <f t="shared" si="7"/>
        <v>0</v>
      </c>
      <c r="M40" s="561">
        <f t="shared" si="1"/>
        <v>0</v>
      </c>
      <c r="N40" s="561">
        <f t="shared" si="2"/>
        <v>26240</v>
      </c>
      <c r="O40" s="561">
        <f t="shared" si="3"/>
        <v>0</v>
      </c>
      <c r="P40" s="561">
        <f t="shared" si="4"/>
        <v>0</v>
      </c>
    </row>
    <row r="41" spans="1:16" ht="13.9" customHeight="1" thickBot="1">
      <c r="A41" s="597">
        <v>32</v>
      </c>
      <c r="B41" s="611" t="s">
        <v>502</v>
      </c>
      <c r="C41" s="633">
        <v>202</v>
      </c>
      <c r="D41" s="631">
        <v>0.9</v>
      </c>
      <c r="E41" s="622" t="s">
        <v>150</v>
      </c>
      <c r="F41" s="624">
        <v>10570</v>
      </c>
      <c r="G41" s="604">
        <f t="shared" si="6"/>
        <v>312330</v>
      </c>
      <c r="H41" s="575">
        <f t="shared" si="0"/>
        <v>210.22624434389141</v>
      </c>
      <c r="I41" s="616">
        <v>95</v>
      </c>
      <c r="J41" s="616">
        <v>5740</v>
      </c>
      <c r="L41" s="554">
        <f t="shared" si="7"/>
        <v>0</v>
      </c>
      <c r="M41" s="561">
        <f t="shared" si="1"/>
        <v>0</v>
      </c>
      <c r="N41" s="561">
        <f t="shared" si="2"/>
        <v>10570</v>
      </c>
      <c r="O41" s="561">
        <f t="shared" si="3"/>
        <v>0</v>
      </c>
      <c r="P41" s="561">
        <f t="shared" si="4"/>
        <v>0</v>
      </c>
    </row>
    <row r="42" spans="1:16" ht="13.9" customHeight="1" thickBot="1">
      <c r="A42" s="597">
        <v>33</v>
      </c>
      <c r="B42" s="611" t="s">
        <v>502</v>
      </c>
      <c r="C42" s="633">
        <v>502</v>
      </c>
      <c r="D42" s="631">
        <v>1.5</v>
      </c>
      <c r="E42" s="622" t="s">
        <v>150</v>
      </c>
      <c r="F42" s="624">
        <v>33670</v>
      </c>
      <c r="G42" s="604">
        <f t="shared" si="6"/>
        <v>346000</v>
      </c>
      <c r="H42" s="575">
        <f t="shared" si="0"/>
        <v>536.07239819004519</v>
      </c>
      <c r="I42" s="616">
        <v>95</v>
      </c>
      <c r="J42" s="616">
        <v>5740</v>
      </c>
      <c r="L42" s="554">
        <f t="shared" si="7"/>
        <v>0</v>
      </c>
      <c r="M42" s="561">
        <f t="shared" si="1"/>
        <v>0</v>
      </c>
      <c r="N42" s="561">
        <f t="shared" si="2"/>
        <v>33670</v>
      </c>
      <c r="O42" s="561">
        <f t="shared" si="3"/>
        <v>0</v>
      </c>
      <c r="P42" s="561">
        <f t="shared" si="4"/>
        <v>0</v>
      </c>
    </row>
    <row r="43" spans="1:16" ht="13.9" customHeight="1" thickBot="1">
      <c r="A43" s="597">
        <v>34</v>
      </c>
      <c r="B43" s="611"/>
      <c r="C43" s="633"/>
      <c r="D43" s="631"/>
      <c r="E43" s="622"/>
      <c r="F43" s="624">
        <f t="shared" si="5"/>
        <v>0</v>
      </c>
      <c r="G43" s="604">
        <f t="shared" si="6"/>
        <v>346000</v>
      </c>
      <c r="H43" s="575">
        <f t="shared" si="0"/>
        <v>0</v>
      </c>
      <c r="I43" s="616"/>
      <c r="J43" s="616"/>
      <c r="L43" s="554">
        <f t="shared" si="7"/>
        <v>0</v>
      </c>
      <c r="M43" s="561">
        <f t="shared" si="1"/>
        <v>0</v>
      </c>
      <c r="N43" s="561">
        <f t="shared" si="2"/>
        <v>0</v>
      </c>
      <c r="O43" s="561">
        <f t="shared" si="3"/>
        <v>0</v>
      </c>
      <c r="P43" s="561">
        <f t="shared" si="4"/>
        <v>0</v>
      </c>
    </row>
    <row r="44" spans="1:16" ht="13.9" customHeight="1" thickBot="1">
      <c r="A44" s="597">
        <v>35</v>
      </c>
      <c r="B44" s="611"/>
      <c r="C44" s="633"/>
      <c r="D44" s="631"/>
      <c r="E44" s="622"/>
      <c r="F44" s="624">
        <f>(D44*42)*C44</f>
        <v>0</v>
      </c>
      <c r="G44" s="604">
        <f t="shared" si="6"/>
        <v>346000</v>
      </c>
      <c r="H44" s="575">
        <f t="shared" si="0"/>
        <v>0</v>
      </c>
      <c r="I44" s="616"/>
      <c r="J44" s="616"/>
      <c r="L44" s="554">
        <f t="shared" si="7"/>
        <v>0</v>
      </c>
      <c r="M44" s="561">
        <f t="shared" si="1"/>
        <v>0</v>
      </c>
      <c r="N44" s="561">
        <f t="shared" si="2"/>
        <v>0</v>
      </c>
      <c r="O44" s="561">
        <f t="shared" si="3"/>
        <v>0</v>
      </c>
      <c r="P44" s="561">
        <f t="shared" si="4"/>
        <v>0</v>
      </c>
    </row>
    <row r="45" spans="1:16" ht="13.9" customHeight="1" thickBot="1">
      <c r="A45" s="597">
        <v>36</v>
      </c>
      <c r="B45" s="611"/>
      <c r="C45" s="633"/>
      <c r="D45" s="631"/>
      <c r="E45" s="622"/>
      <c r="F45" s="624">
        <f t="shared" ref="F45" si="8">(D45*42)*C45</f>
        <v>0</v>
      </c>
      <c r="G45" s="604">
        <f t="shared" si="6"/>
        <v>346000</v>
      </c>
      <c r="H45" s="575">
        <f t="shared" si="0"/>
        <v>0</v>
      </c>
      <c r="I45" s="616"/>
      <c r="J45" s="616"/>
      <c r="L45" s="554">
        <f t="shared" si="7"/>
        <v>0</v>
      </c>
      <c r="M45" s="561">
        <f t="shared" si="1"/>
        <v>0</v>
      </c>
      <c r="N45" s="561">
        <f t="shared" si="2"/>
        <v>0</v>
      </c>
      <c r="O45" s="561">
        <f t="shared" si="3"/>
        <v>0</v>
      </c>
      <c r="P45" s="561">
        <f t="shared" si="4"/>
        <v>0</v>
      </c>
    </row>
    <row r="46" spans="1:16" ht="13.9" customHeight="1" thickBot="1">
      <c r="A46" s="597">
        <v>37</v>
      </c>
      <c r="B46" s="611"/>
      <c r="C46" s="633"/>
      <c r="D46" s="631"/>
      <c r="E46" s="622"/>
      <c r="F46" s="624">
        <f>(D46*42)*C46</f>
        <v>0</v>
      </c>
      <c r="G46" s="604">
        <f t="shared" si="6"/>
        <v>346000</v>
      </c>
      <c r="H46" s="575">
        <f t="shared" si="0"/>
        <v>0</v>
      </c>
      <c r="I46" s="616"/>
      <c r="J46" s="616"/>
      <c r="L46" s="554">
        <f t="shared" si="7"/>
        <v>0</v>
      </c>
      <c r="M46" s="561">
        <f t="shared" si="1"/>
        <v>0</v>
      </c>
      <c r="N46" s="561">
        <f t="shared" si="2"/>
        <v>0</v>
      </c>
      <c r="O46" s="561">
        <f t="shared" si="3"/>
        <v>0</v>
      </c>
      <c r="P46" s="561">
        <f t="shared" si="4"/>
        <v>0</v>
      </c>
    </row>
    <row r="47" spans="1:16" ht="13.9" customHeight="1" thickBot="1">
      <c r="A47" s="597">
        <v>38</v>
      </c>
      <c r="B47" s="611"/>
      <c r="C47" s="612"/>
      <c r="D47" s="613"/>
      <c r="E47" s="622"/>
      <c r="F47" s="624">
        <f t="shared" ref="F47:F48" si="9">(D47*42)*C47</f>
        <v>0</v>
      </c>
      <c r="G47" s="604">
        <f t="shared" si="6"/>
        <v>346000</v>
      </c>
      <c r="H47" s="575">
        <f t="shared" si="0"/>
        <v>0</v>
      </c>
      <c r="I47" s="616"/>
      <c r="J47" s="616"/>
      <c r="L47" s="554">
        <f t="shared" si="7"/>
        <v>0</v>
      </c>
      <c r="M47" s="561">
        <f>IF(E47=$M$54,F47,0)</f>
        <v>0</v>
      </c>
      <c r="N47" s="561">
        <f>IF(E47=$N$54,F47,0)</f>
        <v>0</v>
      </c>
      <c r="O47" s="561">
        <f>IF(E47=$O$54,F47,0)</f>
        <v>0</v>
      </c>
      <c r="P47" s="561">
        <f>IF(E47=$P$54,F47,0)</f>
        <v>0</v>
      </c>
    </row>
    <row r="48" spans="1:16" ht="13.9" customHeight="1" thickBot="1">
      <c r="A48" s="597">
        <v>39</v>
      </c>
      <c r="B48" s="611"/>
      <c r="C48" s="612"/>
      <c r="D48" s="613"/>
      <c r="E48" s="622"/>
      <c r="F48" s="624">
        <f t="shared" si="9"/>
        <v>0</v>
      </c>
      <c r="G48" s="604">
        <f t="shared" si="6"/>
        <v>346000</v>
      </c>
      <c r="H48" s="575">
        <f t="shared" si="0"/>
        <v>0</v>
      </c>
      <c r="I48" s="616"/>
      <c r="J48" s="616"/>
      <c r="L48" s="554">
        <f t="shared" si="7"/>
        <v>0</v>
      </c>
      <c r="M48" s="561">
        <f>IF(E48=$M$54,F48,0)</f>
        <v>0</v>
      </c>
      <c r="N48" s="561">
        <f>IF(E48=$N$54,F48,0)</f>
        <v>0</v>
      </c>
      <c r="O48" s="561">
        <f>IF(E48=$O$54,F48,0)</f>
        <v>0</v>
      </c>
      <c r="P48" s="561">
        <f>IF(E48=$P$54,F48,0)</f>
        <v>0</v>
      </c>
    </row>
    <row r="49" spans="1:17" ht="13.9" customHeight="1" thickBot="1">
      <c r="A49" s="597">
        <v>40</v>
      </c>
      <c r="B49" s="611" t="s">
        <v>502</v>
      </c>
      <c r="C49" s="591">
        <f>(C5*E4)</f>
        <v>216.93344999999999</v>
      </c>
      <c r="D49" s="621"/>
      <c r="E49" s="614" t="s">
        <v>156</v>
      </c>
      <c r="F49" s="623"/>
      <c r="G49" s="605"/>
      <c r="H49" s="575">
        <f t="shared" si="0"/>
        <v>216.93344999999999</v>
      </c>
      <c r="I49" s="612"/>
      <c r="J49" s="616"/>
      <c r="L49" s="554">
        <f t="shared" si="7"/>
        <v>0</v>
      </c>
      <c r="M49" s="561">
        <f>IF(E49=$M$54,F49,0)</f>
        <v>0</v>
      </c>
      <c r="N49" s="561">
        <f>IF(E49=$N$54,F49,0)</f>
        <v>0</v>
      </c>
      <c r="O49" s="561">
        <f>IF(E49=$O$54,F49,0)</f>
        <v>0</v>
      </c>
      <c r="P49" s="561">
        <f>IF(E49=$P$54,F49,0)</f>
        <v>0</v>
      </c>
    </row>
    <row r="50" spans="1:17" ht="13.9" customHeight="1" thickBot="1">
      <c r="A50" s="578" t="s">
        <v>71</v>
      </c>
      <c r="B50" s="576" t="s">
        <v>235</v>
      </c>
      <c r="C50" s="591">
        <f>(SUM(C10:C49))*42</f>
        <v>399543.20490000001</v>
      </c>
      <c r="D50" s="598" t="s">
        <v>236</v>
      </c>
      <c r="E50" s="576" t="s">
        <v>237</v>
      </c>
      <c r="F50" s="591">
        <f>SUM(F10:F46)</f>
        <v>346000</v>
      </c>
      <c r="G50" s="607" t="s">
        <v>154</v>
      </c>
      <c r="H50" s="606"/>
      <c r="I50" s="600"/>
      <c r="J50" s="603" t="s">
        <v>202</v>
      </c>
      <c r="K50" s="535"/>
      <c r="L50" s="554"/>
      <c r="M50" s="555"/>
      <c r="N50" s="555"/>
      <c r="O50" s="556"/>
      <c r="P50" s="556"/>
    </row>
    <row r="51" spans="1:17" ht="13.9" customHeight="1" thickBot="1">
      <c r="A51" s="578" t="s">
        <v>204</v>
      </c>
      <c r="B51" s="617">
        <v>0.63402777777777775</v>
      </c>
      <c r="C51" s="590" t="s">
        <v>203</v>
      </c>
      <c r="D51" s="580" t="s">
        <v>205</v>
      </c>
      <c r="E51" s="617">
        <v>0.7583333333333333</v>
      </c>
      <c r="F51" s="590" t="s">
        <v>203</v>
      </c>
      <c r="G51" s="580" t="s">
        <v>207</v>
      </c>
      <c r="H51" s="620">
        <v>43023</v>
      </c>
      <c r="I51" s="600" t="s">
        <v>514</v>
      </c>
      <c r="J51" s="601">
        <f>H49+H55</f>
        <v>266.93344999999999</v>
      </c>
      <c r="K51" s="574"/>
      <c r="L51" s="554"/>
      <c r="M51" s="555"/>
      <c r="N51" s="555"/>
      <c r="O51" s="556"/>
      <c r="P51" s="556"/>
    </row>
    <row r="52" spans="1:17" ht="13.9" customHeight="1" thickBot="1">
      <c r="A52" s="578" t="s">
        <v>178</v>
      </c>
      <c r="B52" s="612">
        <v>620</v>
      </c>
      <c r="C52" s="579" t="s">
        <v>73</v>
      </c>
      <c r="D52" s="580" t="s">
        <v>160</v>
      </c>
      <c r="E52" s="618">
        <f>MAX(D10:D48)</f>
        <v>1.8</v>
      </c>
      <c r="F52" s="579" t="s">
        <v>165</v>
      </c>
      <c r="G52" s="580" t="s">
        <v>166</v>
      </c>
      <c r="H52" s="618">
        <f>F50/(SUM(C15:C48)*42)</f>
        <v>0.94843371380327401</v>
      </c>
      <c r="I52" s="600" t="s">
        <v>165</v>
      </c>
      <c r="J52" s="602" t="s">
        <v>234</v>
      </c>
      <c r="L52" s="554"/>
      <c r="M52" s="555"/>
      <c r="N52" s="555"/>
      <c r="O52" s="556"/>
      <c r="P52" s="556"/>
    </row>
    <row r="53" spans="1:17" ht="13.9" customHeight="1" thickBot="1">
      <c r="A53" s="578" t="s">
        <v>179</v>
      </c>
      <c r="B53" s="612">
        <v>6324</v>
      </c>
      <c r="C53" s="579" t="s">
        <v>73</v>
      </c>
      <c r="D53" s="580" t="s">
        <v>161</v>
      </c>
      <c r="E53" s="612">
        <f>MAX(I10:I49)</f>
        <v>95</v>
      </c>
      <c r="F53" s="579" t="s">
        <v>74</v>
      </c>
      <c r="G53" s="580" t="s">
        <v>163</v>
      </c>
      <c r="H53" s="612">
        <f>AVERAGE(I14:I48)</f>
        <v>92.896551724137936</v>
      </c>
      <c r="I53" s="600" t="s">
        <v>74</v>
      </c>
      <c r="J53" s="547">
        <f>SUM(H10:H49)+E55+H55</f>
        <v>10002.132545022627</v>
      </c>
      <c r="L53" s="574"/>
      <c r="M53" s="574"/>
      <c r="N53" s="574"/>
      <c r="O53" s="574"/>
      <c r="P53" s="574"/>
    </row>
    <row r="54" spans="1:17" ht="13.9" customHeight="1" thickBot="1">
      <c r="A54" s="578" t="s">
        <v>75</v>
      </c>
      <c r="B54" s="615">
        <v>2041</v>
      </c>
      <c r="C54" s="579" t="s">
        <v>73</v>
      </c>
      <c r="D54" s="580" t="s">
        <v>162</v>
      </c>
      <c r="E54" s="612">
        <f>MAX(J10:J49)</f>
        <v>6800</v>
      </c>
      <c r="F54" s="579" t="s">
        <v>73</v>
      </c>
      <c r="G54" s="580" t="s">
        <v>164</v>
      </c>
      <c r="H54" s="612">
        <f>AVERAGE(J14:J48)</f>
        <v>5943.4137931034484</v>
      </c>
      <c r="I54" s="600" t="s">
        <v>73</v>
      </c>
      <c r="J54" s="602" t="s">
        <v>146</v>
      </c>
      <c r="L54" s="550" t="s">
        <v>89</v>
      </c>
      <c r="M54" s="549" t="str">
        <f>'Job Info'!D17</f>
        <v>100 Mesh</v>
      </c>
      <c r="N54" s="549" t="str">
        <f>'Job Info'!D18</f>
        <v>40/70 White</v>
      </c>
      <c r="O54" s="549">
        <f>'Job Info'!D19</f>
        <v>0</v>
      </c>
      <c r="P54" s="549">
        <f>'Job Info'!D20</f>
        <v>0</v>
      </c>
    </row>
    <row r="55" spans="1:17" ht="13.9" customHeight="1" thickBot="1">
      <c r="A55" s="576" t="s">
        <v>90</v>
      </c>
      <c r="B55" s="599">
        <f>((C7*0.433)+B54)/C7</f>
        <v>0.65862458545213354</v>
      </c>
      <c r="C55" s="579" t="s">
        <v>231</v>
      </c>
      <c r="D55" s="589" t="s">
        <v>229</v>
      </c>
      <c r="E55" s="619">
        <v>110</v>
      </c>
      <c r="F55" s="579" t="s">
        <v>230</v>
      </c>
      <c r="G55" s="578" t="s">
        <v>232</v>
      </c>
      <c r="H55" s="619">
        <v>50</v>
      </c>
      <c r="I55" s="600" t="s">
        <v>230</v>
      </c>
      <c r="J55" s="547">
        <f>(C50/42)+E55+H55</f>
        <v>9672.9334500000004</v>
      </c>
      <c r="L55" s="551">
        <f t="shared" ref="L55:P55" si="10">SUM(L10:L49)</f>
        <v>60</v>
      </c>
      <c r="M55" s="551">
        <f t="shared" si="10"/>
        <v>90000</v>
      </c>
      <c r="N55" s="551">
        <f t="shared" si="10"/>
        <v>256000</v>
      </c>
      <c r="O55" s="551">
        <f t="shared" si="10"/>
        <v>0</v>
      </c>
      <c r="P55" s="551">
        <f t="shared" si="10"/>
        <v>0</v>
      </c>
    </row>
    <row r="56" spans="1:17" ht="43.15" customHeight="1">
      <c r="A56" s="663" t="s">
        <v>511</v>
      </c>
      <c r="B56" s="664"/>
      <c r="C56" s="664"/>
      <c r="D56" s="664"/>
      <c r="E56" s="664"/>
      <c r="F56" s="664"/>
      <c r="G56" s="664"/>
      <c r="H56" s="664"/>
      <c r="I56" s="664"/>
      <c r="J56" s="665"/>
      <c r="K56" s="535"/>
      <c r="L56" s="538"/>
      <c r="M56" s="539"/>
      <c r="N56" s="535"/>
      <c r="O56" s="535"/>
    </row>
    <row r="58" spans="1:17">
      <c r="A58" s="541"/>
      <c r="B58" s="540" t="s">
        <v>191</v>
      </c>
      <c r="C58" s="542"/>
      <c r="D58" s="542"/>
      <c r="E58" s="542"/>
      <c r="F58" s="542"/>
      <c r="G58" s="542"/>
      <c r="H58" s="542"/>
      <c r="I58" s="542"/>
    </row>
    <row r="59" spans="1:17">
      <c r="A59" s="543"/>
      <c r="B59" s="540" t="s">
        <v>100</v>
      </c>
      <c r="C59" s="545"/>
      <c r="D59" s="544"/>
      <c r="E59" s="545"/>
      <c r="F59" s="546"/>
      <c r="G59" s="546"/>
      <c r="H59" s="546"/>
      <c r="I59" s="546"/>
    </row>
    <row r="60" spans="1:17">
      <c r="A60" s="558" t="s">
        <v>130</v>
      </c>
      <c r="B60" s="558" t="s">
        <v>131</v>
      </c>
      <c r="C60" s="558" t="s">
        <v>97</v>
      </c>
      <c r="D60" s="558" t="s">
        <v>91</v>
      </c>
      <c r="E60" s="558" t="s">
        <v>72</v>
      </c>
      <c r="F60" s="558" t="s">
        <v>173</v>
      </c>
      <c r="G60" s="558" t="s">
        <v>174</v>
      </c>
      <c r="H60" s="558" t="s">
        <v>171</v>
      </c>
      <c r="I60" s="558" t="s">
        <v>172</v>
      </c>
      <c r="J60" s="558" t="s">
        <v>159</v>
      </c>
      <c r="K60" s="558" t="s">
        <v>99</v>
      </c>
      <c r="L60" s="558" t="s">
        <v>92</v>
      </c>
      <c r="M60" s="558" t="s">
        <v>132</v>
      </c>
      <c r="N60" s="558" t="s">
        <v>93</v>
      </c>
      <c r="O60" s="558" t="s">
        <v>94</v>
      </c>
      <c r="P60" s="558" t="s">
        <v>96</v>
      </c>
      <c r="Q60" s="558" t="s">
        <v>95</v>
      </c>
    </row>
    <row r="61" spans="1:17">
      <c r="A61" s="559">
        <f>C5</f>
        <v>9785</v>
      </c>
      <c r="B61" s="559">
        <f>C6</f>
        <v>9936</v>
      </c>
      <c r="C61" s="559">
        <f>C50</f>
        <v>399543.20490000001</v>
      </c>
      <c r="D61" s="559">
        <f>J55</f>
        <v>9672.9334500000004</v>
      </c>
      <c r="E61" s="559">
        <f>F50</f>
        <v>346000</v>
      </c>
      <c r="F61" s="559">
        <f>M55</f>
        <v>90000</v>
      </c>
      <c r="G61" s="559">
        <f>N55</f>
        <v>256000</v>
      </c>
      <c r="H61" s="559">
        <f>O55</f>
        <v>0</v>
      </c>
      <c r="I61" s="559">
        <f>P55</f>
        <v>0</v>
      </c>
      <c r="J61" s="559">
        <f>B52</f>
        <v>620</v>
      </c>
      <c r="K61" s="559">
        <f>B53</f>
        <v>6324</v>
      </c>
      <c r="L61" s="559">
        <f>B54</f>
        <v>2041</v>
      </c>
      <c r="M61" s="560">
        <f>B55</f>
        <v>0.65862458545213354</v>
      </c>
      <c r="N61" s="559">
        <f>E53</f>
        <v>95</v>
      </c>
      <c r="O61" s="559">
        <f>H53</f>
        <v>92.896551724137936</v>
      </c>
      <c r="P61" s="559">
        <f>E54</f>
        <v>6800</v>
      </c>
      <c r="Q61" s="559">
        <f>H54</f>
        <v>5943.4137931034484</v>
      </c>
    </row>
  </sheetData>
  <sheetProtection selectLockedCells="1"/>
  <mergeCells count="22">
    <mergeCell ref="A2:A3"/>
    <mergeCell ref="B2:E2"/>
    <mergeCell ref="F2:J3"/>
    <mergeCell ref="B3:E3"/>
    <mergeCell ref="A4:A5"/>
    <mergeCell ref="F4:G4"/>
    <mergeCell ref="H4:J4"/>
    <mergeCell ref="F5:G5"/>
    <mergeCell ref="H5:J5"/>
    <mergeCell ref="I8:I9"/>
    <mergeCell ref="J8:J9"/>
    <mergeCell ref="A56:J56"/>
    <mergeCell ref="M5:P5"/>
    <mergeCell ref="M6:P6"/>
    <mergeCell ref="A8:A9"/>
    <mergeCell ref="B8:B9"/>
    <mergeCell ref="C8:C9"/>
    <mergeCell ref="D8:D9"/>
    <mergeCell ref="E8:E9"/>
    <mergeCell ref="F8:F9"/>
    <mergeCell ref="G8:G9"/>
    <mergeCell ref="H8:H9"/>
  </mergeCells>
  <dataValidations count="1">
    <dataValidation type="list" allowBlank="1" showInputMessage="1" showErrorMessage="1" sqref="E10:E49">
      <formula1>$Q$10:$Q$25</formula1>
    </dataValidation>
  </dataValidations>
  <pageMargins left="0.7" right="0.7" top="0.75" bottom="0.75" header="0.3" footer="0.3"/>
  <pageSetup scale="77" orientation="portrait" r:id="rId1"/>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Q61"/>
  <sheetViews>
    <sheetView zoomScaleNormal="100" zoomScaleSheetLayoutView="80" workbookViewId="0">
      <selection activeCell="L2" sqref="L2"/>
    </sheetView>
  </sheetViews>
  <sheetFormatPr defaultColWidth="8.85546875" defaultRowHeight="15"/>
  <cols>
    <col min="1" max="16" width="11.7109375" style="534" customWidth="1"/>
    <col min="17" max="17" width="11.28515625" style="534" bestFit="1" customWidth="1"/>
    <col min="18" max="16384" width="8.85546875" style="534"/>
  </cols>
  <sheetData>
    <row r="1" spans="1:17" ht="13.9" customHeight="1" thickBot="1"/>
    <row r="2" spans="1:17" ht="13.9" customHeight="1" thickBot="1">
      <c r="A2" s="673" t="s">
        <v>433</v>
      </c>
      <c r="B2" s="674" t="s">
        <v>291</v>
      </c>
      <c r="C2" s="675"/>
      <c r="D2" s="675"/>
      <c r="E2" s="676"/>
      <c r="F2" s="677" t="s">
        <v>434</v>
      </c>
      <c r="G2" s="678"/>
      <c r="H2" s="678"/>
      <c r="I2" s="678"/>
      <c r="J2" s="678"/>
      <c r="M2" s="566" t="s">
        <v>185</v>
      </c>
      <c r="N2" s="566" t="s">
        <v>186</v>
      </c>
      <c r="O2" s="566" t="s">
        <v>187</v>
      </c>
      <c r="P2" s="566" t="s">
        <v>188</v>
      </c>
    </row>
    <row r="3" spans="1:17" ht="13.9" customHeight="1" thickBot="1">
      <c r="A3" s="673"/>
      <c r="B3" s="679" t="s">
        <v>241</v>
      </c>
      <c r="C3" s="680"/>
      <c r="D3" s="680"/>
      <c r="E3" s="681"/>
      <c r="F3" s="677"/>
      <c r="G3" s="678"/>
      <c r="H3" s="678"/>
      <c r="I3" s="678"/>
      <c r="J3" s="678"/>
      <c r="M3" s="567">
        <f>M55/F50</f>
        <v>0.25261932479627475</v>
      </c>
      <c r="N3" s="567">
        <f>N55/F50</f>
        <v>0.74738067520372531</v>
      </c>
      <c r="O3" s="567">
        <f>O55/F50</f>
        <v>0</v>
      </c>
      <c r="P3" s="567">
        <f>P55/F50</f>
        <v>0</v>
      </c>
    </row>
    <row r="4" spans="1:17" ht="13.9" customHeight="1" thickBot="1">
      <c r="A4" s="682">
        <v>51</v>
      </c>
      <c r="B4" s="581" t="s">
        <v>218</v>
      </c>
      <c r="C4" s="608">
        <v>9767</v>
      </c>
      <c r="D4" s="582" t="s">
        <v>76</v>
      </c>
      <c r="E4" s="586">
        <v>2.2169999999999999E-2</v>
      </c>
      <c r="F4" s="683" t="s">
        <v>226</v>
      </c>
      <c r="G4" s="684"/>
      <c r="H4" s="685" t="s">
        <v>453</v>
      </c>
      <c r="I4" s="685"/>
      <c r="J4" s="685"/>
      <c r="N4" s="535"/>
    </row>
    <row r="5" spans="1:17" ht="13.9" customHeight="1" thickBot="1">
      <c r="A5" s="682"/>
      <c r="B5" s="659" t="s">
        <v>78</v>
      </c>
      <c r="C5" s="609">
        <v>9598</v>
      </c>
      <c r="D5" s="583" t="s">
        <v>219</v>
      </c>
      <c r="E5" s="587">
        <f>(C6+C5)/2</f>
        <v>9673.5</v>
      </c>
      <c r="F5" s="683" t="s">
        <v>227</v>
      </c>
      <c r="G5" s="686"/>
      <c r="H5" s="685" t="s">
        <v>452</v>
      </c>
      <c r="I5" s="687"/>
      <c r="J5" s="685"/>
      <c r="M5" s="666" t="s">
        <v>140</v>
      </c>
      <c r="N5" s="667"/>
      <c r="O5" s="667"/>
      <c r="P5" s="668"/>
    </row>
    <row r="6" spans="1:17" ht="13.9" customHeight="1" thickBot="1">
      <c r="A6" s="595" t="s">
        <v>144</v>
      </c>
      <c r="B6" s="659" t="s">
        <v>79</v>
      </c>
      <c r="C6" s="609">
        <v>9749</v>
      </c>
      <c r="D6" s="584" t="s">
        <v>145</v>
      </c>
      <c r="E6" s="588">
        <v>0.63</v>
      </c>
      <c r="F6" s="592" t="s">
        <v>170</v>
      </c>
      <c r="G6" s="594">
        <f>SUM(C12:C15)/SUM(C12:C46)</f>
        <v>8.3130152095669332E-2</v>
      </c>
      <c r="H6" s="592" t="s">
        <v>168</v>
      </c>
      <c r="I6" s="575">
        <v>48.698924731182792</v>
      </c>
      <c r="J6" s="596"/>
      <c r="M6" s="669" t="s">
        <v>141</v>
      </c>
      <c r="N6" s="670"/>
      <c r="O6" s="670"/>
      <c r="P6" s="671"/>
    </row>
    <row r="7" spans="1:17" ht="13.9" customHeight="1" thickBot="1">
      <c r="A7" s="610">
        <v>22.1</v>
      </c>
      <c r="B7" s="659" t="s">
        <v>80</v>
      </c>
      <c r="C7" s="609">
        <v>9044</v>
      </c>
      <c r="D7" s="585" t="s">
        <v>77</v>
      </c>
      <c r="E7" s="587">
        <v>6</v>
      </c>
      <c r="F7" s="593" t="s">
        <v>167</v>
      </c>
      <c r="G7" s="587">
        <v>95</v>
      </c>
      <c r="H7" s="592" t="s">
        <v>169</v>
      </c>
      <c r="I7" s="575">
        <v>1853.2258064516129</v>
      </c>
      <c r="J7" s="596"/>
      <c r="K7" s="535"/>
      <c r="L7" s="557"/>
    </row>
    <row r="8" spans="1:17" ht="13.9" customHeight="1">
      <c r="A8" s="661" t="s">
        <v>81</v>
      </c>
      <c r="B8" s="661" t="s">
        <v>82</v>
      </c>
      <c r="C8" s="661" t="s">
        <v>201</v>
      </c>
      <c r="D8" s="661" t="s">
        <v>224</v>
      </c>
      <c r="E8" s="662" t="s">
        <v>225</v>
      </c>
      <c r="F8" s="661" t="s">
        <v>83</v>
      </c>
      <c r="G8" s="662" t="s">
        <v>72</v>
      </c>
      <c r="H8" s="661" t="s">
        <v>217</v>
      </c>
      <c r="I8" s="661" t="s">
        <v>239</v>
      </c>
      <c r="J8" s="662" t="s">
        <v>451</v>
      </c>
      <c r="L8" s="557"/>
    </row>
    <row r="9" spans="1:17" ht="13.9" customHeight="1" thickBot="1">
      <c r="A9" s="661"/>
      <c r="B9" s="661"/>
      <c r="C9" s="661"/>
      <c r="D9" s="661"/>
      <c r="E9" s="661"/>
      <c r="F9" s="672"/>
      <c r="G9" s="672"/>
      <c r="H9" s="672"/>
      <c r="I9" s="661"/>
      <c r="J9" s="661"/>
      <c r="L9" s="535"/>
      <c r="M9" s="535"/>
      <c r="N9" s="535"/>
      <c r="Q9" s="568" t="s">
        <v>149</v>
      </c>
    </row>
    <row r="10" spans="1:17" ht="13.9" customHeight="1" thickBot="1">
      <c r="A10" s="597">
        <v>1</v>
      </c>
      <c r="B10" s="611" t="s">
        <v>84</v>
      </c>
      <c r="C10" s="630">
        <v>24</v>
      </c>
      <c r="D10" s="631"/>
      <c r="E10" s="622" t="s">
        <v>139</v>
      </c>
      <c r="F10" s="624">
        <f>(D10*42)*C10</f>
        <v>0</v>
      </c>
      <c r="G10" s="604">
        <f>F10</f>
        <v>0</v>
      </c>
      <c r="H10" s="575">
        <f t="shared" ref="H10:H49" si="0">(1*((D10/$A$7)+1))*C10</f>
        <v>24</v>
      </c>
      <c r="I10" s="616">
        <v>15</v>
      </c>
      <c r="J10" s="616">
        <v>6220</v>
      </c>
      <c r="L10" s="554">
        <f>IF(E10="acid",(C10),0)</f>
        <v>0</v>
      </c>
      <c r="M10" s="561">
        <f t="shared" ref="M10:M46" si="1">IF(E10=$M$54,F10,0)</f>
        <v>0</v>
      </c>
      <c r="N10" s="561">
        <f t="shared" ref="N10:N46" si="2">IF(E10=$N$54,F10,0)</f>
        <v>0</v>
      </c>
      <c r="O10" s="561">
        <f t="shared" ref="O10:O46" si="3">IF(E10=$O$54,F10,0)</f>
        <v>0</v>
      </c>
      <c r="P10" s="561">
        <f t="shared" ref="P10:P46" si="4">IF(E10=$P$54,F10,0)</f>
        <v>0</v>
      </c>
      <c r="Q10" s="569"/>
    </row>
    <row r="11" spans="1:17" ht="13.9" customHeight="1" thickBot="1">
      <c r="A11" s="597">
        <v>2</v>
      </c>
      <c r="B11" s="611" t="s">
        <v>85</v>
      </c>
      <c r="C11" s="630">
        <v>24</v>
      </c>
      <c r="D11" s="631"/>
      <c r="E11" s="622" t="s">
        <v>61</v>
      </c>
      <c r="F11" s="624">
        <f t="shared" ref="F11:F14" si="5">(D11*42)*C11</f>
        <v>0</v>
      </c>
      <c r="G11" s="604">
        <f t="shared" ref="G11:G48" si="6">G10+F11</f>
        <v>0</v>
      </c>
      <c r="H11" s="575">
        <f t="shared" si="0"/>
        <v>24</v>
      </c>
      <c r="I11" s="616">
        <v>38</v>
      </c>
      <c r="J11" s="616">
        <v>7100</v>
      </c>
      <c r="L11" s="554">
        <f t="shared" ref="L11:L49" si="7">IF(E11="acid",(C11),0)</f>
        <v>24</v>
      </c>
      <c r="M11" s="561">
        <f t="shared" si="1"/>
        <v>0</v>
      </c>
      <c r="N11" s="561">
        <f t="shared" si="2"/>
        <v>0</v>
      </c>
      <c r="O11" s="561">
        <f t="shared" si="3"/>
        <v>0</v>
      </c>
      <c r="P11" s="561">
        <f t="shared" si="4"/>
        <v>0</v>
      </c>
      <c r="Q11" s="552" t="s">
        <v>136</v>
      </c>
    </row>
    <row r="12" spans="1:17" ht="13.9" customHeight="1" thickBot="1">
      <c r="A12" s="597">
        <v>3</v>
      </c>
      <c r="B12" s="611" t="s">
        <v>500</v>
      </c>
      <c r="C12" s="630">
        <v>130</v>
      </c>
      <c r="D12" s="631"/>
      <c r="E12" s="622" t="s">
        <v>86</v>
      </c>
      <c r="F12" s="624">
        <f t="shared" si="5"/>
        <v>0</v>
      </c>
      <c r="G12" s="604">
        <f t="shared" si="6"/>
        <v>0</v>
      </c>
      <c r="H12" s="575">
        <f t="shared" si="0"/>
        <v>130</v>
      </c>
      <c r="I12" s="616">
        <v>53</v>
      </c>
      <c r="J12" s="616">
        <v>5290</v>
      </c>
      <c r="L12" s="554">
        <f t="shared" si="7"/>
        <v>0</v>
      </c>
      <c r="M12" s="561">
        <f t="shared" si="1"/>
        <v>0</v>
      </c>
      <c r="N12" s="561">
        <f t="shared" si="2"/>
        <v>0</v>
      </c>
      <c r="O12" s="561">
        <f t="shared" si="3"/>
        <v>0</v>
      </c>
      <c r="P12" s="561">
        <f t="shared" si="4"/>
        <v>0</v>
      </c>
      <c r="Q12" s="552" t="s">
        <v>150</v>
      </c>
    </row>
    <row r="13" spans="1:17" ht="13.9" customHeight="1" thickBot="1">
      <c r="A13" s="597">
        <v>4</v>
      </c>
      <c r="B13" s="611" t="s">
        <v>85</v>
      </c>
      <c r="C13" s="630">
        <v>36</v>
      </c>
      <c r="D13" s="631"/>
      <c r="E13" s="622" t="s">
        <v>61</v>
      </c>
      <c r="F13" s="624">
        <f t="shared" si="5"/>
        <v>0</v>
      </c>
      <c r="G13" s="604">
        <f t="shared" si="6"/>
        <v>0</v>
      </c>
      <c r="H13" s="575">
        <f t="shared" si="0"/>
        <v>36</v>
      </c>
      <c r="I13" s="616">
        <v>93</v>
      </c>
      <c r="J13" s="616">
        <v>6220</v>
      </c>
      <c r="L13" s="554">
        <f t="shared" si="7"/>
        <v>36</v>
      </c>
      <c r="M13" s="561">
        <f t="shared" si="1"/>
        <v>0</v>
      </c>
      <c r="N13" s="561">
        <f t="shared" si="2"/>
        <v>0</v>
      </c>
      <c r="O13" s="561">
        <f t="shared" si="3"/>
        <v>0</v>
      </c>
      <c r="P13" s="561">
        <f t="shared" si="4"/>
        <v>0</v>
      </c>
      <c r="Q13" s="552" t="s">
        <v>113</v>
      </c>
    </row>
    <row r="14" spans="1:17" ht="13.9" customHeight="1" thickBot="1">
      <c r="A14" s="597">
        <v>5</v>
      </c>
      <c r="B14" s="611" t="s">
        <v>500</v>
      </c>
      <c r="C14" s="630">
        <v>350</v>
      </c>
      <c r="D14" s="632"/>
      <c r="E14" s="622" t="s">
        <v>87</v>
      </c>
      <c r="F14" s="624">
        <f t="shared" si="5"/>
        <v>0</v>
      </c>
      <c r="G14" s="604">
        <f t="shared" si="6"/>
        <v>0</v>
      </c>
      <c r="H14" s="575">
        <f t="shared" si="0"/>
        <v>350</v>
      </c>
      <c r="I14" s="616">
        <v>94</v>
      </c>
      <c r="J14" s="616">
        <v>6160</v>
      </c>
      <c r="L14" s="554">
        <f t="shared" si="7"/>
        <v>0</v>
      </c>
      <c r="M14" s="561">
        <f t="shared" si="1"/>
        <v>0</v>
      </c>
      <c r="N14" s="561">
        <f t="shared" si="2"/>
        <v>0</v>
      </c>
      <c r="O14" s="561">
        <f t="shared" si="3"/>
        <v>0</v>
      </c>
      <c r="P14" s="561">
        <f t="shared" si="4"/>
        <v>0</v>
      </c>
      <c r="Q14" s="552" t="s">
        <v>151</v>
      </c>
    </row>
    <row r="15" spans="1:17" ht="13.9" customHeight="1" thickBot="1">
      <c r="A15" s="597">
        <v>6</v>
      </c>
      <c r="B15" s="611" t="s">
        <v>500</v>
      </c>
      <c r="C15" s="630">
        <v>200</v>
      </c>
      <c r="D15" s="631">
        <v>0.3</v>
      </c>
      <c r="E15" s="622" t="s">
        <v>136</v>
      </c>
      <c r="F15" s="624">
        <v>2680</v>
      </c>
      <c r="G15" s="604">
        <f t="shared" si="6"/>
        <v>2680</v>
      </c>
      <c r="H15" s="575">
        <f t="shared" si="0"/>
        <v>202.71493212669682</v>
      </c>
      <c r="I15" s="616">
        <v>95</v>
      </c>
      <c r="J15" s="616">
        <v>6330</v>
      </c>
      <c r="L15" s="554">
        <f t="shared" si="7"/>
        <v>0</v>
      </c>
      <c r="M15" s="561">
        <f t="shared" si="1"/>
        <v>2680</v>
      </c>
      <c r="N15" s="561">
        <f t="shared" si="2"/>
        <v>0</v>
      </c>
      <c r="O15" s="561">
        <f t="shared" si="3"/>
        <v>0</v>
      </c>
      <c r="P15" s="561">
        <f t="shared" si="4"/>
        <v>0</v>
      </c>
      <c r="Q15" s="552" t="s">
        <v>114</v>
      </c>
    </row>
    <row r="16" spans="1:17" ht="13.9" customHeight="1" thickBot="1">
      <c r="A16" s="597">
        <v>7</v>
      </c>
      <c r="B16" s="611" t="s">
        <v>500</v>
      </c>
      <c r="C16" s="630">
        <v>350</v>
      </c>
      <c r="D16" s="631">
        <v>0.6</v>
      </c>
      <c r="E16" s="622" t="s">
        <v>136</v>
      </c>
      <c r="F16" s="624">
        <v>9170</v>
      </c>
      <c r="G16" s="604">
        <f t="shared" si="6"/>
        <v>11850</v>
      </c>
      <c r="H16" s="575">
        <f t="shared" si="0"/>
        <v>359.50226244343889</v>
      </c>
      <c r="I16" s="616">
        <v>95</v>
      </c>
      <c r="J16" s="616">
        <v>6400</v>
      </c>
      <c r="L16" s="554">
        <f t="shared" si="7"/>
        <v>0</v>
      </c>
      <c r="M16" s="561">
        <f t="shared" si="1"/>
        <v>9170</v>
      </c>
      <c r="N16" s="561">
        <f t="shared" si="2"/>
        <v>0</v>
      </c>
      <c r="O16" s="561">
        <f t="shared" si="3"/>
        <v>0</v>
      </c>
      <c r="P16" s="561">
        <f t="shared" si="4"/>
        <v>0</v>
      </c>
      <c r="Q16" s="552" t="s">
        <v>152</v>
      </c>
    </row>
    <row r="17" spans="1:17" ht="13.9" customHeight="1" thickBot="1">
      <c r="A17" s="597">
        <v>8</v>
      </c>
      <c r="B17" s="611" t="s">
        <v>500</v>
      </c>
      <c r="C17" s="630">
        <v>350</v>
      </c>
      <c r="D17" s="631">
        <v>0.9</v>
      </c>
      <c r="E17" s="622" t="s">
        <v>136</v>
      </c>
      <c r="F17" s="624">
        <v>12820</v>
      </c>
      <c r="G17" s="604">
        <f t="shared" si="6"/>
        <v>24670</v>
      </c>
      <c r="H17" s="575">
        <f t="shared" si="0"/>
        <v>364.2533936651584</v>
      </c>
      <c r="I17" s="616">
        <v>95</v>
      </c>
      <c r="J17" s="616">
        <v>6375</v>
      </c>
      <c r="L17" s="554">
        <f t="shared" si="7"/>
        <v>0</v>
      </c>
      <c r="M17" s="561">
        <f t="shared" si="1"/>
        <v>12820</v>
      </c>
      <c r="N17" s="561">
        <f t="shared" si="2"/>
        <v>0</v>
      </c>
      <c r="O17" s="561">
        <f t="shared" si="3"/>
        <v>0</v>
      </c>
      <c r="P17" s="561">
        <f t="shared" si="4"/>
        <v>0</v>
      </c>
      <c r="Q17" s="552" t="s">
        <v>87</v>
      </c>
    </row>
    <row r="18" spans="1:17" ht="13.9" customHeight="1" thickBot="1">
      <c r="A18" s="597">
        <v>9</v>
      </c>
      <c r="B18" s="611" t="s">
        <v>500</v>
      </c>
      <c r="C18" s="633">
        <v>150</v>
      </c>
      <c r="D18" s="631">
        <v>0.3</v>
      </c>
      <c r="E18" s="622" t="s">
        <v>136</v>
      </c>
      <c r="F18" s="624">
        <v>2030</v>
      </c>
      <c r="G18" s="604">
        <f t="shared" si="6"/>
        <v>26700</v>
      </c>
      <c r="H18" s="575">
        <f t="shared" si="0"/>
        <v>152.03619909502262</v>
      </c>
      <c r="I18" s="616">
        <v>95</v>
      </c>
      <c r="J18" s="616">
        <v>6150</v>
      </c>
      <c r="L18" s="554">
        <f t="shared" si="7"/>
        <v>0</v>
      </c>
      <c r="M18" s="561">
        <f t="shared" si="1"/>
        <v>2030</v>
      </c>
      <c r="N18" s="561">
        <f t="shared" si="2"/>
        <v>0</v>
      </c>
      <c r="O18" s="561">
        <f t="shared" si="3"/>
        <v>0</v>
      </c>
      <c r="P18" s="561">
        <f t="shared" si="4"/>
        <v>0</v>
      </c>
      <c r="Q18" s="552" t="s">
        <v>61</v>
      </c>
    </row>
    <row r="19" spans="1:17" ht="13.9" customHeight="1" thickBot="1">
      <c r="A19" s="597">
        <v>10</v>
      </c>
      <c r="B19" s="611" t="s">
        <v>500</v>
      </c>
      <c r="C19" s="633">
        <v>350</v>
      </c>
      <c r="D19" s="631">
        <v>0.6</v>
      </c>
      <c r="E19" s="622" t="s">
        <v>136</v>
      </c>
      <c r="F19" s="624">
        <v>8830</v>
      </c>
      <c r="G19" s="604">
        <f t="shared" si="6"/>
        <v>35530</v>
      </c>
      <c r="H19" s="575">
        <f t="shared" si="0"/>
        <v>359.50226244343889</v>
      </c>
      <c r="I19" s="616">
        <v>95</v>
      </c>
      <c r="J19" s="616">
        <v>6134</v>
      </c>
      <c r="L19" s="554">
        <f t="shared" si="7"/>
        <v>0</v>
      </c>
      <c r="M19" s="561">
        <f t="shared" si="1"/>
        <v>8830</v>
      </c>
      <c r="N19" s="561">
        <f t="shared" si="2"/>
        <v>0</v>
      </c>
      <c r="O19" s="561">
        <f t="shared" si="3"/>
        <v>0</v>
      </c>
      <c r="P19" s="561">
        <f t="shared" si="4"/>
        <v>0</v>
      </c>
      <c r="Q19" s="552" t="s">
        <v>86</v>
      </c>
    </row>
    <row r="20" spans="1:17" ht="13.9" customHeight="1" thickBot="1">
      <c r="A20" s="597">
        <v>11</v>
      </c>
      <c r="B20" s="611" t="s">
        <v>500</v>
      </c>
      <c r="C20" s="633">
        <v>300</v>
      </c>
      <c r="D20" s="631">
        <v>0.9</v>
      </c>
      <c r="E20" s="622" t="s">
        <v>136</v>
      </c>
      <c r="F20" s="624">
        <v>11000</v>
      </c>
      <c r="G20" s="604">
        <f t="shared" si="6"/>
        <v>46530</v>
      </c>
      <c r="H20" s="575">
        <f t="shared" si="0"/>
        <v>312.21719457013575</v>
      </c>
      <c r="I20" s="616">
        <v>95</v>
      </c>
      <c r="J20" s="616">
        <v>6050</v>
      </c>
      <c r="L20" s="554">
        <f t="shared" si="7"/>
        <v>0</v>
      </c>
      <c r="M20" s="561">
        <f t="shared" si="1"/>
        <v>11000</v>
      </c>
      <c r="N20" s="561">
        <f t="shared" si="2"/>
        <v>0</v>
      </c>
      <c r="O20" s="561">
        <f t="shared" si="3"/>
        <v>0</v>
      </c>
      <c r="P20" s="561">
        <f t="shared" si="4"/>
        <v>0</v>
      </c>
      <c r="Q20" s="552" t="s">
        <v>128</v>
      </c>
    </row>
    <row r="21" spans="1:17" ht="13.9" customHeight="1" thickBot="1">
      <c r="A21" s="597">
        <v>12</v>
      </c>
      <c r="B21" s="611" t="s">
        <v>500</v>
      </c>
      <c r="C21" s="633">
        <v>150</v>
      </c>
      <c r="D21" s="631">
        <v>0.3</v>
      </c>
      <c r="E21" s="622" t="s">
        <v>136</v>
      </c>
      <c r="F21" s="624">
        <v>2230</v>
      </c>
      <c r="G21" s="604">
        <f t="shared" si="6"/>
        <v>48760</v>
      </c>
      <c r="H21" s="575">
        <f t="shared" si="0"/>
        <v>152.03619909502262</v>
      </c>
      <c r="I21" s="616">
        <v>95</v>
      </c>
      <c r="J21" s="616">
        <v>6020</v>
      </c>
      <c r="L21" s="554">
        <f t="shared" si="7"/>
        <v>0</v>
      </c>
      <c r="M21" s="561">
        <f t="shared" si="1"/>
        <v>2230</v>
      </c>
      <c r="N21" s="561">
        <f t="shared" si="2"/>
        <v>0</v>
      </c>
      <c r="O21" s="561">
        <f t="shared" si="3"/>
        <v>0</v>
      </c>
      <c r="P21" s="561">
        <f t="shared" si="4"/>
        <v>0</v>
      </c>
      <c r="Q21" s="552" t="s">
        <v>129</v>
      </c>
    </row>
    <row r="22" spans="1:17" ht="13.9" customHeight="1" thickBot="1">
      <c r="A22" s="597">
        <v>13</v>
      </c>
      <c r="B22" s="611" t="s">
        <v>500</v>
      </c>
      <c r="C22" s="633">
        <v>300</v>
      </c>
      <c r="D22" s="631">
        <v>0.9</v>
      </c>
      <c r="E22" s="622" t="s">
        <v>136</v>
      </c>
      <c r="F22" s="624">
        <v>11250</v>
      </c>
      <c r="G22" s="604">
        <f t="shared" si="6"/>
        <v>60010</v>
      </c>
      <c r="H22" s="575">
        <f t="shared" si="0"/>
        <v>312.21719457013575</v>
      </c>
      <c r="I22" s="616">
        <v>95</v>
      </c>
      <c r="J22" s="616">
        <v>5940</v>
      </c>
      <c r="L22" s="554">
        <f t="shared" si="7"/>
        <v>0</v>
      </c>
      <c r="M22" s="561">
        <f t="shared" si="1"/>
        <v>11250</v>
      </c>
      <c r="N22" s="561">
        <f t="shared" si="2"/>
        <v>0</v>
      </c>
      <c r="O22" s="561">
        <f t="shared" si="3"/>
        <v>0</v>
      </c>
      <c r="P22" s="561">
        <f t="shared" si="4"/>
        <v>0</v>
      </c>
      <c r="Q22" s="552" t="s">
        <v>139</v>
      </c>
    </row>
    <row r="23" spans="1:17" ht="13.9" customHeight="1" thickBot="1">
      <c r="A23" s="597">
        <v>14</v>
      </c>
      <c r="B23" s="611" t="s">
        <v>505</v>
      </c>
      <c r="C23" s="633">
        <v>300</v>
      </c>
      <c r="D23" s="631">
        <v>1.2</v>
      </c>
      <c r="E23" s="622" t="s">
        <v>136</v>
      </c>
      <c r="F23" s="624">
        <v>14470</v>
      </c>
      <c r="G23" s="604">
        <f t="shared" si="6"/>
        <v>74480</v>
      </c>
      <c r="H23" s="575">
        <f t="shared" si="0"/>
        <v>316.28959276018099</v>
      </c>
      <c r="I23" s="616">
        <v>95</v>
      </c>
      <c r="J23" s="616">
        <v>5940</v>
      </c>
      <c r="L23" s="554">
        <f t="shared" si="7"/>
        <v>0</v>
      </c>
      <c r="M23" s="561">
        <f t="shared" si="1"/>
        <v>14470</v>
      </c>
      <c r="N23" s="561">
        <f t="shared" si="2"/>
        <v>0</v>
      </c>
      <c r="O23" s="561">
        <f t="shared" si="3"/>
        <v>0</v>
      </c>
      <c r="P23" s="561">
        <f t="shared" si="4"/>
        <v>0</v>
      </c>
      <c r="Q23" s="552" t="s">
        <v>192</v>
      </c>
    </row>
    <row r="24" spans="1:17" ht="13.9" customHeight="1" thickBot="1">
      <c r="A24" s="597">
        <v>15</v>
      </c>
      <c r="B24" s="611" t="s">
        <v>505</v>
      </c>
      <c r="C24" s="633">
        <v>151</v>
      </c>
      <c r="D24" s="631">
        <v>0.3</v>
      </c>
      <c r="E24" s="622" t="s">
        <v>136</v>
      </c>
      <c r="F24" s="624">
        <v>2460</v>
      </c>
      <c r="G24" s="604">
        <f t="shared" si="6"/>
        <v>76940</v>
      </c>
      <c r="H24" s="575">
        <f t="shared" si="0"/>
        <v>153.0497737556561</v>
      </c>
      <c r="I24" s="616">
        <v>95</v>
      </c>
      <c r="J24" s="616">
        <v>6080</v>
      </c>
      <c r="L24" s="554">
        <f t="shared" si="7"/>
        <v>0</v>
      </c>
      <c r="M24" s="561">
        <f t="shared" si="1"/>
        <v>2460</v>
      </c>
      <c r="N24" s="561">
        <f t="shared" si="2"/>
        <v>0</v>
      </c>
      <c r="O24" s="561">
        <f t="shared" si="3"/>
        <v>0</v>
      </c>
      <c r="P24" s="561">
        <f t="shared" si="4"/>
        <v>0</v>
      </c>
      <c r="Q24" s="552" t="s">
        <v>233</v>
      </c>
    </row>
    <row r="25" spans="1:17" ht="13.9" customHeight="1" thickBot="1">
      <c r="A25" s="597">
        <v>16</v>
      </c>
      <c r="B25" s="611" t="s">
        <v>505</v>
      </c>
      <c r="C25" s="633">
        <v>213</v>
      </c>
      <c r="D25" s="631">
        <v>1.2</v>
      </c>
      <c r="E25" s="622" t="s">
        <v>136</v>
      </c>
      <c r="F25" s="624">
        <v>9860</v>
      </c>
      <c r="G25" s="604">
        <f t="shared" si="6"/>
        <v>86800</v>
      </c>
      <c r="H25" s="575">
        <f t="shared" si="0"/>
        <v>224.56561085972851</v>
      </c>
      <c r="I25" s="616">
        <v>95</v>
      </c>
      <c r="J25" s="616">
        <v>6040</v>
      </c>
      <c r="L25" s="554">
        <f t="shared" si="7"/>
        <v>0</v>
      </c>
      <c r="M25" s="561">
        <f t="shared" si="1"/>
        <v>9860</v>
      </c>
      <c r="N25" s="561">
        <f t="shared" si="2"/>
        <v>0</v>
      </c>
      <c r="O25" s="561">
        <f t="shared" si="3"/>
        <v>0</v>
      </c>
      <c r="P25" s="561">
        <f t="shared" si="4"/>
        <v>0</v>
      </c>
      <c r="Q25" s="553" t="s">
        <v>156</v>
      </c>
    </row>
    <row r="26" spans="1:17" ht="13.9" customHeight="1" thickBot="1">
      <c r="A26" s="597">
        <v>17</v>
      </c>
      <c r="B26" s="611" t="s">
        <v>505</v>
      </c>
      <c r="C26" s="633">
        <v>201</v>
      </c>
      <c r="D26" s="631">
        <v>0.3</v>
      </c>
      <c r="E26" s="622" t="s">
        <v>150</v>
      </c>
      <c r="F26" s="624">
        <v>2780</v>
      </c>
      <c r="G26" s="604">
        <f t="shared" si="6"/>
        <v>89580</v>
      </c>
      <c r="H26" s="575">
        <f t="shared" si="0"/>
        <v>203.7285067873303</v>
      </c>
      <c r="I26" s="616">
        <v>95</v>
      </c>
      <c r="J26" s="616">
        <v>6110</v>
      </c>
      <c r="L26" s="554">
        <f t="shared" si="7"/>
        <v>0</v>
      </c>
      <c r="M26" s="561">
        <f t="shared" si="1"/>
        <v>0</v>
      </c>
      <c r="N26" s="561">
        <f t="shared" si="2"/>
        <v>2780</v>
      </c>
      <c r="O26" s="561">
        <f t="shared" si="3"/>
        <v>0</v>
      </c>
      <c r="P26" s="561">
        <f t="shared" si="4"/>
        <v>0</v>
      </c>
    </row>
    <row r="27" spans="1:17" ht="13.9" customHeight="1" thickBot="1">
      <c r="A27" s="597">
        <v>18</v>
      </c>
      <c r="B27" s="611" t="s">
        <v>505</v>
      </c>
      <c r="C27" s="633">
        <v>400</v>
      </c>
      <c r="D27" s="631">
        <v>0.6</v>
      </c>
      <c r="E27" s="622" t="s">
        <v>150</v>
      </c>
      <c r="F27" s="624">
        <v>10290</v>
      </c>
      <c r="G27" s="604">
        <f t="shared" si="6"/>
        <v>99870</v>
      </c>
      <c r="H27" s="575">
        <f t="shared" si="0"/>
        <v>410.85972850678729</v>
      </c>
      <c r="I27" s="616">
        <v>95</v>
      </c>
      <c r="J27" s="616">
        <v>5940</v>
      </c>
      <c r="L27" s="554">
        <f t="shared" si="7"/>
        <v>0</v>
      </c>
      <c r="M27" s="561">
        <f t="shared" si="1"/>
        <v>0</v>
      </c>
      <c r="N27" s="561">
        <f t="shared" si="2"/>
        <v>10290</v>
      </c>
      <c r="O27" s="561">
        <f t="shared" si="3"/>
        <v>0</v>
      </c>
      <c r="P27" s="561">
        <f t="shared" si="4"/>
        <v>0</v>
      </c>
    </row>
    <row r="28" spans="1:17" ht="13.9" customHeight="1" thickBot="1">
      <c r="A28" s="597">
        <v>19</v>
      </c>
      <c r="B28" s="611" t="s">
        <v>505</v>
      </c>
      <c r="C28" s="633">
        <v>400</v>
      </c>
      <c r="D28" s="631">
        <v>0.9</v>
      </c>
      <c r="E28" s="622" t="s">
        <v>150</v>
      </c>
      <c r="F28" s="624">
        <v>14970</v>
      </c>
      <c r="G28" s="604">
        <f t="shared" si="6"/>
        <v>114840</v>
      </c>
      <c r="H28" s="575">
        <f t="shared" si="0"/>
        <v>416.28959276018105</v>
      </c>
      <c r="I28" s="616">
        <v>95</v>
      </c>
      <c r="J28" s="616">
        <v>5860</v>
      </c>
      <c r="L28" s="554">
        <f t="shared" si="7"/>
        <v>0</v>
      </c>
      <c r="M28" s="561">
        <f t="shared" si="1"/>
        <v>0</v>
      </c>
      <c r="N28" s="561">
        <f t="shared" si="2"/>
        <v>14970</v>
      </c>
      <c r="O28" s="561">
        <f t="shared" si="3"/>
        <v>0</v>
      </c>
      <c r="P28" s="561">
        <f t="shared" si="4"/>
        <v>0</v>
      </c>
    </row>
    <row r="29" spans="1:17" ht="13.9" customHeight="1" thickBot="1">
      <c r="A29" s="597">
        <v>20</v>
      </c>
      <c r="B29" s="611" t="s">
        <v>505</v>
      </c>
      <c r="C29" s="633">
        <v>200</v>
      </c>
      <c r="D29" s="631">
        <v>0.3</v>
      </c>
      <c r="E29" s="622" t="s">
        <v>150</v>
      </c>
      <c r="F29" s="624">
        <v>2800</v>
      </c>
      <c r="G29" s="604">
        <f t="shared" si="6"/>
        <v>117640</v>
      </c>
      <c r="H29" s="575">
        <f t="shared" si="0"/>
        <v>202.71493212669682</v>
      </c>
      <c r="I29" s="616">
        <v>95</v>
      </c>
      <c r="J29" s="616">
        <v>5910</v>
      </c>
      <c r="L29" s="554">
        <f t="shared" si="7"/>
        <v>0</v>
      </c>
      <c r="M29" s="561">
        <f t="shared" si="1"/>
        <v>0</v>
      </c>
      <c r="N29" s="561">
        <f t="shared" si="2"/>
        <v>2800</v>
      </c>
      <c r="O29" s="561">
        <f t="shared" si="3"/>
        <v>0</v>
      </c>
      <c r="P29" s="561">
        <f t="shared" si="4"/>
        <v>0</v>
      </c>
    </row>
    <row r="30" spans="1:17" ht="13.9" customHeight="1" thickBot="1">
      <c r="A30" s="597">
        <v>21</v>
      </c>
      <c r="B30" s="611" t="s">
        <v>505</v>
      </c>
      <c r="C30" s="633">
        <v>399</v>
      </c>
      <c r="D30" s="631">
        <v>0.9</v>
      </c>
      <c r="E30" s="622" t="s">
        <v>150</v>
      </c>
      <c r="F30" s="624">
        <v>14630</v>
      </c>
      <c r="G30" s="604">
        <f t="shared" si="6"/>
        <v>132270</v>
      </c>
      <c r="H30" s="575">
        <f t="shared" si="0"/>
        <v>415.24886877828055</v>
      </c>
      <c r="I30" s="616">
        <v>95</v>
      </c>
      <c r="J30" s="616">
        <v>5780</v>
      </c>
      <c r="L30" s="554">
        <f t="shared" si="7"/>
        <v>0</v>
      </c>
      <c r="M30" s="561">
        <f t="shared" si="1"/>
        <v>0</v>
      </c>
      <c r="N30" s="561">
        <f t="shared" si="2"/>
        <v>14630</v>
      </c>
      <c r="O30" s="561">
        <f t="shared" si="3"/>
        <v>0</v>
      </c>
      <c r="P30" s="561">
        <f t="shared" si="4"/>
        <v>0</v>
      </c>
    </row>
    <row r="31" spans="1:17" ht="13.9" customHeight="1" thickBot="1">
      <c r="A31" s="597">
        <v>22</v>
      </c>
      <c r="B31" s="611" t="s">
        <v>505</v>
      </c>
      <c r="C31" s="633">
        <v>420</v>
      </c>
      <c r="D31" s="631">
        <v>1.5</v>
      </c>
      <c r="E31" s="622" t="s">
        <v>150</v>
      </c>
      <c r="F31" s="624">
        <v>26200</v>
      </c>
      <c r="G31" s="604">
        <f t="shared" si="6"/>
        <v>158470</v>
      </c>
      <c r="H31" s="575">
        <f t="shared" si="0"/>
        <v>448.50678733031674</v>
      </c>
      <c r="I31" s="616">
        <v>95</v>
      </c>
      <c r="J31" s="616">
        <v>5680</v>
      </c>
      <c r="L31" s="554">
        <f t="shared" si="7"/>
        <v>0</v>
      </c>
      <c r="M31" s="561">
        <f t="shared" si="1"/>
        <v>0</v>
      </c>
      <c r="N31" s="561">
        <f t="shared" si="2"/>
        <v>26200</v>
      </c>
      <c r="O31" s="561">
        <f t="shared" si="3"/>
        <v>0</v>
      </c>
      <c r="P31" s="561">
        <f t="shared" si="4"/>
        <v>0</v>
      </c>
    </row>
    <row r="32" spans="1:17" ht="13.9" customHeight="1" thickBot="1">
      <c r="A32" s="597">
        <v>23</v>
      </c>
      <c r="B32" s="611" t="s">
        <v>505</v>
      </c>
      <c r="C32" s="633">
        <v>181</v>
      </c>
      <c r="D32" s="631">
        <v>0.6</v>
      </c>
      <c r="E32" s="622" t="s">
        <v>150</v>
      </c>
      <c r="F32" s="624">
        <v>5500</v>
      </c>
      <c r="G32" s="604">
        <f t="shared" si="6"/>
        <v>163970</v>
      </c>
      <c r="H32" s="575">
        <f t="shared" si="0"/>
        <v>185.91402714932124</v>
      </c>
      <c r="I32" s="616">
        <v>95</v>
      </c>
      <c r="J32" s="616">
        <v>5770</v>
      </c>
      <c r="L32" s="554">
        <f t="shared" si="7"/>
        <v>0</v>
      </c>
      <c r="M32" s="561">
        <f t="shared" si="1"/>
        <v>0</v>
      </c>
      <c r="N32" s="561">
        <f t="shared" si="2"/>
        <v>5500</v>
      </c>
      <c r="O32" s="561">
        <f t="shared" si="3"/>
        <v>0</v>
      </c>
      <c r="P32" s="561">
        <f t="shared" si="4"/>
        <v>0</v>
      </c>
    </row>
    <row r="33" spans="1:16" ht="13.9" customHeight="1" thickBot="1">
      <c r="A33" s="597">
        <v>24</v>
      </c>
      <c r="B33" s="611" t="s">
        <v>505</v>
      </c>
      <c r="C33" s="633">
        <v>400</v>
      </c>
      <c r="D33" s="631">
        <v>1.2</v>
      </c>
      <c r="E33" s="622" t="s">
        <v>150</v>
      </c>
      <c r="F33" s="624">
        <v>23330</v>
      </c>
      <c r="G33" s="604">
        <f t="shared" si="6"/>
        <v>187300</v>
      </c>
      <c r="H33" s="575">
        <f t="shared" si="0"/>
        <v>421.7194570135747</v>
      </c>
      <c r="I33" s="616">
        <v>95</v>
      </c>
      <c r="J33" s="616">
        <v>5620</v>
      </c>
      <c r="L33" s="554">
        <f t="shared" si="7"/>
        <v>0</v>
      </c>
      <c r="M33" s="561">
        <f t="shared" si="1"/>
        <v>0</v>
      </c>
      <c r="N33" s="561">
        <f t="shared" si="2"/>
        <v>23330</v>
      </c>
      <c r="O33" s="561">
        <f t="shared" si="3"/>
        <v>0</v>
      </c>
      <c r="P33" s="561">
        <f t="shared" si="4"/>
        <v>0</v>
      </c>
    </row>
    <row r="34" spans="1:16" ht="13.9" customHeight="1" thickBot="1">
      <c r="A34" s="597">
        <v>25</v>
      </c>
      <c r="B34" s="611" t="s">
        <v>505</v>
      </c>
      <c r="C34" s="633">
        <v>400</v>
      </c>
      <c r="D34" s="631">
        <v>1.8</v>
      </c>
      <c r="E34" s="622" t="s">
        <v>150</v>
      </c>
      <c r="F34" s="624">
        <v>29500</v>
      </c>
      <c r="G34" s="604">
        <f t="shared" si="6"/>
        <v>216800</v>
      </c>
      <c r="H34" s="575">
        <f t="shared" si="0"/>
        <v>432.57918552036199</v>
      </c>
      <c r="I34" s="616">
        <v>95</v>
      </c>
      <c r="J34" s="616">
        <v>5590</v>
      </c>
      <c r="L34" s="554">
        <f t="shared" si="7"/>
        <v>0</v>
      </c>
      <c r="M34" s="561">
        <f t="shared" si="1"/>
        <v>0</v>
      </c>
      <c r="N34" s="561">
        <f t="shared" si="2"/>
        <v>29500</v>
      </c>
      <c r="O34" s="561">
        <f t="shared" si="3"/>
        <v>0</v>
      </c>
      <c r="P34" s="561">
        <f t="shared" si="4"/>
        <v>0</v>
      </c>
    </row>
    <row r="35" spans="1:16" ht="13.9" customHeight="1" thickBot="1">
      <c r="A35" s="597">
        <v>26</v>
      </c>
      <c r="B35" s="611" t="s">
        <v>505</v>
      </c>
      <c r="C35" s="633">
        <v>200</v>
      </c>
      <c r="D35" s="631">
        <v>0.6</v>
      </c>
      <c r="E35" s="622" t="s">
        <v>150</v>
      </c>
      <c r="F35" s="624">
        <v>5660</v>
      </c>
      <c r="G35" s="604">
        <f t="shared" si="6"/>
        <v>222460</v>
      </c>
      <c r="H35" s="575">
        <f t="shared" si="0"/>
        <v>205.42986425339365</v>
      </c>
      <c r="I35" s="616">
        <v>95</v>
      </c>
      <c r="J35" s="616">
        <v>6720</v>
      </c>
      <c r="L35" s="554">
        <f t="shared" si="7"/>
        <v>0</v>
      </c>
      <c r="M35" s="561">
        <f t="shared" si="1"/>
        <v>0</v>
      </c>
      <c r="N35" s="561">
        <f t="shared" si="2"/>
        <v>5660</v>
      </c>
      <c r="O35" s="561">
        <f t="shared" si="3"/>
        <v>0</v>
      </c>
      <c r="P35" s="561">
        <f t="shared" si="4"/>
        <v>0</v>
      </c>
    </row>
    <row r="36" spans="1:16" ht="13.9" customHeight="1" thickBot="1">
      <c r="A36" s="597">
        <v>27</v>
      </c>
      <c r="B36" s="611" t="s">
        <v>505</v>
      </c>
      <c r="C36" s="633">
        <v>400</v>
      </c>
      <c r="D36" s="631">
        <v>1.2</v>
      </c>
      <c r="E36" s="622" t="s">
        <v>150</v>
      </c>
      <c r="F36" s="624">
        <v>20120</v>
      </c>
      <c r="G36" s="604">
        <f t="shared" si="6"/>
        <v>242580</v>
      </c>
      <c r="H36" s="575">
        <f t="shared" si="0"/>
        <v>421.7194570135747</v>
      </c>
      <c r="I36" s="616">
        <v>95</v>
      </c>
      <c r="J36" s="616">
        <v>5630</v>
      </c>
      <c r="L36" s="554">
        <f t="shared" si="7"/>
        <v>0</v>
      </c>
      <c r="M36" s="561">
        <f t="shared" si="1"/>
        <v>0</v>
      </c>
      <c r="N36" s="561">
        <f t="shared" si="2"/>
        <v>20120</v>
      </c>
      <c r="O36" s="561">
        <f t="shared" si="3"/>
        <v>0</v>
      </c>
      <c r="P36" s="561">
        <f t="shared" si="4"/>
        <v>0</v>
      </c>
    </row>
    <row r="37" spans="1:16" ht="13.9" customHeight="1" thickBot="1">
      <c r="A37" s="597">
        <v>28</v>
      </c>
      <c r="B37" s="611" t="s">
        <v>505</v>
      </c>
      <c r="C37" s="633">
        <v>299</v>
      </c>
      <c r="D37" s="631">
        <v>1.8</v>
      </c>
      <c r="E37" s="622" t="s">
        <v>150</v>
      </c>
      <c r="F37" s="624">
        <v>22000</v>
      </c>
      <c r="G37" s="604">
        <f t="shared" si="6"/>
        <v>264580</v>
      </c>
      <c r="H37" s="575">
        <f t="shared" si="0"/>
        <v>323.35294117647055</v>
      </c>
      <c r="I37" s="616">
        <v>95</v>
      </c>
      <c r="J37" s="616">
        <v>5540</v>
      </c>
      <c r="L37" s="554">
        <f t="shared" si="7"/>
        <v>0</v>
      </c>
      <c r="M37" s="561">
        <f t="shared" si="1"/>
        <v>0</v>
      </c>
      <c r="N37" s="561">
        <f t="shared" si="2"/>
        <v>22000</v>
      </c>
      <c r="O37" s="561">
        <f t="shared" si="3"/>
        <v>0</v>
      </c>
      <c r="P37" s="561">
        <f t="shared" si="4"/>
        <v>0</v>
      </c>
    </row>
    <row r="38" spans="1:16" ht="13.9" customHeight="1" thickBot="1">
      <c r="A38" s="597">
        <v>29</v>
      </c>
      <c r="B38" s="611" t="s">
        <v>505</v>
      </c>
      <c r="C38" s="633">
        <v>200</v>
      </c>
      <c r="D38" s="631">
        <v>0.9</v>
      </c>
      <c r="E38" s="622" t="s">
        <v>150</v>
      </c>
      <c r="F38" s="624">
        <v>8300</v>
      </c>
      <c r="G38" s="604">
        <f t="shared" si="6"/>
        <v>272880</v>
      </c>
      <c r="H38" s="575">
        <f t="shared" si="0"/>
        <v>208.14479638009053</v>
      </c>
      <c r="I38" s="616">
        <v>95</v>
      </c>
      <c r="J38" s="616">
        <v>5750</v>
      </c>
      <c r="L38" s="554">
        <f t="shared" si="7"/>
        <v>0</v>
      </c>
      <c r="M38" s="561">
        <f t="shared" si="1"/>
        <v>0</v>
      </c>
      <c r="N38" s="561">
        <f t="shared" si="2"/>
        <v>8300</v>
      </c>
      <c r="O38" s="561">
        <f t="shared" si="3"/>
        <v>0</v>
      </c>
      <c r="P38" s="561">
        <f t="shared" si="4"/>
        <v>0</v>
      </c>
    </row>
    <row r="39" spans="1:16" ht="13.9" customHeight="1" thickBot="1">
      <c r="A39" s="597">
        <v>30</v>
      </c>
      <c r="B39" s="611" t="s">
        <v>505</v>
      </c>
      <c r="C39" s="633">
        <v>300</v>
      </c>
      <c r="D39" s="631">
        <v>1.5</v>
      </c>
      <c r="E39" s="622" t="s">
        <v>150</v>
      </c>
      <c r="F39" s="624">
        <v>18960</v>
      </c>
      <c r="G39" s="604">
        <f t="shared" si="6"/>
        <v>291840</v>
      </c>
      <c r="H39" s="575">
        <f t="shared" si="0"/>
        <v>320.36199095022624</v>
      </c>
      <c r="I39" s="616">
        <v>95</v>
      </c>
      <c r="J39" s="616">
        <v>5620</v>
      </c>
      <c r="L39" s="554">
        <f t="shared" si="7"/>
        <v>0</v>
      </c>
      <c r="M39" s="561">
        <f t="shared" si="1"/>
        <v>0</v>
      </c>
      <c r="N39" s="561">
        <f t="shared" si="2"/>
        <v>18960</v>
      </c>
      <c r="O39" s="561">
        <f t="shared" si="3"/>
        <v>0</v>
      </c>
      <c r="P39" s="561">
        <f t="shared" si="4"/>
        <v>0</v>
      </c>
    </row>
    <row r="40" spans="1:16" ht="13.9" customHeight="1" thickBot="1">
      <c r="A40" s="597">
        <v>31</v>
      </c>
      <c r="B40" s="611" t="s">
        <v>505</v>
      </c>
      <c r="C40" s="633">
        <v>210</v>
      </c>
      <c r="D40" s="631">
        <v>2</v>
      </c>
      <c r="E40" s="622" t="s">
        <v>150</v>
      </c>
      <c r="F40" s="624">
        <v>17100</v>
      </c>
      <c r="G40" s="604">
        <f t="shared" si="6"/>
        <v>308940</v>
      </c>
      <c r="H40" s="575">
        <f t="shared" si="0"/>
        <v>229.00452488687782</v>
      </c>
      <c r="I40" s="616">
        <v>95</v>
      </c>
      <c r="J40" s="616">
        <v>5610</v>
      </c>
      <c r="L40" s="554">
        <f t="shared" si="7"/>
        <v>0</v>
      </c>
      <c r="M40" s="561">
        <f t="shared" si="1"/>
        <v>0</v>
      </c>
      <c r="N40" s="561">
        <f t="shared" si="2"/>
        <v>17100</v>
      </c>
      <c r="O40" s="561">
        <f t="shared" si="3"/>
        <v>0</v>
      </c>
      <c r="P40" s="561">
        <f t="shared" si="4"/>
        <v>0</v>
      </c>
    </row>
    <row r="41" spans="1:16" ht="13.9" customHeight="1" thickBot="1">
      <c r="A41" s="597">
        <v>32</v>
      </c>
      <c r="B41" s="611" t="s">
        <v>505</v>
      </c>
      <c r="C41" s="633">
        <v>200</v>
      </c>
      <c r="D41" s="631">
        <v>0.9</v>
      </c>
      <c r="E41" s="622" t="s">
        <v>150</v>
      </c>
      <c r="F41" s="624">
        <v>8190</v>
      </c>
      <c r="G41" s="604">
        <f t="shared" si="6"/>
        <v>317130</v>
      </c>
      <c r="H41" s="575">
        <f t="shared" si="0"/>
        <v>208.14479638009053</v>
      </c>
      <c r="I41" s="616">
        <v>95</v>
      </c>
      <c r="J41" s="616">
        <v>5760</v>
      </c>
      <c r="L41" s="554">
        <f t="shared" si="7"/>
        <v>0</v>
      </c>
      <c r="M41" s="561">
        <f t="shared" si="1"/>
        <v>0</v>
      </c>
      <c r="N41" s="561">
        <f t="shared" si="2"/>
        <v>8190</v>
      </c>
      <c r="O41" s="561">
        <f t="shared" si="3"/>
        <v>0</v>
      </c>
      <c r="P41" s="561">
        <f t="shared" si="4"/>
        <v>0</v>
      </c>
    </row>
    <row r="42" spans="1:16" ht="13.9" customHeight="1" thickBot="1">
      <c r="A42" s="597">
        <v>33</v>
      </c>
      <c r="B42" s="611" t="s">
        <v>505</v>
      </c>
      <c r="C42" s="633">
        <v>200</v>
      </c>
      <c r="D42" s="631">
        <v>1.5</v>
      </c>
      <c r="E42" s="622" t="s">
        <v>150</v>
      </c>
      <c r="F42" s="624">
        <v>12720</v>
      </c>
      <c r="G42" s="604">
        <f t="shared" si="6"/>
        <v>329850</v>
      </c>
      <c r="H42" s="575">
        <f t="shared" si="0"/>
        <v>213.57466063348417</v>
      </c>
      <c r="I42" s="616">
        <v>95</v>
      </c>
      <c r="J42" s="616">
        <v>5560</v>
      </c>
      <c r="L42" s="554">
        <f t="shared" si="7"/>
        <v>0</v>
      </c>
      <c r="M42" s="561">
        <f t="shared" si="1"/>
        <v>0</v>
      </c>
      <c r="N42" s="561">
        <f t="shared" si="2"/>
        <v>12720</v>
      </c>
      <c r="O42" s="561">
        <f t="shared" si="3"/>
        <v>0</v>
      </c>
      <c r="P42" s="561">
        <f t="shared" si="4"/>
        <v>0</v>
      </c>
    </row>
    <row r="43" spans="1:16" ht="13.9" customHeight="1" thickBot="1">
      <c r="A43" s="597">
        <v>34</v>
      </c>
      <c r="B43" s="611" t="s">
        <v>505</v>
      </c>
      <c r="C43" s="633">
        <v>273</v>
      </c>
      <c r="D43" s="631">
        <v>2</v>
      </c>
      <c r="E43" s="622" t="s">
        <v>150</v>
      </c>
      <c r="F43" s="624">
        <v>13750</v>
      </c>
      <c r="G43" s="604">
        <f t="shared" si="6"/>
        <v>343600</v>
      </c>
      <c r="H43" s="575">
        <f t="shared" si="0"/>
        <v>297.70588235294116</v>
      </c>
      <c r="I43" s="616">
        <v>95</v>
      </c>
      <c r="J43" s="616">
        <v>5610</v>
      </c>
      <c r="L43" s="554">
        <f t="shared" si="7"/>
        <v>0</v>
      </c>
      <c r="M43" s="561">
        <f t="shared" si="1"/>
        <v>0</v>
      </c>
      <c r="N43" s="561">
        <f t="shared" si="2"/>
        <v>13750</v>
      </c>
      <c r="O43" s="561">
        <f t="shared" si="3"/>
        <v>0</v>
      </c>
      <c r="P43" s="561">
        <f t="shared" si="4"/>
        <v>0</v>
      </c>
    </row>
    <row r="44" spans="1:16" ht="13.9" customHeight="1" thickBot="1">
      <c r="A44" s="597">
        <v>35</v>
      </c>
      <c r="B44" s="611"/>
      <c r="C44" s="612"/>
      <c r="D44" s="613"/>
      <c r="E44" s="622"/>
      <c r="F44" s="624">
        <f>(D44*42)*C44</f>
        <v>0</v>
      </c>
      <c r="G44" s="604">
        <f t="shared" si="6"/>
        <v>343600</v>
      </c>
      <c r="H44" s="575">
        <f t="shared" si="0"/>
        <v>0</v>
      </c>
      <c r="I44" s="616"/>
      <c r="J44" s="616"/>
      <c r="L44" s="554">
        <f t="shared" si="7"/>
        <v>0</v>
      </c>
      <c r="M44" s="561">
        <f t="shared" si="1"/>
        <v>0</v>
      </c>
      <c r="N44" s="561">
        <f t="shared" si="2"/>
        <v>0</v>
      </c>
      <c r="O44" s="561">
        <f t="shared" si="3"/>
        <v>0</v>
      </c>
      <c r="P44" s="561">
        <f t="shared" si="4"/>
        <v>0</v>
      </c>
    </row>
    <row r="45" spans="1:16" ht="13.9" customHeight="1" thickBot="1">
      <c r="A45" s="597">
        <v>36</v>
      </c>
      <c r="B45" s="611"/>
      <c r="C45" s="612"/>
      <c r="D45" s="613"/>
      <c r="E45" s="622"/>
      <c r="F45" s="624">
        <f t="shared" ref="F45" si="8">(D45*42)*C45</f>
        <v>0</v>
      </c>
      <c r="G45" s="604">
        <f t="shared" si="6"/>
        <v>343600</v>
      </c>
      <c r="H45" s="575">
        <f t="shared" si="0"/>
        <v>0</v>
      </c>
      <c r="I45" s="616"/>
      <c r="J45" s="616"/>
      <c r="L45" s="554">
        <f t="shared" si="7"/>
        <v>0</v>
      </c>
      <c r="M45" s="561">
        <f t="shared" si="1"/>
        <v>0</v>
      </c>
      <c r="N45" s="561">
        <f t="shared" si="2"/>
        <v>0</v>
      </c>
      <c r="O45" s="561">
        <f t="shared" si="3"/>
        <v>0</v>
      </c>
      <c r="P45" s="561">
        <f t="shared" si="4"/>
        <v>0</v>
      </c>
    </row>
    <row r="46" spans="1:16" ht="13.9" customHeight="1" thickBot="1">
      <c r="A46" s="597">
        <v>37</v>
      </c>
      <c r="B46" s="611"/>
      <c r="C46" s="612"/>
      <c r="D46" s="613"/>
      <c r="E46" s="622"/>
      <c r="F46" s="624">
        <f>(D46*42)*C46</f>
        <v>0</v>
      </c>
      <c r="G46" s="604">
        <f t="shared" si="6"/>
        <v>343600</v>
      </c>
      <c r="H46" s="575">
        <f t="shared" si="0"/>
        <v>0</v>
      </c>
      <c r="I46" s="616"/>
      <c r="J46" s="616"/>
      <c r="L46" s="554">
        <f t="shared" si="7"/>
        <v>0</v>
      </c>
      <c r="M46" s="561">
        <f t="shared" si="1"/>
        <v>0</v>
      </c>
      <c r="N46" s="561">
        <f t="shared" si="2"/>
        <v>0</v>
      </c>
      <c r="O46" s="561">
        <f t="shared" si="3"/>
        <v>0</v>
      </c>
      <c r="P46" s="561">
        <f t="shared" si="4"/>
        <v>0</v>
      </c>
    </row>
    <row r="47" spans="1:16" ht="13.9" customHeight="1" thickBot="1">
      <c r="A47" s="597">
        <v>38</v>
      </c>
      <c r="B47" s="611"/>
      <c r="C47" s="612"/>
      <c r="D47" s="613"/>
      <c r="E47" s="622"/>
      <c r="F47" s="624">
        <f t="shared" ref="F47:F48" si="9">(D47*42)*C47</f>
        <v>0</v>
      </c>
      <c r="G47" s="604">
        <f t="shared" si="6"/>
        <v>343600</v>
      </c>
      <c r="H47" s="575">
        <f t="shared" si="0"/>
        <v>0</v>
      </c>
      <c r="I47" s="616"/>
      <c r="J47" s="616"/>
      <c r="L47" s="554">
        <f t="shared" si="7"/>
        <v>0</v>
      </c>
      <c r="M47" s="561">
        <f>IF(E47=$M$54,F47,0)</f>
        <v>0</v>
      </c>
      <c r="N47" s="561">
        <f>IF(E47=$N$54,F47,0)</f>
        <v>0</v>
      </c>
      <c r="O47" s="561">
        <f>IF(E47=$O$54,F47,0)</f>
        <v>0</v>
      </c>
      <c r="P47" s="561">
        <f>IF(E47=$P$54,F47,0)</f>
        <v>0</v>
      </c>
    </row>
    <row r="48" spans="1:16" ht="13.9" customHeight="1" thickBot="1">
      <c r="A48" s="597">
        <v>39</v>
      </c>
      <c r="B48" s="611"/>
      <c r="C48" s="612"/>
      <c r="D48" s="613"/>
      <c r="E48" s="622"/>
      <c r="F48" s="624">
        <f t="shared" si="9"/>
        <v>0</v>
      </c>
      <c r="G48" s="604">
        <f t="shared" si="6"/>
        <v>343600</v>
      </c>
      <c r="H48" s="575">
        <f t="shared" si="0"/>
        <v>0</v>
      </c>
      <c r="I48" s="616"/>
      <c r="J48" s="616"/>
      <c r="L48" s="554">
        <f t="shared" si="7"/>
        <v>0</v>
      </c>
      <c r="M48" s="561">
        <f>IF(E48=$M$54,F48,0)</f>
        <v>0</v>
      </c>
      <c r="N48" s="561">
        <f>IF(E48=$N$54,F48,0)</f>
        <v>0</v>
      </c>
      <c r="O48" s="561">
        <f>IF(E48=$O$54,F48,0)</f>
        <v>0</v>
      </c>
      <c r="P48" s="561">
        <f>IF(E48=$P$54,F48,0)</f>
        <v>0</v>
      </c>
    </row>
    <row r="49" spans="1:17" ht="13.9" customHeight="1" thickBot="1">
      <c r="A49" s="597">
        <v>40</v>
      </c>
      <c r="B49" s="611" t="s">
        <v>505</v>
      </c>
      <c r="C49" s="591">
        <f>(C5*E4)</f>
        <v>212.78765999999999</v>
      </c>
      <c r="D49" s="621"/>
      <c r="E49" s="614" t="s">
        <v>156</v>
      </c>
      <c r="F49" s="623"/>
      <c r="G49" s="605"/>
      <c r="H49" s="575">
        <f t="shared" si="0"/>
        <v>212.78765999999999</v>
      </c>
      <c r="I49" s="612">
        <v>95</v>
      </c>
      <c r="J49" s="616">
        <v>5880</v>
      </c>
      <c r="L49" s="554">
        <f t="shared" si="7"/>
        <v>0</v>
      </c>
      <c r="M49" s="561">
        <f>IF(E49=$M$54,F49,0)</f>
        <v>0</v>
      </c>
      <c r="N49" s="561">
        <f>IF(E49=$N$54,F49,0)</f>
        <v>0</v>
      </c>
      <c r="O49" s="561">
        <f>IF(E49=$O$54,F49,0)</f>
        <v>0</v>
      </c>
      <c r="P49" s="561">
        <f>IF(E49=$P$54,F49,0)</f>
        <v>0</v>
      </c>
    </row>
    <row r="50" spans="1:17" ht="13.9" customHeight="1" thickBot="1">
      <c r="A50" s="578" t="s">
        <v>71</v>
      </c>
      <c r="B50" s="576" t="s">
        <v>235</v>
      </c>
      <c r="C50" s="591">
        <f>(SUM(C10:C49))*42</f>
        <v>372699.08172000002</v>
      </c>
      <c r="D50" s="598" t="s">
        <v>236</v>
      </c>
      <c r="E50" s="576" t="s">
        <v>237</v>
      </c>
      <c r="F50" s="591">
        <f>SUM(F10:F46)</f>
        <v>343600</v>
      </c>
      <c r="G50" s="607" t="s">
        <v>154</v>
      </c>
      <c r="H50" s="606"/>
      <c r="I50" s="600"/>
      <c r="J50" s="603" t="s">
        <v>202</v>
      </c>
      <c r="K50" s="535"/>
      <c r="L50" s="554"/>
      <c r="M50" s="555"/>
      <c r="N50" s="555"/>
      <c r="O50" s="556"/>
      <c r="P50" s="556"/>
    </row>
    <row r="51" spans="1:17" ht="13.9" customHeight="1" thickBot="1">
      <c r="A51" s="578" t="s">
        <v>204</v>
      </c>
      <c r="B51" s="617">
        <v>0.91041666666666676</v>
      </c>
      <c r="C51" s="590" t="s">
        <v>203</v>
      </c>
      <c r="D51" s="580" t="s">
        <v>205</v>
      </c>
      <c r="E51" s="617">
        <v>0.98472222222222217</v>
      </c>
      <c r="F51" s="590" t="s">
        <v>203</v>
      </c>
      <c r="G51" s="580" t="s">
        <v>207</v>
      </c>
      <c r="H51" s="620">
        <v>43023</v>
      </c>
      <c r="I51" s="600" t="s">
        <v>514</v>
      </c>
      <c r="J51" s="601">
        <f>H49+H55</f>
        <v>262.78765999999996</v>
      </c>
      <c r="K51" s="574"/>
      <c r="L51" s="554"/>
      <c r="M51" s="555"/>
      <c r="N51" s="555"/>
      <c r="O51" s="556"/>
      <c r="P51" s="556"/>
    </row>
    <row r="52" spans="1:17" ht="13.9" customHeight="1" thickBot="1">
      <c r="A52" s="578" t="s">
        <v>178</v>
      </c>
      <c r="B52" s="612">
        <v>756</v>
      </c>
      <c r="C52" s="579" t="s">
        <v>73</v>
      </c>
      <c r="D52" s="580" t="s">
        <v>160</v>
      </c>
      <c r="E52" s="618">
        <f>MAX(D10:D48)</f>
        <v>2</v>
      </c>
      <c r="F52" s="579" t="s">
        <v>165</v>
      </c>
      <c r="G52" s="580" t="s">
        <v>166</v>
      </c>
      <c r="H52" s="618">
        <f>F50/(SUM(C15:C48)*42)</f>
        <v>1.0103683315984169</v>
      </c>
      <c r="I52" s="600" t="s">
        <v>165</v>
      </c>
      <c r="J52" s="602" t="s">
        <v>234</v>
      </c>
      <c r="L52" s="554"/>
      <c r="M52" s="555"/>
      <c r="N52" s="555"/>
      <c r="O52" s="556"/>
      <c r="P52" s="556"/>
    </row>
    <row r="53" spans="1:17" ht="13.9" customHeight="1" thickBot="1">
      <c r="A53" s="578" t="s">
        <v>179</v>
      </c>
      <c r="B53" s="612">
        <v>6220</v>
      </c>
      <c r="C53" s="579" t="s">
        <v>73</v>
      </c>
      <c r="D53" s="580" t="s">
        <v>161</v>
      </c>
      <c r="E53" s="612">
        <f>MAX(I10:I49)</f>
        <v>95</v>
      </c>
      <c r="F53" s="579" t="s">
        <v>74</v>
      </c>
      <c r="G53" s="580" t="s">
        <v>163</v>
      </c>
      <c r="H53" s="612">
        <f>AVERAGE(I14:I48)</f>
        <v>94.966666666666669</v>
      </c>
      <c r="I53" s="600" t="s">
        <v>74</v>
      </c>
      <c r="J53" s="547">
        <f>SUM(H10:H49)+E55+H55</f>
        <v>9336.1722753846134</v>
      </c>
      <c r="L53" s="574"/>
      <c r="M53" s="574"/>
      <c r="N53" s="574"/>
      <c r="O53" s="574"/>
      <c r="P53" s="574"/>
    </row>
    <row r="54" spans="1:17" ht="13.9" customHeight="1" thickBot="1">
      <c r="A54" s="578" t="s">
        <v>75</v>
      </c>
      <c r="B54" s="615">
        <v>1798</v>
      </c>
      <c r="C54" s="579" t="s">
        <v>73</v>
      </c>
      <c r="D54" s="580" t="s">
        <v>162</v>
      </c>
      <c r="E54" s="612">
        <f>MAX(J10:J49)</f>
        <v>7100</v>
      </c>
      <c r="F54" s="579" t="s">
        <v>73</v>
      </c>
      <c r="G54" s="580" t="s">
        <v>164</v>
      </c>
      <c r="H54" s="612">
        <f>AVERAGE(J14:J48)</f>
        <v>5922.6333333333332</v>
      </c>
      <c r="I54" s="600" t="s">
        <v>73</v>
      </c>
      <c r="J54" s="602" t="s">
        <v>146</v>
      </c>
      <c r="L54" s="550" t="s">
        <v>89</v>
      </c>
      <c r="M54" s="549" t="str">
        <f>'Job Info'!D17</f>
        <v>100 Mesh</v>
      </c>
      <c r="N54" s="549" t="str">
        <f>'Job Info'!D18</f>
        <v>40/70 White</v>
      </c>
      <c r="O54" s="549">
        <f>'Job Info'!D19</f>
        <v>0</v>
      </c>
      <c r="P54" s="549">
        <f>'Job Info'!D20</f>
        <v>0</v>
      </c>
    </row>
    <row r="55" spans="1:17" ht="13.9" customHeight="1" thickBot="1">
      <c r="A55" s="576" t="s">
        <v>90</v>
      </c>
      <c r="B55" s="599">
        <f>((C7*0.433)+B54)/C7</f>
        <v>0.63180583812472357</v>
      </c>
      <c r="C55" s="579" t="s">
        <v>231</v>
      </c>
      <c r="D55" s="589" t="s">
        <v>229</v>
      </c>
      <c r="E55" s="619">
        <v>36</v>
      </c>
      <c r="F55" s="579" t="s">
        <v>230</v>
      </c>
      <c r="G55" s="578" t="s">
        <v>232</v>
      </c>
      <c r="H55" s="619">
        <v>50</v>
      </c>
      <c r="I55" s="600" t="s">
        <v>230</v>
      </c>
      <c r="J55" s="547">
        <f>(C50/42)+E55+H55</f>
        <v>8959.78766</v>
      </c>
      <c r="L55" s="551">
        <f t="shared" ref="L55:P55" si="10">SUM(L10:L49)</f>
        <v>60</v>
      </c>
      <c r="M55" s="551">
        <f t="shared" si="10"/>
        <v>86800</v>
      </c>
      <c r="N55" s="551">
        <f t="shared" si="10"/>
        <v>256800</v>
      </c>
      <c r="O55" s="551">
        <f t="shared" si="10"/>
        <v>0</v>
      </c>
      <c r="P55" s="551">
        <f t="shared" si="10"/>
        <v>0</v>
      </c>
    </row>
    <row r="56" spans="1:17" ht="43.15" customHeight="1">
      <c r="A56" s="663" t="s">
        <v>468</v>
      </c>
      <c r="B56" s="664"/>
      <c r="C56" s="664"/>
      <c r="D56" s="664"/>
      <c r="E56" s="664"/>
      <c r="F56" s="664"/>
      <c r="G56" s="664"/>
      <c r="H56" s="664"/>
      <c r="I56" s="664"/>
      <c r="J56" s="665"/>
      <c r="K56" s="535"/>
      <c r="L56" s="538"/>
      <c r="M56" s="539"/>
      <c r="N56" s="535"/>
      <c r="O56" s="535"/>
    </row>
    <row r="58" spans="1:17">
      <c r="A58" s="541"/>
      <c r="B58" s="540" t="s">
        <v>191</v>
      </c>
      <c r="C58" s="542"/>
      <c r="D58" s="542"/>
      <c r="E58" s="542"/>
      <c r="F58" s="542"/>
      <c r="G58" s="542"/>
      <c r="H58" s="542"/>
      <c r="I58" s="542"/>
    </row>
    <row r="59" spans="1:17">
      <c r="A59" s="543"/>
      <c r="B59" s="540" t="s">
        <v>100</v>
      </c>
      <c r="C59" s="545"/>
      <c r="D59" s="544"/>
      <c r="E59" s="545"/>
      <c r="F59" s="546"/>
      <c r="G59" s="546"/>
      <c r="H59" s="546"/>
      <c r="I59" s="546"/>
    </row>
    <row r="60" spans="1:17">
      <c r="A60" s="558" t="s">
        <v>130</v>
      </c>
      <c r="B60" s="558" t="s">
        <v>131</v>
      </c>
      <c r="C60" s="558" t="s">
        <v>97</v>
      </c>
      <c r="D60" s="558" t="s">
        <v>91</v>
      </c>
      <c r="E60" s="558" t="s">
        <v>72</v>
      </c>
      <c r="F60" s="558" t="s">
        <v>173</v>
      </c>
      <c r="G60" s="558" t="s">
        <v>174</v>
      </c>
      <c r="H60" s="558" t="s">
        <v>171</v>
      </c>
      <c r="I60" s="558" t="s">
        <v>172</v>
      </c>
      <c r="J60" s="558" t="s">
        <v>159</v>
      </c>
      <c r="K60" s="558" t="s">
        <v>99</v>
      </c>
      <c r="L60" s="558" t="s">
        <v>92</v>
      </c>
      <c r="M60" s="558" t="s">
        <v>132</v>
      </c>
      <c r="N60" s="558" t="s">
        <v>93</v>
      </c>
      <c r="O60" s="558" t="s">
        <v>94</v>
      </c>
      <c r="P60" s="558" t="s">
        <v>96</v>
      </c>
      <c r="Q60" s="558" t="s">
        <v>95</v>
      </c>
    </row>
    <row r="61" spans="1:17">
      <c r="A61" s="559">
        <f>C5</f>
        <v>9598</v>
      </c>
      <c r="B61" s="559">
        <f>C6</f>
        <v>9749</v>
      </c>
      <c r="C61" s="559">
        <f>C50</f>
        <v>372699.08172000002</v>
      </c>
      <c r="D61" s="559">
        <f>J55</f>
        <v>8959.78766</v>
      </c>
      <c r="E61" s="559">
        <f>F50</f>
        <v>343600</v>
      </c>
      <c r="F61" s="559">
        <f>M55</f>
        <v>86800</v>
      </c>
      <c r="G61" s="559">
        <f>N55</f>
        <v>256800</v>
      </c>
      <c r="H61" s="559">
        <f>O55</f>
        <v>0</v>
      </c>
      <c r="I61" s="559">
        <f>P55</f>
        <v>0</v>
      </c>
      <c r="J61" s="559">
        <f>B52</f>
        <v>756</v>
      </c>
      <c r="K61" s="559">
        <f>B53</f>
        <v>6220</v>
      </c>
      <c r="L61" s="559">
        <f>B54</f>
        <v>1798</v>
      </c>
      <c r="M61" s="560">
        <f>B55</f>
        <v>0.63180583812472357</v>
      </c>
      <c r="N61" s="559">
        <f>E53</f>
        <v>95</v>
      </c>
      <c r="O61" s="559">
        <f>H53</f>
        <v>94.966666666666669</v>
      </c>
      <c r="P61" s="559">
        <f>E54</f>
        <v>7100</v>
      </c>
      <c r="Q61" s="559">
        <f>H54</f>
        <v>5922.6333333333332</v>
      </c>
    </row>
  </sheetData>
  <sheetProtection selectLockedCells="1"/>
  <mergeCells count="22">
    <mergeCell ref="A2:A3"/>
    <mergeCell ref="B2:E2"/>
    <mergeCell ref="F2:J3"/>
    <mergeCell ref="B3:E3"/>
    <mergeCell ref="A4:A5"/>
    <mergeCell ref="F4:G4"/>
    <mergeCell ref="H4:J4"/>
    <mergeCell ref="F5:G5"/>
    <mergeCell ref="H5:J5"/>
    <mergeCell ref="I8:I9"/>
    <mergeCell ref="J8:J9"/>
    <mergeCell ref="A56:J56"/>
    <mergeCell ref="M5:P5"/>
    <mergeCell ref="M6:P6"/>
    <mergeCell ref="A8:A9"/>
    <mergeCell ref="B8:B9"/>
    <mergeCell ref="C8:C9"/>
    <mergeCell ref="D8:D9"/>
    <mergeCell ref="E8:E9"/>
    <mergeCell ref="F8:F9"/>
    <mergeCell ref="G8:G9"/>
    <mergeCell ref="H8:H9"/>
  </mergeCells>
  <dataValidations count="1">
    <dataValidation type="list" allowBlank="1" showInputMessage="1" showErrorMessage="1" sqref="E10:E49">
      <formula1>$Q$10:$Q$25</formula1>
    </dataValidation>
  </dataValidations>
  <pageMargins left="0.7" right="0.7" top="0.75" bottom="0.75" header="0.3" footer="0.3"/>
  <pageSetup scale="77"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Q61"/>
  <sheetViews>
    <sheetView zoomScaleNormal="100" zoomScaleSheetLayoutView="80" workbookViewId="0">
      <selection activeCell="L2" sqref="L2"/>
    </sheetView>
  </sheetViews>
  <sheetFormatPr defaultColWidth="8.85546875" defaultRowHeight="15"/>
  <cols>
    <col min="1" max="16" width="11.7109375" style="534" customWidth="1"/>
    <col min="17" max="17" width="11.28515625" style="534" bestFit="1" customWidth="1"/>
    <col min="18" max="16384" width="8.85546875" style="534"/>
  </cols>
  <sheetData>
    <row r="1" spans="1:17" ht="13.9" customHeight="1" thickBot="1"/>
    <row r="2" spans="1:17" ht="13.9" customHeight="1" thickBot="1">
      <c r="A2" s="673" t="s">
        <v>433</v>
      </c>
      <c r="B2" s="674" t="s">
        <v>291</v>
      </c>
      <c r="C2" s="675"/>
      <c r="D2" s="675"/>
      <c r="E2" s="676"/>
      <c r="F2" s="677" t="s">
        <v>434</v>
      </c>
      <c r="G2" s="678"/>
      <c r="H2" s="678"/>
      <c r="I2" s="678"/>
      <c r="J2" s="678"/>
      <c r="M2" s="566" t="s">
        <v>185</v>
      </c>
      <c r="N2" s="566" t="s">
        <v>186</v>
      </c>
      <c r="O2" s="566" t="s">
        <v>187</v>
      </c>
      <c r="P2" s="566" t="s">
        <v>188</v>
      </c>
    </row>
    <row r="3" spans="1:17" ht="13.9" customHeight="1" thickBot="1">
      <c r="A3" s="673"/>
      <c r="B3" s="679" t="s">
        <v>241</v>
      </c>
      <c r="C3" s="680"/>
      <c r="D3" s="680"/>
      <c r="E3" s="681"/>
      <c r="F3" s="677"/>
      <c r="G3" s="678"/>
      <c r="H3" s="678"/>
      <c r="I3" s="678"/>
      <c r="J3" s="678"/>
      <c r="M3" s="567">
        <f>M55/F50</f>
        <v>0.25342266239440725</v>
      </c>
      <c r="N3" s="567">
        <f>N55/F50</f>
        <v>0.74657733760559275</v>
      </c>
      <c r="O3" s="567">
        <f>O55/F50</f>
        <v>0</v>
      </c>
      <c r="P3" s="567">
        <f>P55/F50</f>
        <v>0</v>
      </c>
    </row>
    <row r="4" spans="1:17" ht="13.9" customHeight="1" thickBot="1">
      <c r="A4" s="682">
        <v>52</v>
      </c>
      <c r="B4" s="581" t="s">
        <v>218</v>
      </c>
      <c r="C4" s="608">
        <v>9580</v>
      </c>
      <c r="D4" s="582" t="s">
        <v>76</v>
      </c>
      <c r="E4" s="586">
        <v>2.2169999999999999E-2</v>
      </c>
      <c r="F4" s="683" t="s">
        <v>226</v>
      </c>
      <c r="G4" s="684"/>
      <c r="H4" s="685" t="s">
        <v>453</v>
      </c>
      <c r="I4" s="685"/>
      <c r="J4" s="685"/>
      <c r="N4" s="535"/>
    </row>
    <row r="5" spans="1:17" ht="13.9" customHeight="1" thickBot="1">
      <c r="A5" s="682"/>
      <c r="B5" s="659" t="s">
        <v>78</v>
      </c>
      <c r="C5" s="609">
        <v>9411</v>
      </c>
      <c r="D5" s="583" t="s">
        <v>219</v>
      </c>
      <c r="E5" s="587">
        <f>(C6+C5)/2</f>
        <v>9486.5</v>
      </c>
      <c r="F5" s="683" t="s">
        <v>227</v>
      </c>
      <c r="G5" s="686"/>
      <c r="H5" s="685" t="s">
        <v>452</v>
      </c>
      <c r="I5" s="687"/>
      <c r="J5" s="685"/>
      <c r="M5" s="666" t="s">
        <v>140</v>
      </c>
      <c r="N5" s="667"/>
      <c r="O5" s="667"/>
      <c r="P5" s="668"/>
    </row>
    <row r="6" spans="1:17" ht="13.9" customHeight="1" thickBot="1">
      <c r="A6" s="595" t="s">
        <v>144</v>
      </c>
      <c r="B6" s="659" t="s">
        <v>79</v>
      </c>
      <c r="C6" s="609">
        <v>9562</v>
      </c>
      <c r="D6" s="584" t="s">
        <v>145</v>
      </c>
      <c r="E6" s="588">
        <v>0.63</v>
      </c>
      <c r="F6" s="592" t="s">
        <v>170</v>
      </c>
      <c r="G6" s="594">
        <f>SUM(C12:C15)/SUM(C12:C46)</f>
        <v>8.2784897817803946E-2</v>
      </c>
      <c r="H6" s="592" t="s">
        <v>168</v>
      </c>
      <c r="I6" s="575">
        <v>48.698924731182792</v>
      </c>
      <c r="J6" s="596"/>
      <c r="M6" s="669" t="s">
        <v>141</v>
      </c>
      <c r="N6" s="670"/>
      <c r="O6" s="670"/>
      <c r="P6" s="671"/>
    </row>
    <row r="7" spans="1:17" ht="13.9" customHeight="1" thickBot="1">
      <c r="A7" s="610">
        <v>22.1</v>
      </c>
      <c r="B7" s="659" t="s">
        <v>80</v>
      </c>
      <c r="C7" s="609">
        <v>9047</v>
      </c>
      <c r="D7" s="585" t="s">
        <v>77</v>
      </c>
      <c r="E7" s="587">
        <v>6</v>
      </c>
      <c r="F7" s="593" t="s">
        <v>167</v>
      </c>
      <c r="G7" s="587">
        <v>95</v>
      </c>
      <c r="H7" s="592" t="s">
        <v>169</v>
      </c>
      <c r="I7" s="575">
        <v>1853.2258064516129</v>
      </c>
      <c r="J7" s="596"/>
      <c r="K7" s="535"/>
      <c r="L7" s="557"/>
    </row>
    <row r="8" spans="1:17" ht="13.9" customHeight="1">
      <c r="A8" s="661" t="s">
        <v>81</v>
      </c>
      <c r="B8" s="661" t="s">
        <v>82</v>
      </c>
      <c r="C8" s="661" t="s">
        <v>201</v>
      </c>
      <c r="D8" s="661" t="s">
        <v>224</v>
      </c>
      <c r="E8" s="662" t="s">
        <v>225</v>
      </c>
      <c r="F8" s="661" t="s">
        <v>83</v>
      </c>
      <c r="G8" s="662" t="s">
        <v>72</v>
      </c>
      <c r="H8" s="661" t="s">
        <v>217</v>
      </c>
      <c r="I8" s="661" t="s">
        <v>239</v>
      </c>
      <c r="J8" s="662" t="s">
        <v>451</v>
      </c>
      <c r="L8" s="557"/>
    </row>
    <row r="9" spans="1:17" ht="13.9" customHeight="1" thickBot="1">
      <c r="A9" s="661"/>
      <c r="B9" s="661"/>
      <c r="C9" s="661"/>
      <c r="D9" s="661"/>
      <c r="E9" s="661"/>
      <c r="F9" s="672"/>
      <c r="G9" s="672"/>
      <c r="H9" s="672"/>
      <c r="I9" s="661"/>
      <c r="J9" s="661"/>
      <c r="L9" s="535"/>
      <c r="M9" s="535"/>
      <c r="N9" s="535"/>
      <c r="Q9" s="568" t="s">
        <v>149</v>
      </c>
    </row>
    <row r="10" spans="1:17" ht="13.9" customHeight="1" thickBot="1">
      <c r="A10" s="597">
        <v>1</v>
      </c>
      <c r="B10" s="611" t="s">
        <v>84</v>
      </c>
      <c r="C10" s="630">
        <v>39</v>
      </c>
      <c r="D10" s="631"/>
      <c r="E10" s="622" t="s">
        <v>139</v>
      </c>
      <c r="F10" s="624">
        <f>(D10*42)*C10</f>
        <v>0</v>
      </c>
      <c r="G10" s="604">
        <f>F10</f>
        <v>0</v>
      </c>
      <c r="H10" s="575">
        <f t="shared" ref="H10:H49" si="0">(1*((D10/$A$7)+1))*C10</f>
        <v>39</v>
      </c>
      <c r="I10" s="616">
        <v>15</v>
      </c>
      <c r="J10" s="616">
        <v>5134</v>
      </c>
      <c r="L10" s="554">
        <f>IF(E10="acid",(C10),0)</f>
        <v>0</v>
      </c>
      <c r="M10" s="561">
        <f t="shared" ref="M10:M46" si="1">IF(E10=$M$54,F10,0)</f>
        <v>0</v>
      </c>
      <c r="N10" s="561">
        <f t="shared" ref="N10:N46" si="2">IF(E10=$N$54,F10,0)</f>
        <v>0</v>
      </c>
      <c r="O10" s="561">
        <f t="shared" ref="O10:O46" si="3">IF(E10=$O$54,F10,0)</f>
        <v>0</v>
      </c>
      <c r="P10" s="561">
        <f t="shared" ref="P10:P46" si="4">IF(E10=$P$54,F10,0)</f>
        <v>0</v>
      </c>
      <c r="Q10" s="569"/>
    </row>
    <row r="11" spans="1:17" ht="13.9" customHeight="1" thickBot="1">
      <c r="A11" s="597">
        <v>2</v>
      </c>
      <c r="B11" s="611" t="s">
        <v>85</v>
      </c>
      <c r="C11" s="630">
        <v>24</v>
      </c>
      <c r="D11" s="631"/>
      <c r="E11" s="622" t="s">
        <v>61</v>
      </c>
      <c r="F11" s="624">
        <f t="shared" ref="F11:F14" si="5">(D11*42)*C11</f>
        <v>0</v>
      </c>
      <c r="G11" s="604">
        <f t="shared" ref="G11:G48" si="6">G10+F11</f>
        <v>0</v>
      </c>
      <c r="H11" s="575">
        <f t="shared" si="0"/>
        <v>24</v>
      </c>
      <c r="I11" s="616">
        <v>52</v>
      </c>
      <c r="J11" s="616">
        <v>7310</v>
      </c>
      <c r="L11" s="554">
        <f t="shared" ref="L11:L49" si="7">IF(E11="acid",(C11),0)</f>
        <v>24</v>
      </c>
      <c r="M11" s="561">
        <f t="shared" si="1"/>
        <v>0</v>
      </c>
      <c r="N11" s="561">
        <f t="shared" si="2"/>
        <v>0</v>
      </c>
      <c r="O11" s="561">
        <f t="shared" si="3"/>
        <v>0</v>
      </c>
      <c r="P11" s="561">
        <f t="shared" si="4"/>
        <v>0</v>
      </c>
      <c r="Q11" s="552" t="s">
        <v>136</v>
      </c>
    </row>
    <row r="12" spans="1:17" ht="13.9" customHeight="1" thickBot="1">
      <c r="A12" s="597">
        <v>3</v>
      </c>
      <c r="B12" s="611" t="s">
        <v>500</v>
      </c>
      <c r="C12" s="630">
        <v>130</v>
      </c>
      <c r="D12" s="631"/>
      <c r="E12" s="622" t="s">
        <v>86</v>
      </c>
      <c r="F12" s="624">
        <f t="shared" si="5"/>
        <v>0</v>
      </c>
      <c r="G12" s="604">
        <f t="shared" si="6"/>
        <v>0</v>
      </c>
      <c r="H12" s="575">
        <f t="shared" si="0"/>
        <v>130</v>
      </c>
      <c r="I12" s="616">
        <v>54</v>
      </c>
      <c r="J12" s="616">
        <v>6630</v>
      </c>
      <c r="L12" s="554">
        <f t="shared" si="7"/>
        <v>0</v>
      </c>
      <c r="M12" s="561">
        <f t="shared" si="1"/>
        <v>0</v>
      </c>
      <c r="N12" s="561">
        <f t="shared" si="2"/>
        <v>0</v>
      </c>
      <c r="O12" s="561">
        <f t="shared" si="3"/>
        <v>0</v>
      </c>
      <c r="P12" s="561">
        <f t="shared" si="4"/>
        <v>0</v>
      </c>
      <c r="Q12" s="552" t="s">
        <v>150</v>
      </c>
    </row>
    <row r="13" spans="1:17" ht="13.9" customHeight="1" thickBot="1">
      <c r="A13" s="597">
        <v>4</v>
      </c>
      <c r="B13" s="611" t="s">
        <v>85</v>
      </c>
      <c r="C13" s="630">
        <v>36</v>
      </c>
      <c r="D13" s="631"/>
      <c r="E13" s="622" t="s">
        <v>61</v>
      </c>
      <c r="F13" s="624">
        <f t="shared" si="5"/>
        <v>0</v>
      </c>
      <c r="G13" s="604">
        <f t="shared" si="6"/>
        <v>0</v>
      </c>
      <c r="H13" s="575">
        <f t="shared" si="0"/>
        <v>36</v>
      </c>
      <c r="I13" s="616">
        <v>88</v>
      </c>
      <c r="J13" s="616">
        <v>7470</v>
      </c>
      <c r="L13" s="554">
        <f t="shared" si="7"/>
        <v>36</v>
      </c>
      <c r="M13" s="561">
        <f t="shared" si="1"/>
        <v>0</v>
      </c>
      <c r="N13" s="561">
        <f t="shared" si="2"/>
        <v>0</v>
      </c>
      <c r="O13" s="561">
        <f t="shared" si="3"/>
        <v>0</v>
      </c>
      <c r="P13" s="561">
        <f t="shared" si="4"/>
        <v>0</v>
      </c>
      <c r="Q13" s="552" t="s">
        <v>113</v>
      </c>
    </row>
    <row r="14" spans="1:17" ht="13.9" customHeight="1" thickBot="1">
      <c r="A14" s="597">
        <v>5</v>
      </c>
      <c r="B14" s="611" t="s">
        <v>500</v>
      </c>
      <c r="C14" s="630">
        <v>351</v>
      </c>
      <c r="D14" s="632"/>
      <c r="E14" s="622" t="s">
        <v>87</v>
      </c>
      <c r="F14" s="624">
        <f t="shared" si="5"/>
        <v>0</v>
      </c>
      <c r="G14" s="604">
        <f t="shared" si="6"/>
        <v>0</v>
      </c>
      <c r="H14" s="575">
        <f t="shared" si="0"/>
        <v>351</v>
      </c>
      <c r="I14" s="616">
        <v>92</v>
      </c>
      <c r="J14" s="616">
        <v>7370</v>
      </c>
      <c r="L14" s="554">
        <f t="shared" si="7"/>
        <v>0</v>
      </c>
      <c r="M14" s="561">
        <f t="shared" si="1"/>
        <v>0</v>
      </c>
      <c r="N14" s="561">
        <f t="shared" si="2"/>
        <v>0</v>
      </c>
      <c r="O14" s="561">
        <f t="shared" si="3"/>
        <v>0</v>
      </c>
      <c r="P14" s="561">
        <f t="shared" si="4"/>
        <v>0</v>
      </c>
      <c r="Q14" s="552" t="s">
        <v>151</v>
      </c>
    </row>
    <row r="15" spans="1:17" ht="13.9" customHeight="1" thickBot="1">
      <c r="A15" s="597">
        <v>6</v>
      </c>
      <c r="B15" s="611" t="s">
        <v>500</v>
      </c>
      <c r="C15" s="630">
        <v>200</v>
      </c>
      <c r="D15" s="631">
        <v>0.3</v>
      </c>
      <c r="E15" s="622" t="s">
        <v>136</v>
      </c>
      <c r="F15" s="624">
        <v>2570</v>
      </c>
      <c r="G15" s="604">
        <f t="shared" si="6"/>
        <v>2570</v>
      </c>
      <c r="H15" s="575">
        <f t="shared" si="0"/>
        <v>202.71493212669682</v>
      </c>
      <c r="I15" s="616">
        <v>95</v>
      </c>
      <c r="J15" s="616">
        <v>6640</v>
      </c>
      <c r="L15" s="554">
        <f t="shared" si="7"/>
        <v>0</v>
      </c>
      <c r="M15" s="561">
        <f t="shared" si="1"/>
        <v>2570</v>
      </c>
      <c r="N15" s="561">
        <f t="shared" si="2"/>
        <v>0</v>
      </c>
      <c r="O15" s="561">
        <f t="shared" si="3"/>
        <v>0</v>
      </c>
      <c r="P15" s="561">
        <f t="shared" si="4"/>
        <v>0</v>
      </c>
      <c r="Q15" s="552" t="s">
        <v>114</v>
      </c>
    </row>
    <row r="16" spans="1:17" ht="13.9" customHeight="1" thickBot="1">
      <c r="A16" s="597">
        <v>7</v>
      </c>
      <c r="B16" s="611" t="s">
        <v>500</v>
      </c>
      <c r="C16" s="630">
        <v>351</v>
      </c>
      <c r="D16" s="631">
        <v>0.6</v>
      </c>
      <c r="E16" s="622" t="s">
        <v>136</v>
      </c>
      <c r="F16" s="624">
        <v>8960</v>
      </c>
      <c r="G16" s="604">
        <f t="shared" si="6"/>
        <v>11530</v>
      </c>
      <c r="H16" s="575">
        <f t="shared" si="0"/>
        <v>360.52941176470586</v>
      </c>
      <c r="I16" s="616">
        <v>95</v>
      </c>
      <c r="J16" s="616">
        <v>6700</v>
      </c>
      <c r="L16" s="554">
        <f t="shared" si="7"/>
        <v>0</v>
      </c>
      <c r="M16" s="561">
        <f t="shared" si="1"/>
        <v>8960</v>
      </c>
      <c r="N16" s="561">
        <f t="shared" si="2"/>
        <v>0</v>
      </c>
      <c r="O16" s="561">
        <f t="shared" si="3"/>
        <v>0</v>
      </c>
      <c r="P16" s="561">
        <f t="shared" si="4"/>
        <v>0</v>
      </c>
      <c r="Q16" s="552" t="s">
        <v>152</v>
      </c>
    </row>
    <row r="17" spans="1:17" ht="13.9" customHeight="1" thickBot="1">
      <c r="A17" s="597">
        <v>8</v>
      </c>
      <c r="B17" s="611" t="s">
        <v>500</v>
      </c>
      <c r="C17" s="630">
        <v>351</v>
      </c>
      <c r="D17" s="631">
        <v>0.9</v>
      </c>
      <c r="E17" s="622" t="s">
        <v>136</v>
      </c>
      <c r="F17" s="624">
        <v>13170</v>
      </c>
      <c r="G17" s="604">
        <f t="shared" si="6"/>
        <v>24700</v>
      </c>
      <c r="H17" s="575">
        <f t="shared" si="0"/>
        <v>365.29411764705884</v>
      </c>
      <c r="I17" s="616">
        <v>95</v>
      </c>
      <c r="J17" s="616">
        <v>6530</v>
      </c>
      <c r="L17" s="554">
        <f t="shared" si="7"/>
        <v>0</v>
      </c>
      <c r="M17" s="561">
        <f t="shared" si="1"/>
        <v>13170</v>
      </c>
      <c r="N17" s="561">
        <f t="shared" si="2"/>
        <v>0</v>
      </c>
      <c r="O17" s="561">
        <f t="shared" si="3"/>
        <v>0</v>
      </c>
      <c r="P17" s="561">
        <f t="shared" si="4"/>
        <v>0</v>
      </c>
      <c r="Q17" s="552" t="s">
        <v>87</v>
      </c>
    </row>
    <row r="18" spans="1:17" ht="13.9" customHeight="1" thickBot="1">
      <c r="A18" s="597">
        <v>9</v>
      </c>
      <c r="B18" s="611" t="s">
        <v>500</v>
      </c>
      <c r="C18" s="633">
        <v>153</v>
      </c>
      <c r="D18" s="631">
        <v>0.3</v>
      </c>
      <c r="E18" s="622" t="s">
        <v>136</v>
      </c>
      <c r="F18" s="624">
        <v>2300</v>
      </c>
      <c r="G18" s="604">
        <f t="shared" si="6"/>
        <v>27000</v>
      </c>
      <c r="H18" s="575">
        <f t="shared" si="0"/>
        <v>155.07692307692307</v>
      </c>
      <c r="I18" s="616">
        <v>95</v>
      </c>
      <c r="J18" s="616">
        <v>6450</v>
      </c>
      <c r="L18" s="554">
        <f t="shared" si="7"/>
        <v>0</v>
      </c>
      <c r="M18" s="561">
        <f t="shared" si="1"/>
        <v>2300</v>
      </c>
      <c r="N18" s="561">
        <f t="shared" si="2"/>
        <v>0</v>
      </c>
      <c r="O18" s="561">
        <f t="shared" si="3"/>
        <v>0</v>
      </c>
      <c r="P18" s="561">
        <f t="shared" si="4"/>
        <v>0</v>
      </c>
      <c r="Q18" s="552" t="s">
        <v>61</v>
      </c>
    </row>
    <row r="19" spans="1:17" ht="13.9" customHeight="1" thickBot="1">
      <c r="A19" s="597">
        <v>10</v>
      </c>
      <c r="B19" s="611" t="s">
        <v>500</v>
      </c>
      <c r="C19" s="633">
        <v>350</v>
      </c>
      <c r="D19" s="631">
        <v>0.6</v>
      </c>
      <c r="E19" s="622" t="s">
        <v>136</v>
      </c>
      <c r="F19" s="624">
        <v>9080</v>
      </c>
      <c r="G19" s="604">
        <f t="shared" si="6"/>
        <v>36080</v>
      </c>
      <c r="H19" s="575">
        <f t="shared" si="0"/>
        <v>359.50226244343889</v>
      </c>
      <c r="I19" s="616">
        <v>95</v>
      </c>
      <c r="J19" s="616">
        <v>6290</v>
      </c>
      <c r="L19" s="554">
        <f t="shared" si="7"/>
        <v>0</v>
      </c>
      <c r="M19" s="561">
        <f t="shared" si="1"/>
        <v>9080</v>
      </c>
      <c r="N19" s="561">
        <f t="shared" si="2"/>
        <v>0</v>
      </c>
      <c r="O19" s="561">
        <f t="shared" si="3"/>
        <v>0</v>
      </c>
      <c r="P19" s="561">
        <f t="shared" si="4"/>
        <v>0</v>
      </c>
      <c r="Q19" s="552" t="s">
        <v>86</v>
      </c>
    </row>
    <row r="20" spans="1:17" ht="13.9" customHeight="1" thickBot="1">
      <c r="A20" s="597">
        <v>11</v>
      </c>
      <c r="B20" s="611" t="s">
        <v>500</v>
      </c>
      <c r="C20" s="633">
        <v>302</v>
      </c>
      <c r="D20" s="631">
        <v>0.9</v>
      </c>
      <c r="E20" s="622" t="s">
        <v>136</v>
      </c>
      <c r="F20" s="624">
        <v>11310</v>
      </c>
      <c r="G20" s="604">
        <f t="shared" si="6"/>
        <v>47390</v>
      </c>
      <c r="H20" s="575">
        <f t="shared" si="0"/>
        <v>314.29864253393669</v>
      </c>
      <c r="I20" s="616">
        <v>95</v>
      </c>
      <c r="J20" s="616">
        <v>6160</v>
      </c>
      <c r="L20" s="554">
        <f t="shared" si="7"/>
        <v>0</v>
      </c>
      <c r="M20" s="561">
        <f t="shared" si="1"/>
        <v>11310</v>
      </c>
      <c r="N20" s="561">
        <f t="shared" si="2"/>
        <v>0</v>
      </c>
      <c r="O20" s="561">
        <f t="shared" si="3"/>
        <v>0</v>
      </c>
      <c r="P20" s="561">
        <f t="shared" si="4"/>
        <v>0</v>
      </c>
      <c r="Q20" s="552" t="s">
        <v>128</v>
      </c>
    </row>
    <row r="21" spans="1:17" ht="13.9" customHeight="1" thickBot="1">
      <c r="A21" s="597">
        <v>12</v>
      </c>
      <c r="B21" s="611" t="s">
        <v>500</v>
      </c>
      <c r="C21" s="633">
        <v>150</v>
      </c>
      <c r="D21" s="631">
        <v>0.3</v>
      </c>
      <c r="E21" s="622" t="s">
        <v>136</v>
      </c>
      <c r="F21" s="624">
        <v>2200</v>
      </c>
      <c r="G21" s="604">
        <f t="shared" si="6"/>
        <v>49590</v>
      </c>
      <c r="H21" s="575">
        <f t="shared" si="0"/>
        <v>152.03619909502262</v>
      </c>
      <c r="I21" s="616">
        <v>95</v>
      </c>
      <c r="J21" s="616">
        <v>6140</v>
      </c>
      <c r="L21" s="554">
        <f t="shared" si="7"/>
        <v>0</v>
      </c>
      <c r="M21" s="561">
        <f t="shared" si="1"/>
        <v>2200</v>
      </c>
      <c r="N21" s="561">
        <f t="shared" si="2"/>
        <v>0</v>
      </c>
      <c r="O21" s="561">
        <f t="shared" si="3"/>
        <v>0</v>
      </c>
      <c r="P21" s="561">
        <f t="shared" si="4"/>
        <v>0</v>
      </c>
      <c r="Q21" s="552" t="s">
        <v>129</v>
      </c>
    </row>
    <row r="22" spans="1:17" ht="13.9" customHeight="1" thickBot="1">
      <c r="A22" s="597">
        <v>13</v>
      </c>
      <c r="B22" s="611" t="s">
        <v>500</v>
      </c>
      <c r="C22" s="633">
        <v>300</v>
      </c>
      <c r="D22" s="631">
        <v>0.9</v>
      </c>
      <c r="E22" s="622" t="s">
        <v>136</v>
      </c>
      <c r="F22" s="624">
        <v>10860</v>
      </c>
      <c r="G22" s="604">
        <f t="shared" si="6"/>
        <v>60450</v>
      </c>
      <c r="H22" s="575">
        <f t="shared" si="0"/>
        <v>312.21719457013575</v>
      </c>
      <c r="I22" s="616">
        <v>95</v>
      </c>
      <c r="J22" s="616">
        <v>6040</v>
      </c>
      <c r="L22" s="554">
        <f t="shared" si="7"/>
        <v>0</v>
      </c>
      <c r="M22" s="561">
        <f t="shared" si="1"/>
        <v>10860</v>
      </c>
      <c r="N22" s="561">
        <f t="shared" si="2"/>
        <v>0</v>
      </c>
      <c r="O22" s="561">
        <f t="shared" si="3"/>
        <v>0</v>
      </c>
      <c r="P22" s="561">
        <f t="shared" si="4"/>
        <v>0</v>
      </c>
      <c r="Q22" s="552" t="s">
        <v>139</v>
      </c>
    </row>
    <row r="23" spans="1:17" ht="13.9" customHeight="1" thickBot="1">
      <c r="A23" s="597">
        <v>14</v>
      </c>
      <c r="B23" s="611" t="s">
        <v>500</v>
      </c>
      <c r="C23" s="633">
        <v>300</v>
      </c>
      <c r="D23" s="631">
        <v>1.2</v>
      </c>
      <c r="E23" s="622" t="s">
        <v>136</v>
      </c>
      <c r="F23" s="624">
        <v>14820</v>
      </c>
      <c r="G23" s="604">
        <f t="shared" si="6"/>
        <v>75270</v>
      </c>
      <c r="H23" s="575">
        <f t="shared" si="0"/>
        <v>316.28959276018099</v>
      </c>
      <c r="I23" s="616">
        <v>95</v>
      </c>
      <c r="J23" s="616">
        <v>5980</v>
      </c>
      <c r="L23" s="554">
        <f t="shared" si="7"/>
        <v>0</v>
      </c>
      <c r="M23" s="561">
        <f t="shared" si="1"/>
        <v>14820</v>
      </c>
      <c r="N23" s="561">
        <f t="shared" si="2"/>
        <v>0</v>
      </c>
      <c r="O23" s="561">
        <f t="shared" si="3"/>
        <v>0</v>
      </c>
      <c r="P23" s="561">
        <f t="shared" si="4"/>
        <v>0</v>
      </c>
      <c r="Q23" s="552" t="s">
        <v>192</v>
      </c>
    </row>
    <row r="24" spans="1:17" ht="13.9" customHeight="1" thickBot="1">
      <c r="A24" s="597">
        <v>15</v>
      </c>
      <c r="B24" s="611" t="s">
        <v>500</v>
      </c>
      <c r="C24" s="633">
        <v>150</v>
      </c>
      <c r="D24" s="631">
        <v>0.3</v>
      </c>
      <c r="E24" s="622" t="s">
        <v>136</v>
      </c>
      <c r="F24" s="624">
        <v>2480</v>
      </c>
      <c r="G24" s="604">
        <f t="shared" si="6"/>
        <v>77750</v>
      </c>
      <c r="H24" s="575">
        <f t="shared" si="0"/>
        <v>152.03619909502262</v>
      </c>
      <c r="I24" s="616">
        <v>95</v>
      </c>
      <c r="J24" s="616">
        <v>6010</v>
      </c>
      <c r="L24" s="554">
        <f t="shared" si="7"/>
        <v>0</v>
      </c>
      <c r="M24" s="561">
        <f t="shared" si="1"/>
        <v>2480</v>
      </c>
      <c r="N24" s="561">
        <f t="shared" si="2"/>
        <v>0</v>
      </c>
      <c r="O24" s="561">
        <f t="shared" si="3"/>
        <v>0</v>
      </c>
      <c r="P24" s="561">
        <f t="shared" si="4"/>
        <v>0</v>
      </c>
      <c r="Q24" s="552" t="s">
        <v>233</v>
      </c>
    </row>
    <row r="25" spans="1:17" ht="13.9" customHeight="1" thickBot="1">
      <c r="A25" s="597">
        <v>16</v>
      </c>
      <c r="B25" s="611" t="s">
        <v>505</v>
      </c>
      <c r="C25" s="633">
        <v>198</v>
      </c>
      <c r="D25" s="631">
        <v>1.2</v>
      </c>
      <c r="E25" s="622" t="s">
        <v>136</v>
      </c>
      <c r="F25" s="624">
        <v>9250</v>
      </c>
      <c r="G25" s="604">
        <f t="shared" si="6"/>
        <v>87000</v>
      </c>
      <c r="H25" s="575">
        <f t="shared" si="0"/>
        <v>208.75113122171948</v>
      </c>
      <c r="I25" s="616">
        <v>95</v>
      </c>
      <c r="J25" s="616">
        <v>5960</v>
      </c>
      <c r="L25" s="554">
        <f t="shared" si="7"/>
        <v>0</v>
      </c>
      <c r="M25" s="561">
        <f t="shared" si="1"/>
        <v>9250</v>
      </c>
      <c r="N25" s="561">
        <f t="shared" si="2"/>
        <v>0</v>
      </c>
      <c r="O25" s="561">
        <f t="shared" si="3"/>
        <v>0</v>
      </c>
      <c r="P25" s="561">
        <f t="shared" si="4"/>
        <v>0</v>
      </c>
      <c r="Q25" s="553" t="s">
        <v>156</v>
      </c>
    </row>
    <row r="26" spans="1:17" ht="13.9" customHeight="1" thickBot="1">
      <c r="A26" s="597">
        <v>17</v>
      </c>
      <c r="B26" s="611" t="s">
        <v>505</v>
      </c>
      <c r="C26" s="633">
        <v>200</v>
      </c>
      <c r="D26" s="631">
        <v>0.3</v>
      </c>
      <c r="E26" s="622" t="s">
        <v>150</v>
      </c>
      <c r="F26" s="624">
        <v>3230</v>
      </c>
      <c r="G26" s="604">
        <f t="shared" si="6"/>
        <v>90230</v>
      </c>
      <c r="H26" s="575">
        <f t="shared" si="0"/>
        <v>202.71493212669682</v>
      </c>
      <c r="I26" s="616">
        <v>95</v>
      </c>
      <c r="J26" s="616">
        <v>6380</v>
      </c>
      <c r="L26" s="554">
        <f t="shared" si="7"/>
        <v>0</v>
      </c>
      <c r="M26" s="561">
        <f t="shared" si="1"/>
        <v>0</v>
      </c>
      <c r="N26" s="561">
        <f t="shared" si="2"/>
        <v>3230</v>
      </c>
      <c r="O26" s="561">
        <f t="shared" si="3"/>
        <v>0</v>
      </c>
      <c r="P26" s="561">
        <f t="shared" si="4"/>
        <v>0</v>
      </c>
    </row>
    <row r="27" spans="1:17" ht="13.9" customHeight="1" thickBot="1">
      <c r="A27" s="597">
        <v>18</v>
      </c>
      <c r="B27" s="611" t="s">
        <v>505</v>
      </c>
      <c r="C27" s="633">
        <v>400</v>
      </c>
      <c r="D27" s="631">
        <v>0.6</v>
      </c>
      <c r="E27" s="622" t="s">
        <v>150</v>
      </c>
      <c r="F27" s="624">
        <v>10570</v>
      </c>
      <c r="G27" s="604">
        <f t="shared" si="6"/>
        <v>100800</v>
      </c>
      <c r="H27" s="575">
        <f t="shared" si="0"/>
        <v>410.85972850678729</v>
      </c>
      <c r="I27" s="616">
        <v>95</v>
      </c>
      <c r="J27" s="616">
        <v>6230</v>
      </c>
      <c r="L27" s="554">
        <f t="shared" si="7"/>
        <v>0</v>
      </c>
      <c r="M27" s="561">
        <f t="shared" si="1"/>
        <v>0</v>
      </c>
      <c r="N27" s="561">
        <f t="shared" si="2"/>
        <v>10570</v>
      </c>
      <c r="O27" s="561">
        <f t="shared" si="3"/>
        <v>0</v>
      </c>
      <c r="P27" s="561">
        <f t="shared" si="4"/>
        <v>0</v>
      </c>
    </row>
    <row r="28" spans="1:17" ht="13.9" customHeight="1" thickBot="1">
      <c r="A28" s="597">
        <v>19</v>
      </c>
      <c r="B28" s="611" t="s">
        <v>505</v>
      </c>
      <c r="C28" s="633">
        <v>401</v>
      </c>
      <c r="D28" s="631">
        <v>0.9</v>
      </c>
      <c r="E28" s="622" t="s">
        <v>150</v>
      </c>
      <c r="F28" s="624">
        <v>14910</v>
      </c>
      <c r="G28" s="604">
        <f t="shared" si="6"/>
        <v>115710</v>
      </c>
      <c r="H28" s="575">
        <f t="shared" si="0"/>
        <v>417.33031674208149</v>
      </c>
      <c r="I28" s="616">
        <v>95</v>
      </c>
      <c r="J28" s="616">
        <v>6160</v>
      </c>
      <c r="L28" s="554">
        <f t="shared" si="7"/>
        <v>0</v>
      </c>
      <c r="M28" s="561">
        <f t="shared" si="1"/>
        <v>0</v>
      </c>
      <c r="N28" s="561">
        <f t="shared" si="2"/>
        <v>14910</v>
      </c>
      <c r="O28" s="561">
        <f t="shared" si="3"/>
        <v>0</v>
      </c>
      <c r="P28" s="561">
        <f t="shared" si="4"/>
        <v>0</v>
      </c>
    </row>
    <row r="29" spans="1:17" ht="13.9" customHeight="1" thickBot="1">
      <c r="A29" s="597">
        <v>20</v>
      </c>
      <c r="B29" s="611" t="s">
        <v>505</v>
      </c>
      <c r="C29" s="633">
        <v>200</v>
      </c>
      <c r="D29" s="631">
        <v>0.3</v>
      </c>
      <c r="E29" s="622" t="s">
        <v>150</v>
      </c>
      <c r="F29" s="624">
        <v>3000</v>
      </c>
      <c r="G29" s="604">
        <f t="shared" si="6"/>
        <v>118710</v>
      </c>
      <c r="H29" s="575">
        <f t="shared" si="0"/>
        <v>202.71493212669682</v>
      </c>
      <c r="I29" s="616">
        <v>95</v>
      </c>
      <c r="J29" s="616">
        <v>6140</v>
      </c>
      <c r="L29" s="554">
        <f t="shared" si="7"/>
        <v>0</v>
      </c>
      <c r="M29" s="561">
        <f t="shared" si="1"/>
        <v>0</v>
      </c>
      <c r="N29" s="561">
        <f t="shared" si="2"/>
        <v>3000</v>
      </c>
      <c r="O29" s="561">
        <f t="shared" si="3"/>
        <v>0</v>
      </c>
      <c r="P29" s="561">
        <f t="shared" si="4"/>
        <v>0</v>
      </c>
    </row>
    <row r="30" spans="1:17" ht="13.9" customHeight="1" thickBot="1">
      <c r="A30" s="597">
        <v>21</v>
      </c>
      <c r="B30" s="611" t="s">
        <v>505</v>
      </c>
      <c r="C30" s="633">
        <v>400</v>
      </c>
      <c r="D30" s="631">
        <v>0.9</v>
      </c>
      <c r="E30" s="622" t="s">
        <v>150</v>
      </c>
      <c r="F30" s="624">
        <v>15450</v>
      </c>
      <c r="G30" s="604">
        <f t="shared" si="6"/>
        <v>134160</v>
      </c>
      <c r="H30" s="575">
        <f t="shared" si="0"/>
        <v>416.28959276018105</v>
      </c>
      <c r="I30" s="616">
        <v>95</v>
      </c>
      <c r="J30" s="616">
        <v>6020</v>
      </c>
      <c r="L30" s="554">
        <f t="shared" si="7"/>
        <v>0</v>
      </c>
      <c r="M30" s="561">
        <f t="shared" si="1"/>
        <v>0</v>
      </c>
      <c r="N30" s="561">
        <f t="shared" si="2"/>
        <v>15450</v>
      </c>
      <c r="O30" s="561">
        <f t="shared" si="3"/>
        <v>0</v>
      </c>
      <c r="P30" s="561">
        <f t="shared" si="4"/>
        <v>0</v>
      </c>
    </row>
    <row r="31" spans="1:17" ht="13.9" customHeight="1" thickBot="1">
      <c r="A31" s="597">
        <v>22</v>
      </c>
      <c r="B31" s="611" t="s">
        <v>505</v>
      </c>
      <c r="C31" s="633">
        <v>400</v>
      </c>
      <c r="D31" s="631">
        <v>1.5</v>
      </c>
      <c r="E31" s="622" t="s">
        <v>150</v>
      </c>
      <c r="F31" s="624">
        <v>24750</v>
      </c>
      <c r="G31" s="604">
        <f t="shared" si="6"/>
        <v>158910</v>
      </c>
      <c r="H31" s="575">
        <f t="shared" si="0"/>
        <v>427.14932126696834</v>
      </c>
      <c r="I31" s="616">
        <v>95</v>
      </c>
      <c r="J31" s="616">
        <v>6030</v>
      </c>
      <c r="L31" s="554">
        <f t="shared" si="7"/>
        <v>0</v>
      </c>
      <c r="M31" s="561">
        <f t="shared" si="1"/>
        <v>0</v>
      </c>
      <c r="N31" s="561">
        <f t="shared" si="2"/>
        <v>24750</v>
      </c>
      <c r="O31" s="561">
        <f t="shared" si="3"/>
        <v>0</v>
      </c>
      <c r="P31" s="561">
        <f t="shared" si="4"/>
        <v>0</v>
      </c>
    </row>
    <row r="32" spans="1:17" ht="13.9" customHeight="1" thickBot="1">
      <c r="A32" s="597">
        <v>23</v>
      </c>
      <c r="B32" s="611" t="s">
        <v>505</v>
      </c>
      <c r="C32" s="633">
        <v>200</v>
      </c>
      <c r="D32" s="631">
        <v>0.6</v>
      </c>
      <c r="E32" s="622" t="s">
        <v>150</v>
      </c>
      <c r="F32" s="624">
        <v>5630</v>
      </c>
      <c r="G32" s="604">
        <f t="shared" si="6"/>
        <v>164540</v>
      </c>
      <c r="H32" s="575">
        <f t="shared" si="0"/>
        <v>205.42986425339365</v>
      </c>
      <c r="I32" s="616">
        <v>95</v>
      </c>
      <c r="J32" s="616">
        <v>6200</v>
      </c>
      <c r="L32" s="554">
        <f t="shared" si="7"/>
        <v>0</v>
      </c>
      <c r="M32" s="561">
        <f t="shared" si="1"/>
        <v>0</v>
      </c>
      <c r="N32" s="561">
        <f t="shared" si="2"/>
        <v>5630</v>
      </c>
      <c r="O32" s="561">
        <f t="shared" si="3"/>
        <v>0</v>
      </c>
      <c r="P32" s="561">
        <f t="shared" si="4"/>
        <v>0</v>
      </c>
    </row>
    <row r="33" spans="1:16" ht="13.9" customHeight="1" thickBot="1">
      <c r="A33" s="597">
        <v>24</v>
      </c>
      <c r="B33" s="611" t="s">
        <v>505</v>
      </c>
      <c r="C33" s="633">
        <v>400</v>
      </c>
      <c r="D33" s="631">
        <v>1.2</v>
      </c>
      <c r="E33" s="622" t="s">
        <v>150</v>
      </c>
      <c r="F33" s="624">
        <v>20320</v>
      </c>
      <c r="G33" s="604">
        <f t="shared" si="6"/>
        <v>184860</v>
      </c>
      <c r="H33" s="575">
        <f t="shared" si="0"/>
        <v>421.7194570135747</v>
      </c>
      <c r="I33" s="616">
        <v>95</v>
      </c>
      <c r="J33" s="616">
        <v>6100</v>
      </c>
      <c r="L33" s="554">
        <f t="shared" si="7"/>
        <v>0</v>
      </c>
      <c r="M33" s="561">
        <f t="shared" si="1"/>
        <v>0</v>
      </c>
      <c r="N33" s="561">
        <f t="shared" si="2"/>
        <v>20320</v>
      </c>
      <c r="O33" s="561">
        <f t="shared" si="3"/>
        <v>0</v>
      </c>
      <c r="P33" s="561">
        <f t="shared" si="4"/>
        <v>0</v>
      </c>
    </row>
    <row r="34" spans="1:16" ht="13.9" customHeight="1" thickBot="1">
      <c r="A34" s="597">
        <v>25</v>
      </c>
      <c r="B34" s="611" t="s">
        <v>505</v>
      </c>
      <c r="C34" s="633">
        <v>400</v>
      </c>
      <c r="D34" s="631">
        <v>1.8</v>
      </c>
      <c r="E34" s="622" t="s">
        <v>150</v>
      </c>
      <c r="F34" s="624">
        <v>28580</v>
      </c>
      <c r="G34" s="604">
        <f t="shared" si="6"/>
        <v>213440</v>
      </c>
      <c r="H34" s="575">
        <f t="shared" si="0"/>
        <v>432.57918552036199</v>
      </c>
      <c r="I34" s="616">
        <v>95</v>
      </c>
      <c r="J34" s="616">
        <v>6370</v>
      </c>
      <c r="L34" s="554">
        <f t="shared" si="7"/>
        <v>0</v>
      </c>
      <c r="M34" s="561">
        <f t="shared" si="1"/>
        <v>0</v>
      </c>
      <c r="N34" s="561">
        <f t="shared" si="2"/>
        <v>28580</v>
      </c>
      <c r="O34" s="561">
        <f t="shared" si="3"/>
        <v>0</v>
      </c>
      <c r="P34" s="561">
        <f t="shared" si="4"/>
        <v>0</v>
      </c>
    </row>
    <row r="35" spans="1:16" ht="13.9" customHeight="1" thickBot="1">
      <c r="A35" s="597">
        <v>26</v>
      </c>
      <c r="B35" s="611" t="s">
        <v>505</v>
      </c>
      <c r="C35" s="633">
        <v>200</v>
      </c>
      <c r="D35" s="631">
        <v>0.6</v>
      </c>
      <c r="E35" s="622" t="s">
        <v>150</v>
      </c>
      <c r="F35" s="624">
        <v>5640</v>
      </c>
      <c r="G35" s="604">
        <f t="shared" si="6"/>
        <v>219080</v>
      </c>
      <c r="H35" s="575">
        <f t="shared" si="0"/>
        <v>205.42986425339365</v>
      </c>
      <c r="I35" s="616">
        <v>95</v>
      </c>
      <c r="J35" s="616">
        <v>6400</v>
      </c>
      <c r="L35" s="554">
        <f t="shared" si="7"/>
        <v>0</v>
      </c>
      <c r="M35" s="561">
        <f t="shared" si="1"/>
        <v>0</v>
      </c>
      <c r="N35" s="561">
        <f t="shared" si="2"/>
        <v>5640</v>
      </c>
      <c r="O35" s="561">
        <f t="shared" si="3"/>
        <v>0</v>
      </c>
      <c r="P35" s="561">
        <f t="shared" si="4"/>
        <v>0</v>
      </c>
    </row>
    <row r="36" spans="1:16" ht="13.9" customHeight="1" thickBot="1">
      <c r="A36" s="597">
        <v>27</v>
      </c>
      <c r="B36" s="611" t="s">
        <v>505</v>
      </c>
      <c r="C36" s="633">
        <v>401</v>
      </c>
      <c r="D36" s="631">
        <v>1.2</v>
      </c>
      <c r="E36" s="622" t="s">
        <v>150</v>
      </c>
      <c r="F36" s="624">
        <v>20590</v>
      </c>
      <c r="G36" s="604">
        <f t="shared" si="6"/>
        <v>239670</v>
      </c>
      <c r="H36" s="575">
        <f t="shared" si="0"/>
        <v>422.77375565610862</v>
      </c>
      <c r="I36" s="616">
        <v>95</v>
      </c>
      <c r="J36" s="616">
        <v>6120</v>
      </c>
      <c r="L36" s="554">
        <f t="shared" si="7"/>
        <v>0</v>
      </c>
      <c r="M36" s="561">
        <f t="shared" si="1"/>
        <v>0</v>
      </c>
      <c r="N36" s="561">
        <f t="shared" si="2"/>
        <v>20590</v>
      </c>
      <c r="O36" s="561">
        <f t="shared" si="3"/>
        <v>0</v>
      </c>
      <c r="P36" s="561">
        <f t="shared" si="4"/>
        <v>0</v>
      </c>
    </row>
    <row r="37" spans="1:16" ht="13.9" customHeight="1" thickBot="1">
      <c r="A37" s="597">
        <v>28</v>
      </c>
      <c r="B37" s="611" t="s">
        <v>505</v>
      </c>
      <c r="C37" s="633">
        <v>300</v>
      </c>
      <c r="D37" s="631">
        <v>1.8</v>
      </c>
      <c r="E37" s="622" t="s">
        <v>150</v>
      </c>
      <c r="F37" s="624">
        <v>22350</v>
      </c>
      <c r="G37" s="604">
        <f t="shared" si="6"/>
        <v>262020</v>
      </c>
      <c r="H37" s="575">
        <f t="shared" si="0"/>
        <v>324.43438914027149</v>
      </c>
      <c r="I37" s="616">
        <v>95</v>
      </c>
      <c r="J37" s="616">
        <v>6430</v>
      </c>
      <c r="L37" s="554">
        <f t="shared" si="7"/>
        <v>0</v>
      </c>
      <c r="M37" s="561">
        <f t="shared" si="1"/>
        <v>0</v>
      </c>
      <c r="N37" s="561">
        <f t="shared" si="2"/>
        <v>22350</v>
      </c>
      <c r="O37" s="561">
        <f t="shared" si="3"/>
        <v>0</v>
      </c>
      <c r="P37" s="561">
        <f t="shared" si="4"/>
        <v>0</v>
      </c>
    </row>
    <row r="38" spans="1:16" ht="13.9" customHeight="1" thickBot="1">
      <c r="A38" s="597">
        <v>29</v>
      </c>
      <c r="B38" s="611" t="s">
        <v>500</v>
      </c>
      <c r="C38" s="633">
        <v>201</v>
      </c>
      <c r="D38" s="631">
        <v>0.9</v>
      </c>
      <c r="E38" s="622" t="s">
        <v>150</v>
      </c>
      <c r="F38" s="624">
        <v>7890</v>
      </c>
      <c r="G38" s="604">
        <f t="shared" si="6"/>
        <v>269910</v>
      </c>
      <c r="H38" s="575">
        <f t="shared" si="0"/>
        <v>209.18552036199097</v>
      </c>
      <c r="I38" s="616">
        <v>95</v>
      </c>
      <c r="J38" s="616">
        <v>6130</v>
      </c>
      <c r="L38" s="554">
        <f t="shared" si="7"/>
        <v>0</v>
      </c>
      <c r="M38" s="561">
        <f t="shared" si="1"/>
        <v>0</v>
      </c>
      <c r="N38" s="561">
        <f t="shared" si="2"/>
        <v>7890</v>
      </c>
      <c r="O38" s="561">
        <f t="shared" si="3"/>
        <v>0</v>
      </c>
      <c r="P38" s="561">
        <f t="shared" si="4"/>
        <v>0</v>
      </c>
    </row>
    <row r="39" spans="1:16" ht="13.9" customHeight="1" thickBot="1">
      <c r="A39" s="597">
        <v>30</v>
      </c>
      <c r="B39" s="611" t="s">
        <v>500</v>
      </c>
      <c r="C39" s="633">
        <v>301</v>
      </c>
      <c r="D39" s="631">
        <v>1.5</v>
      </c>
      <c r="E39" s="622" t="s">
        <v>150</v>
      </c>
      <c r="F39" s="624">
        <v>16560</v>
      </c>
      <c r="G39" s="604">
        <f t="shared" si="6"/>
        <v>286470</v>
      </c>
      <c r="H39" s="575">
        <f t="shared" si="0"/>
        <v>321.42986425339365</v>
      </c>
      <c r="I39" s="616">
        <v>95</v>
      </c>
      <c r="J39" s="616">
        <v>5710</v>
      </c>
      <c r="L39" s="554">
        <f t="shared" si="7"/>
        <v>0</v>
      </c>
      <c r="M39" s="561">
        <f t="shared" si="1"/>
        <v>0</v>
      </c>
      <c r="N39" s="561">
        <f t="shared" si="2"/>
        <v>16560</v>
      </c>
      <c r="O39" s="561">
        <f t="shared" si="3"/>
        <v>0</v>
      </c>
      <c r="P39" s="561">
        <f t="shared" si="4"/>
        <v>0</v>
      </c>
    </row>
    <row r="40" spans="1:16" ht="13.9" customHeight="1" thickBot="1">
      <c r="A40" s="597">
        <v>31</v>
      </c>
      <c r="B40" s="611" t="s">
        <v>500</v>
      </c>
      <c r="C40" s="633">
        <v>265</v>
      </c>
      <c r="D40" s="631">
        <v>2</v>
      </c>
      <c r="E40" s="622" t="s">
        <v>150</v>
      </c>
      <c r="F40" s="624">
        <v>17670</v>
      </c>
      <c r="G40" s="604">
        <f t="shared" si="6"/>
        <v>304140</v>
      </c>
      <c r="H40" s="575">
        <f t="shared" si="0"/>
        <v>288.98190045248867</v>
      </c>
      <c r="I40" s="616">
        <v>95</v>
      </c>
      <c r="J40" s="616">
        <v>5770</v>
      </c>
      <c r="L40" s="554">
        <f t="shared" si="7"/>
        <v>0</v>
      </c>
      <c r="M40" s="561">
        <f t="shared" si="1"/>
        <v>0</v>
      </c>
      <c r="N40" s="561">
        <f t="shared" si="2"/>
        <v>17670</v>
      </c>
      <c r="O40" s="561">
        <f t="shared" si="3"/>
        <v>0</v>
      </c>
      <c r="P40" s="561">
        <f t="shared" si="4"/>
        <v>0</v>
      </c>
    </row>
    <row r="41" spans="1:16" ht="13.9" customHeight="1" thickBot="1">
      <c r="A41" s="597">
        <v>32</v>
      </c>
      <c r="B41" s="611" t="s">
        <v>505</v>
      </c>
      <c r="C41" s="633">
        <v>200</v>
      </c>
      <c r="D41" s="631">
        <v>0.9</v>
      </c>
      <c r="E41" s="622" t="s">
        <v>150</v>
      </c>
      <c r="F41" s="624">
        <v>8420</v>
      </c>
      <c r="G41" s="604">
        <f t="shared" si="6"/>
        <v>312560</v>
      </c>
      <c r="H41" s="575">
        <f t="shared" si="0"/>
        <v>208.14479638009053</v>
      </c>
      <c r="I41" s="616">
        <v>95</v>
      </c>
      <c r="J41" s="616">
        <v>6030</v>
      </c>
      <c r="L41" s="554">
        <f t="shared" si="7"/>
        <v>0</v>
      </c>
      <c r="M41" s="561">
        <f t="shared" si="1"/>
        <v>0</v>
      </c>
      <c r="N41" s="561">
        <f t="shared" si="2"/>
        <v>8420</v>
      </c>
      <c r="O41" s="561">
        <f t="shared" si="3"/>
        <v>0</v>
      </c>
      <c r="P41" s="561">
        <f t="shared" si="4"/>
        <v>0</v>
      </c>
    </row>
    <row r="42" spans="1:16" ht="13.9" customHeight="1" thickBot="1">
      <c r="A42" s="597">
        <v>33</v>
      </c>
      <c r="B42" s="611" t="s">
        <v>505</v>
      </c>
      <c r="C42" s="633">
        <v>200</v>
      </c>
      <c r="D42" s="631">
        <v>1.5</v>
      </c>
      <c r="E42" s="622" t="s">
        <v>150</v>
      </c>
      <c r="F42" s="624">
        <v>12750</v>
      </c>
      <c r="G42" s="604">
        <f t="shared" si="6"/>
        <v>325310</v>
      </c>
      <c r="H42" s="575">
        <f t="shared" si="0"/>
        <v>213.57466063348417</v>
      </c>
      <c r="I42" s="616">
        <v>95</v>
      </c>
      <c r="J42" s="616">
        <v>6240</v>
      </c>
      <c r="L42" s="554">
        <f t="shared" si="7"/>
        <v>0</v>
      </c>
      <c r="M42" s="561">
        <f t="shared" si="1"/>
        <v>0</v>
      </c>
      <c r="N42" s="561">
        <f t="shared" si="2"/>
        <v>12750</v>
      </c>
      <c r="O42" s="561">
        <f t="shared" si="3"/>
        <v>0</v>
      </c>
      <c r="P42" s="561">
        <f t="shared" si="4"/>
        <v>0</v>
      </c>
    </row>
    <row r="43" spans="1:16" ht="13.9" customHeight="1" thickBot="1">
      <c r="A43" s="597">
        <v>34</v>
      </c>
      <c r="B43" s="611" t="s">
        <v>505</v>
      </c>
      <c r="C43" s="633">
        <v>270</v>
      </c>
      <c r="D43" s="631">
        <v>2</v>
      </c>
      <c r="E43" s="622" t="s">
        <v>150</v>
      </c>
      <c r="F43" s="624">
        <v>17990</v>
      </c>
      <c r="G43" s="604">
        <f t="shared" si="6"/>
        <v>343300</v>
      </c>
      <c r="H43" s="575">
        <f t="shared" si="0"/>
        <v>294.43438914027149</v>
      </c>
      <c r="I43" s="616">
        <v>95</v>
      </c>
      <c r="J43" s="616">
        <v>6330</v>
      </c>
      <c r="L43" s="554">
        <f t="shared" si="7"/>
        <v>0</v>
      </c>
      <c r="M43" s="561">
        <f t="shared" si="1"/>
        <v>0</v>
      </c>
      <c r="N43" s="561">
        <f t="shared" si="2"/>
        <v>17990</v>
      </c>
      <c r="O43" s="561">
        <f t="shared" si="3"/>
        <v>0</v>
      </c>
      <c r="P43" s="561">
        <f t="shared" si="4"/>
        <v>0</v>
      </c>
    </row>
    <row r="44" spans="1:16" ht="13.9" customHeight="1" thickBot="1">
      <c r="A44" s="597">
        <v>35</v>
      </c>
      <c r="B44" s="611"/>
      <c r="C44" s="612"/>
      <c r="D44" s="613"/>
      <c r="E44" s="622"/>
      <c r="F44" s="624">
        <f>(D44*42)*C44</f>
        <v>0</v>
      </c>
      <c r="G44" s="604">
        <f t="shared" si="6"/>
        <v>343300</v>
      </c>
      <c r="H44" s="575">
        <f t="shared" si="0"/>
        <v>0</v>
      </c>
      <c r="I44" s="616"/>
      <c r="J44" s="616"/>
      <c r="L44" s="554">
        <f t="shared" si="7"/>
        <v>0</v>
      </c>
      <c r="M44" s="561">
        <f t="shared" si="1"/>
        <v>0</v>
      </c>
      <c r="N44" s="561">
        <f t="shared" si="2"/>
        <v>0</v>
      </c>
      <c r="O44" s="561">
        <f t="shared" si="3"/>
        <v>0</v>
      </c>
      <c r="P44" s="561">
        <f t="shared" si="4"/>
        <v>0</v>
      </c>
    </row>
    <row r="45" spans="1:16" ht="13.9" customHeight="1" thickBot="1">
      <c r="A45" s="597">
        <v>36</v>
      </c>
      <c r="B45" s="611"/>
      <c r="C45" s="612"/>
      <c r="D45" s="613"/>
      <c r="E45" s="622"/>
      <c r="F45" s="624">
        <f t="shared" ref="F45" si="8">(D45*42)*C45</f>
        <v>0</v>
      </c>
      <c r="G45" s="604">
        <f t="shared" si="6"/>
        <v>343300</v>
      </c>
      <c r="H45" s="575">
        <f t="shared" si="0"/>
        <v>0</v>
      </c>
      <c r="I45" s="616"/>
      <c r="J45" s="616"/>
      <c r="L45" s="554">
        <f t="shared" si="7"/>
        <v>0</v>
      </c>
      <c r="M45" s="561">
        <f t="shared" si="1"/>
        <v>0</v>
      </c>
      <c r="N45" s="561">
        <f t="shared" si="2"/>
        <v>0</v>
      </c>
      <c r="O45" s="561">
        <f t="shared" si="3"/>
        <v>0</v>
      </c>
      <c r="P45" s="561">
        <f t="shared" si="4"/>
        <v>0</v>
      </c>
    </row>
    <row r="46" spans="1:16" ht="13.9" customHeight="1" thickBot="1">
      <c r="A46" s="597">
        <v>37</v>
      </c>
      <c r="B46" s="611"/>
      <c r="C46" s="612"/>
      <c r="D46" s="613"/>
      <c r="E46" s="622"/>
      <c r="F46" s="624">
        <f>(D46*42)*C46</f>
        <v>0</v>
      </c>
      <c r="G46" s="604">
        <f t="shared" si="6"/>
        <v>343300</v>
      </c>
      <c r="H46" s="575">
        <f t="shared" si="0"/>
        <v>0</v>
      </c>
      <c r="I46" s="616"/>
      <c r="J46" s="616"/>
      <c r="L46" s="554">
        <f t="shared" si="7"/>
        <v>0</v>
      </c>
      <c r="M46" s="561">
        <f t="shared" si="1"/>
        <v>0</v>
      </c>
      <c r="N46" s="561">
        <f t="shared" si="2"/>
        <v>0</v>
      </c>
      <c r="O46" s="561">
        <f t="shared" si="3"/>
        <v>0</v>
      </c>
      <c r="P46" s="561">
        <f t="shared" si="4"/>
        <v>0</v>
      </c>
    </row>
    <row r="47" spans="1:16" ht="13.9" customHeight="1" thickBot="1">
      <c r="A47" s="597">
        <v>38</v>
      </c>
      <c r="B47" s="611"/>
      <c r="C47" s="612"/>
      <c r="D47" s="613"/>
      <c r="E47" s="622"/>
      <c r="F47" s="624">
        <f t="shared" ref="F47:F48" si="9">(D47*42)*C47</f>
        <v>0</v>
      </c>
      <c r="G47" s="604">
        <f t="shared" si="6"/>
        <v>343300</v>
      </c>
      <c r="H47" s="575">
        <f t="shared" si="0"/>
        <v>0</v>
      </c>
      <c r="I47" s="616"/>
      <c r="J47" s="616"/>
      <c r="L47" s="554">
        <f t="shared" si="7"/>
        <v>0</v>
      </c>
      <c r="M47" s="561">
        <f>IF(E47=$M$54,F47,0)</f>
        <v>0</v>
      </c>
      <c r="N47" s="561">
        <f>IF(E47=$N$54,F47,0)</f>
        <v>0</v>
      </c>
      <c r="O47" s="561">
        <f>IF(E47=$O$54,F47,0)</f>
        <v>0</v>
      </c>
      <c r="P47" s="561">
        <f>IF(E47=$P$54,F47,0)</f>
        <v>0</v>
      </c>
    </row>
    <row r="48" spans="1:16" ht="13.9" customHeight="1" thickBot="1">
      <c r="A48" s="597">
        <v>39</v>
      </c>
      <c r="B48" s="611"/>
      <c r="C48" s="612"/>
      <c r="D48" s="613"/>
      <c r="E48" s="622"/>
      <c r="F48" s="624">
        <f t="shared" si="9"/>
        <v>0</v>
      </c>
      <c r="G48" s="604">
        <f t="shared" si="6"/>
        <v>343300</v>
      </c>
      <c r="H48" s="575">
        <f t="shared" si="0"/>
        <v>0</v>
      </c>
      <c r="I48" s="616"/>
      <c r="J48" s="616"/>
      <c r="L48" s="554">
        <f t="shared" si="7"/>
        <v>0</v>
      </c>
      <c r="M48" s="561">
        <f>IF(E48=$M$54,F48,0)</f>
        <v>0</v>
      </c>
      <c r="N48" s="561">
        <f>IF(E48=$N$54,F48,0)</f>
        <v>0</v>
      </c>
      <c r="O48" s="561">
        <f>IF(E48=$O$54,F48,0)</f>
        <v>0</v>
      </c>
      <c r="P48" s="561">
        <f>IF(E48=$P$54,F48,0)</f>
        <v>0</v>
      </c>
    </row>
    <row r="49" spans="1:17" ht="13.9" customHeight="1" thickBot="1">
      <c r="A49" s="597">
        <v>40</v>
      </c>
      <c r="B49" s="611" t="s">
        <v>505</v>
      </c>
      <c r="C49" s="591">
        <f>(C5*E4)</f>
        <v>208.64186999999998</v>
      </c>
      <c r="D49" s="621"/>
      <c r="E49" s="614" t="s">
        <v>156</v>
      </c>
      <c r="F49" s="623"/>
      <c r="G49" s="605"/>
      <c r="H49" s="575">
        <f t="shared" si="0"/>
        <v>208.64186999999998</v>
      </c>
      <c r="I49" s="612">
        <v>95</v>
      </c>
      <c r="J49" s="616">
        <v>6440</v>
      </c>
      <c r="L49" s="554">
        <f t="shared" si="7"/>
        <v>0</v>
      </c>
      <c r="M49" s="561">
        <f>IF(E49=$M$54,F49,0)</f>
        <v>0</v>
      </c>
      <c r="N49" s="561">
        <f>IF(E49=$N$54,F49,0)</f>
        <v>0</v>
      </c>
      <c r="O49" s="561">
        <f>IF(E49=$O$54,F49,0)</f>
        <v>0</v>
      </c>
      <c r="P49" s="561">
        <f>IF(E49=$P$54,F49,0)</f>
        <v>0</v>
      </c>
    </row>
    <row r="50" spans="1:17" ht="13.9" customHeight="1" thickBot="1">
      <c r="A50" s="578" t="s">
        <v>71</v>
      </c>
      <c r="B50" s="576" t="s">
        <v>235</v>
      </c>
      <c r="C50" s="591">
        <f>(SUM(C10:C49))*42</f>
        <v>375170.95853999996</v>
      </c>
      <c r="D50" s="598" t="s">
        <v>236</v>
      </c>
      <c r="E50" s="576" t="s">
        <v>237</v>
      </c>
      <c r="F50" s="591">
        <f>SUM(F10:F46)</f>
        <v>343300</v>
      </c>
      <c r="G50" s="607" t="s">
        <v>154</v>
      </c>
      <c r="H50" s="606"/>
      <c r="I50" s="600"/>
      <c r="J50" s="603" t="s">
        <v>202</v>
      </c>
      <c r="K50" s="535"/>
      <c r="L50" s="554"/>
      <c r="M50" s="555"/>
      <c r="N50" s="555"/>
      <c r="O50" s="556"/>
      <c r="P50" s="556"/>
    </row>
    <row r="51" spans="1:17" ht="13.9" customHeight="1" thickBot="1">
      <c r="A51" s="578" t="s">
        <v>204</v>
      </c>
      <c r="B51" s="617">
        <v>0.1277777777777778</v>
      </c>
      <c r="C51" s="590" t="s">
        <v>203</v>
      </c>
      <c r="D51" s="580" t="s">
        <v>205</v>
      </c>
      <c r="E51" s="617">
        <v>0.20277777777777781</v>
      </c>
      <c r="F51" s="590" t="s">
        <v>203</v>
      </c>
      <c r="G51" s="580" t="s">
        <v>207</v>
      </c>
      <c r="H51" s="620">
        <v>43024</v>
      </c>
      <c r="I51" s="600" t="s">
        <v>514</v>
      </c>
      <c r="J51" s="601">
        <f>H49+H55</f>
        <v>258.64186999999998</v>
      </c>
      <c r="K51" s="574"/>
      <c r="L51" s="554"/>
      <c r="M51" s="555"/>
      <c r="N51" s="555"/>
      <c r="O51" s="556"/>
      <c r="P51" s="556"/>
    </row>
    <row r="52" spans="1:17" ht="13.9" customHeight="1" thickBot="1">
      <c r="A52" s="578" t="s">
        <v>178</v>
      </c>
      <c r="B52" s="612">
        <v>710</v>
      </c>
      <c r="C52" s="579" t="s">
        <v>73</v>
      </c>
      <c r="D52" s="580" t="s">
        <v>160</v>
      </c>
      <c r="E52" s="618">
        <f>MAX(D10:D48)</f>
        <v>2</v>
      </c>
      <c r="F52" s="579" t="s">
        <v>165</v>
      </c>
      <c r="G52" s="580" t="s">
        <v>166</v>
      </c>
      <c r="H52" s="618">
        <f>F50/(SUM(C15:C48)*42)</f>
        <v>1.0036603049864345</v>
      </c>
      <c r="I52" s="600" t="s">
        <v>165</v>
      </c>
      <c r="J52" s="602" t="s">
        <v>234</v>
      </c>
      <c r="L52" s="554"/>
      <c r="M52" s="555"/>
      <c r="N52" s="555"/>
      <c r="O52" s="556"/>
      <c r="P52" s="556"/>
    </row>
    <row r="53" spans="1:17" ht="13.9" customHeight="1" thickBot="1">
      <c r="A53" s="578" t="s">
        <v>179</v>
      </c>
      <c r="B53" s="612">
        <v>5134</v>
      </c>
      <c r="C53" s="579" t="s">
        <v>73</v>
      </c>
      <c r="D53" s="580" t="s">
        <v>161</v>
      </c>
      <c r="E53" s="612">
        <f>MAX(I10:I49)</f>
        <v>95</v>
      </c>
      <c r="F53" s="579" t="s">
        <v>74</v>
      </c>
      <c r="G53" s="580" t="s">
        <v>163</v>
      </c>
      <c r="H53" s="612">
        <f>AVERAGE(I14:I48)</f>
        <v>94.9</v>
      </c>
      <c r="I53" s="600" t="s">
        <v>74</v>
      </c>
      <c r="J53" s="547">
        <f>SUM(H10:H49)+E55+H55</f>
        <v>9392.5649469230757</v>
      </c>
      <c r="L53" s="574"/>
      <c r="M53" s="574"/>
      <c r="N53" s="574"/>
      <c r="O53" s="574"/>
      <c r="P53" s="574"/>
    </row>
    <row r="54" spans="1:17" ht="13.9" customHeight="1" thickBot="1">
      <c r="A54" s="578" t="s">
        <v>75</v>
      </c>
      <c r="B54" s="615">
        <v>1813</v>
      </c>
      <c r="C54" s="579" t="s">
        <v>73</v>
      </c>
      <c r="D54" s="580" t="s">
        <v>162</v>
      </c>
      <c r="E54" s="612">
        <f>MAX(J10:J49)</f>
        <v>7470</v>
      </c>
      <c r="F54" s="579" t="s">
        <v>73</v>
      </c>
      <c r="G54" s="580" t="s">
        <v>164</v>
      </c>
      <c r="H54" s="612">
        <f>AVERAGE(J14:J48)</f>
        <v>6235.333333333333</v>
      </c>
      <c r="I54" s="600" t="s">
        <v>73</v>
      </c>
      <c r="J54" s="602" t="s">
        <v>146</v>
      </c>
      <c r="L54" s="550" t="s">
        <v>89</v>
      </c>
      <c r="M54" s="549" t="str">
        <f>'Job Info'!D17</f>
        <v>100 Mesh</v>
      </c>
      <c r="N54" s="549" t="str">
        <f>'Job Info'!D18</f>
        <v>40/70 White</v>
      </c>
      <c r="O54" s="549">
        <f>'Job Info'!D19</f>
        <v>0</v>
      </c>
      <c r="P54" s="549">
        <f>'Job Info'!D20</f>
        <v>0</v>
      </c>
    </row>
    <row r="55" spans="1:17" ht="13.9" customHeight="1" thickBot="1">
      <c r="A55" s="576" t="s">
        <v>90</v>
      </c>
      <c r="B55" s="599">
        <f>((C7*0.433)+B54)/C7</f>
        <v>0.63339792196308176</v>
      </c>
      <c r="C55" s="579" t="s">
        <v>231</v>
      </c>
      <c r="D55" s="589" t="s">
        <v>229</v>
      </c>
      <c r="E55" s="619">
        <v>30</v>
      </c>
      <c r="F55" s="579" t="s">
        <v>230</v>
      </c>
      <c r="G55" s="578" t="s">
        <v>232</v>
      </c>
      <c r="H55" s="619">
        <v>50</v>
      </c>
      <c r="I55" s="600" t="s">
        <v>230</v>
      </c>
      <c r="J55" s="547">
        <f>(C50/42)+E55+H55</f>
        <v>9012.6418699999995</v>
      </c>
      <c r="L55" s="551">
        <f t="shared" ref="L55:P55" si="10">SUM(L10:L49)</f>
        <v>60</v>
      </c>
      <c r="M55" s="551">
        <f t="shared" si="10"/>
        <v>87000</v>
      </c>
      <c r="N55" s="551">
        <f t="shared" si="10"/>
        <v>256300</v>
      </c>
      <c r="O55" s="551">
        <f t="shared" si="10"/>
        <v>0</v>
      </c>
      <c r="P55" s="551">
        <f t="shared" si="10"/>
        <v>0</v>
      </c>
    </row>
    <row r="56" spans="1:17" ht="43.15" customHeight="1">
      <c r="A56" s="663" t="s">
        <v>512</v>
      </c>
      <c r="B56" s="664"/>
      <c r="C56" s="664"/>
      <c r="D56" s="664"/>
      <c r="E56" s="664"/>
      <c r="F56" s="664"/>
      <c r="G56" s="664"/>
      <c r="H56" s="664"/>
      <c r="I56" s="664"/>
      <c r="J56" s="665"/>
      <c r="K56" s="535"/>
      <c r="L56" s="538"/>
      <c r="M56" s="539"/>
      <c r="N56" s="535"/>
      <c r="O56" s="535"/>
    </row>
    <row r="58" spans="1:17">
      <c r="A58" s="541"/>
      <c r="B58" s="540" t="s">
        <v>191</v>
      </c>
      <c r="C58" s="542"/>
      <c r="D58" s="542"/>
      <c r="E58" s="542"/>
      <c r="F58" s="542"/>
      <c r="G58" s="542"/>
      <c r="H58" s="542"/>
      <c r="I58" s="542"/>
    </row>
    <row r="59" spans="1:17">
      <c r="A59" s="543"/>
      <c r="B59" s="540" t="s">
        <v>100</v>
      </c>
      <c r="C59" s="545"/>
      <c r="D59" s="544"/>
      <c r="E59" s="545"/>
      <c r="F59" s="546"/>
      <c r="G59" s="546"/>
      <c r="H59" s="546"/>
      <c r="I59" s="546"/>
    </row>
    <row r="60" spans="1:17">
      <c r="A60" s="558" t="s">
        <v>130</v>
      </c>
      <c r="B60" s="558" t="s">
        <v>131</v>
      </c>
      <c r="C60" s="558" t="s">
        <v>97</v>
      </c>
      <c r="D60" s="558" t="s">
        <v>91</v>
      </c>
      <c r="E60" s="558" t="s">
        <v>72</v>
      </c>
      <c r="F60" s="558" t="s">
        <v>173</v>
      </c>
      <c r="G60" s="558" t="s">
        <v>174</v>
      </c>
      <c r="H60" s="558" t="s">
        <v>171</v>
      </c>
      <c r="I60" s="558" t="s">
        <v>172</v>
      </c>
      <c r="J60" s="558" t="s">
        <v>159</v>
      </c>
      <c r="K60" s="558" t="s">
        <v>99</v>
      </c>
      <c r="L60" s="558" t="s">
        <v>92</v>
      </c>
      <c r="M60" s="558" t="s">
        <v>132</v>
      </c>
      <c r="N60" s="558" t="s">
        <v>93</v>
      </c>
      <c r="O60" s="558" t="s">
        <v>94</v>
      </c>
      <c r="P60" s="558" t="s">
        <v>96</v>
      </c>
      <c r="Q60" s="558" t="s">
        <v>95</v>
      </c>
    </row>
    <row r="61" spans="1:17">
      <c r="A61" s="559">
        <f>C5</f>
        <v>9411</v>
      </c>
      <c r="B61" s="559">
        <f>C6</f>
        <v>9562</v>
      </c>
      <c r="C61" s="559">
        <f>C50</f>
        <v>375170.95853999996</v>
      </c>
      <c r="D61" s="559">
        <f>J55</f>
        <v>9012.6418699999995</v>
      </c>
      <c r="E61" s="559">
        <f>F50</f>
        <v>343300</v>
      </c>
      <c r="F61" s="559">
        <f>M55</f>
        <v>87000</v>
      </c>
      <c r="G61" s="559">
        <f>N55</f>
        <v>256300</v>
      </c>
      <c r="H61" s="559">
        <f>O55</f>
        <v>0</v>
      </c>
      <c r="I61" s="559">
        <f>P55</f>
        <v>0</v>
      </c>
      <c r="J61" s="559">
        <f>B52</f>
        <v>710</v>
      </c>
      <c r="K61" s="559">
        <f>B53</f>
        <v>5134</v>
      </c>
      <c r="L61" s="559">
        <f>B54</f>
        <v>1813</v>
      </c>
      <c r="M61" s="560">
        <f>B55</f>
        <v>0.63339792196308176</v>
      </c>
      <c r="N61" s="559">
        <f>E53</f>
        <v>95</v>
      </c>
      <c r="O61" s="559">
        <f>H53</f>
        <v>94.9</v>
      </c>
      <c r="P61" s="559">
        <f>E54</f>
        <v>7470</v>
      </c>
      <c r="Q61" s="559">
        <f>H54</f>
        <v>6235.333333333333</v>
      </c>
    </row>
  </sheetData>
  <sheetProtection selectLockedCells="1"/>
  <mergeCells count="22">
    <mergeCell ref="A2:A3"/>
    <mergeCell ref="B2:E2"/>
    <mergeCell ref="F2:J3"/>
    <mergeCell ref="B3:E3"/>
    <mergeCell ref="A4:A5"/>
    <mergeCell ref="F4:G4"/>
    <mergeCell ref="H4:J4"/>
    <mergeCell ref="F5:G5"/>
    <mergeCell ref="H5:J5"/>
    <mergeCell ref="I8:I9"/>
    <mergeCell ref="J8:J9"/>
    <mergeCell ref="A56:J56"/>
    <mergeCell ref="M5:P5"/>
    <mergeCell ref="M6:P6"/>
    <mergeCell ref="A8:A9"/>
    <mergeCell ref="B8:B9"/>
    <mergeCell ref="C8:C9"/>
    <mergeCell ref="D8:D9"/>
    <mergeCell ref="E8:E9"/>
    <mergeCell ref="F8:F9"/>
    <mergeCell ref="G8:G9"/>
    <mergeCell ref="H8:H9"/>
  </mergeCells>
  <dataValidations count="1">
    <dataValidation type="list" allowBlank="1" showInputMessage="1" showErrorMessage="1" sqref="E10:E49">
      <formula1>$Q$10:$Q$25</formula1>
    </dataValidation>
  </dataValidations>
  <pageMargins left="0.7" right="0.7" top="0.75" bottom="0.75" header="0.3" footer="0.3"/>
  <pageSetup scale="77" orientation="portrait" r:id="rId1"/>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M445"/>
  <sheetViews>
    <sheetView zoomScaleNormal="100" workbookViewId="0">
      <selection activeCell="G14" sqref="G14"/>
    </sheetView>
  </sheetViews>
  <sheetFormatPr defaultRowHeight="15"/>
  <cols>
    <col min="1" max="1" width="13.140625" bestFit="1" customWidth="1"/>
    <col min="2" max="2" width="15.28515625" bestFit="1" customWidth="1"/>
    <col min="3" max="9" width="12.7109375" style="24" customWidth="1"/>
    <col min="10" max="12" width="12.7109375" customWidth="1"/>
  </cols>
  <sheetData>
    <row r="1" spans="1:12" ht="18">
      <c r="A1" s="712" t="s">
        <v>155</v>
      </c>
      <c r="B1" s="713"/>
      <c r="C1" s="713"/>
      <c r="D1" s="713"/>
      <c r="E1" s="713"/>
      <c r="F1" s="713"/>
      <c r="G1" s="713"/>
      <c r="H1" s="713"/>
      <c r="I1" s="713"/>
      <c r="J1" s="713"/>
      <c r="K1" s="713"/>
      <c r="L1" s="714"/>
    </row>
    <row r="2" spans="1:12" ht="21" customHeight="1">
      <c r="A2" s="715" t="s">
        <v>291</v>
      </c>
      <c r="B2" s="716"/>
      <c r="C2" s="716"/>
      <c r="D2" s="716"/>
      <c r="E2" s="716"/>
      <c r="F2" s="716"/>
      <c r="G2" s="716"/>
      <c r="H2" s="716"/>
      <c r="I2" s="716"/>
      <c r="J2" s="716"/>
      <c r="K2" s="716"/>
      <c r="L2" s="717"/>
    </row>
    <row r="3" spans="1:12">
      <c r="A3" s="110"/>
      <c r="B3" s="168"/>
      <c r="C3" s="72"/>
      <c r="D3" s="72"/>
      <c r="E3" s="72"/>
      <c r="F3" s="72"/>
      <c r="G3" s="72"/>
      <c r="H3" s="72"/>
      <c r="I3" s="72"/>
      <c r="J3" s="74"/>
      <c r="K3" s="74"/>
      <c r="L3" s="111"/>
    </row>
    <row r="4" spans="1:12" ht="23.25" thickBot="1">
      <c r="A4" s="718" t="s">
        <v>140</v>
      </c>
      <c r="B4" s="719"/>
      <c r="C4" s="719"/>
      <c r="D4" s="720"/>
      <c r="E4" s="726" t="s">
        <v>13</v>
      </c>
      <c r="F4" s="727"/>
      <c r="G4" s="127" t="s">
        <v>14</v>
      </c>
      <c r="H4" s="127" t="s">
        <v>15</v>
      </c>
      <c r="I4" s="127" t="s">
        <v>16</v>
      </c>
      <c r="J4" s="127" t="s">
        <v>17</v>
      </c>
      <c r="K4" s="127" t="s">
        <v>18</v>
      </c>
      <c r="L4" s="144" t="s">
        <v>19</v>
      </c>
    </row>
    <row r="5" spans="1:12" ht="15.75" thickBot="1">
      <c r="A5" s="669" t="s">
        <v>141</v>
      </c>
      <c r="B5" s="670"/>
      <c r="C5" s="670"/>
      <c r="D5" s="671"/>
      <c r="E5" s="728" t="s">
        <v>189</v>
      </c>
      <c r="F5" s="729"/>
      <c r="G5" s="26">
        <v>11080</v>
      </c>
      <c r="H5" s="26">
        <v>12640</v>
      </c>
      <c r="I5" s="27">
        <v>4.7779999999999996</v>
      </c>
      <c r="J5" s="27">
        <v>4.6529999999999996</v>
      </c>
      <c r="K5" s="27">
        <v>6.05</v>
      </c>
      <c r="L5" s="109">
        <v>2.2169999999999999E-2</v>
      </c>
    </row>
    <row r="6" spans="1:12">
      <c r="A6" s="110"/>
      <c r="B6" s="74"/>
      <c r="C6" s="72"/>
      <c r="D6" s="72"/>
      <c r="E6" s="72"/>
      <c r="F6" s="72"/>
      <c r="G6" s="72"/>
      <c r="H6" s="72"/>
      <c r="I6" s="72"/>
      <c r="J6" s="74"/>
      <c r="K6" s="74"/>
      <c r="L6" s="111"/>
    </row>
    <row r="7" spans="1:12">
      <c r="A7" s="721" t="s">
        <v>20</v>
      </c>
      <c r="B7" s="722"/>
      <c r="C7" s="723" t="s">
        <v>241</v>
      </c>
      <c r="D7" s="723"/>
      <c r="E7" s="723"/>
      <c r="F7" s="723"/>
      <c r="G7" s="723"/>
      <c r="H7" s="72"/>
      <c r="I7" s="79" t="s">
        <v>24</v>
      </c>
      <c r="J7" s="730" t="s">
        <v>292</v>
      </c>
      <c r="K7" s="731"/>
      <c r="L7" s="112"/>
    </row>
    <row r="8" spans="1:12">
      <c r="A8" s="110"/>
      <c r="B8" s="71"/>
      <c r="C8" s="70"/>
      <c r="D8" s="70"/>
      <c r="E8" s="70"/>
      <c r="F8" s="70"/>
      <c r="G8" s="70"/>
      <c r="H8" s="72"/>
      <c r="I8" s="72"/>
      <c r="J8" s="74"/>
      <c r="K8" s="71"/>
      <c r="L8" s="111"/>
    </row>
    <row r="9" spans="1:12" ht="15.6" customHeight="1">
      <c r="A9" s="732" t="s">
        <v>142</v>
      </c>
      <c r="B9" s="733"/>
      <c r="C9" s="733"/>
      <c r="D9" s="733"/>
      <c r="E9" s="733"/>
      <c r="F9" s="733"/>
      <c r="G9" s="734"/>
      <c r="H9" s="72"/>
      <c r="I9" s="72"/>
      <c r="J9" s="80" t="s">
        <v>21</v>
      </c>
      <c r="K9" s="80" t="s">
        <v>22</v>
      </c>
      <c r="L9" s="113" t="s">
        <v>23</v>
      </c>
    </row>
    <row r="10" spans="1:12" ht="15.6" customHeight="1">
      <c r="A10" s="735"/>
      <c r="B10" s="736"/>
      <c r="C10" s="736"/>
      <c r="D10" s="736"/>
      <c r="E10" s="736"/>
      <c r="F10" s="736"/>
      <c r="G10" s="737"/>
      <c r="H10" s="72"/>
      <c r="I10" s="72"/>
      <c r="J10" s="28">
        <v>8765</v>
      </c>
      <c r="K10" s="28">
        <v>9123</v>
      </c>
      <c r="L10" s="114">
        <v>9510</v>
      </c>
    </row>
    <row r="11" spans="1:12" ht="15.75">
      <c r="A11" s="110"/>
      <c r="B11" s="165"/>
      <c r="C11" s="72"/>
      <c r="D11" s="72"/>
      <c r="E11" s="72"/>
      <c r="F11" s="70"/>
      <c r="G11" s="70"/>
      <c r="H11" s="70"/>
      <c r="I11" s="70"/>
      <c r="J11" s="70"/>
      <c r="K11" s="74"/>
      <c r="L11" s="111"/>
    </row>
    <row r="12" spans="1:12">
      <c r="A12" s="110"/>
      <c r="B12" s="71"/>
      <c r="C12" s="72"/>
      <c r="D12" s="75" t="s">
        <v>108</v>
      </c>
      <c r="E12" s="28">
        <v>19189</v>
      </c>
      <c r="F12" s="70"/>
      <c r="G12" s="70"/>
      <c r="H12" s="70"/>
      <c r="I12" s="73" t="s">
        <v>25</v>
      </c>
      <c r="J12" s="28">
        <v>95</v>
      </c>
      <c r="K12" s="74"/>
      <c r="L12" s="111"/>
    </row>
    <row r="13" spans="1:12">
      <c r="A13" s="110"/>
      <c r="B13" s="71"/>
      <c r="C13" s="70"/>
      <c r="D13" s="75" t="s">
        <v>26</v>
      </c>
      <c r="E13" s="28">
        <v>20</v>
      </c>
      <c r="F13" s="70"/>
      <c r="G13" s="70"/>
      <c r="H13" s="70"/>
      <c r="I13" s="73" t="s">
        <v>27</v>
      </c>
      <c r="J13" s="29">
        <v>0.63</v>
      </c>
      <c r="K13" s="71"/>
      <c r="L13" s="111"/>
    </row>
    <row r="14" spans="1:12">
      <c r="A14" s="110"/>
      <c r="B14" s="71"/>
      <c r="C14" s="70"/>
      <c r="D14" s="75" t="s">
        <v>28</v>
      </c>
      <c r="E14" s="28">
        <v>100</v>
      </c>
      <c r="F14" s="70"/>
      <c r="G14" s="76"/>
      <c r="H14" s="70"/>
      <c r="I14" s="73" t="s">
        <v>29</v>
      </c>
      <c r="J14" s="28">
        <v>60</v>
      </c>
      <c r="K14" s="71"/>
      <c r="L14" s="111"/>
    </row>
    <row r="15" spans="1:12">
      <c r="A15" s="110"/>
      <c r="B15" s="128"/>
      <c r="C15" s="76"/>
      <c r="D15" s="73" t="s">
        <v>30</v>
      </c>
      <c r="E15" s="28">
        <v>19162</v>
      </c>
      <c r="F15" s="70"/>
      <c r="G15" s="70"/>
      <c r="H15" s="70"/>
      <c r="I15" s="73" t="s">
        <v>103</v>
      </c>
      <c r="J15" s="28">
        <v>6</v>
      </c>
      <c r="K15" s="71"/>
      <c r="L15" s="111"/>
    </row>
    <row r="16" spans="1:12" ht="15.75" thickBot="1">
      <c r="A16" s="110"/>
      <c r="B16" s="128"/>
      <c r="C16" s="76"/>
      <c r="D16" s="73" t="s">
        <v>112</v>
      </c>
      <c r="E16" s="28">
        <v>18</v>
      </c>
      <c r="F16" s="70"/>
      <c r="G16" s="70"/>
      <c r="H16" s="70"/>
      <c r="I16" s="73" t="s">
        <v>105</v>
      </c>
      <c r="J16" s="123">
        <v>1</v>
      </c>
      <c r="K16" s="71"/>
      <c r="L16" s="111"/>
    </row>
    <row r="17" spans="1:13" ht="15.75" thickBot="1">
      <c r="A17" s="110"/>
      <c r="B17" s="128"/>
      <c r="C17" s="76"/>
      <c r="D17" s="73" t="s">
        <v>111</v>
      </c>
      <c r="E17" s="28">
        <v>150</v>
      </c>
      <c r="F17" s="70"/>
      <c r="G17" s="70"/>
      <c r="H17" s="70"/>
      <c r="I17" s="73" t="s">
        <v>125</v>
      </c>
      <c r="J17" s="120">
        <f>COUNTIF(C28:C672,"&gt;1000")</f>
        <v>53</v>
      </c>
      <c r="K17" s="71"/>
      <c r="L17" s="111"/>
    </row>
    <row r="18" spans="1:13" ht="15.75" thickBot="1">
      <c r="A18" s="110"/>
      <c r="B18" s="128"/>
      <c r="C18" s="76"/>
      <c r="D18" s="73" t="s">
        <v>31</v>
      </c>
      <c r="E18" s="119">
        <v>7</v>
      </c>
      <c r="F18" s="70"/>
      <c r="G18" s="70"/>
      <c r="H18" s="70"/>
      <c r="I18" s="77" t="s">
        <v>32</v>
      </c>
      <c r="J18" s="121">
        <v>1837</v>
      </c>
      <c r="K18" s="71"/>
      <c r="L18" s="111"/>
    </row>
    <row r="19" spans="1:13" ht="15.75" thickBot="1">
      <c r="A19" s="110"/>
      <c r="B19" s="128"/>
      <c r="C19" s="76"/>
      <c r="D19" s="73" t="s">
        <v>110</v>
      </c>
      <c r="E19" s="188">
        <v>18</v>
      </c>
      <c r="F19" s="70"/>
      <c r="G19" s="70"/>
      <c r="H19" s="70"/>
      <c r="I19" s="77" t="s">
        <v>33</v>
      </c>
      <c r="J19" s="120">
        <f>(J18*E21)</f>
        <v>341682</v>
      </c>
      <c r="K19" s="78" t="s">
        <v>34</v>
      </c>
      <c r="L19" s="111"/>
    </row>
    <row r="20" spans="1:13" ht="15.75" thickBot="1">
      <c r="A20" s="110"/>
      <c r="B20" s="128"/>
      <c r="C20" s="76"/>
      <c r="D20" s="73" t="s">
        <v>109</v>
      </c>
      <c r="E20" s="120">
        <f>E17/(E18-1)</f>
        <v>25</v>
      </c>
      <c r="F20" s="70"/>
      <c r="G20" s="70"/>
      <c r="H20" s="70"/>
      <c r="I20" s="77" t="s">
        <v>35</v>
      </c>
      <c r="J20" s="120">
        <f>J19*E22</f>
        <v>17796856</v>
      </c>
      <c r="K20" s="78" t="s">
        <v>34</v>
      </c>
      <c r="L20" s="111"/>
    </row>
    <row r="21" spans="1:13" ht="15.75" thickBot="1">
      <c r="A21" s="110"/>
      <c r="B21" s="128"/>
      <c r="C21" s="76"/>
      <c r="D21" s="73" t="s">
        <v>36</v>
      </c>
      <c r="E21" s="120">
        <f>E17+E19+E16</f>
        <v>186</v>
      </c>
      <c r="F21" s="163" t="s">
        <v>220</v>
      </c>
      <c r="G21" s="70"/>
      <c r="H21" s="70"/>
      <c r="I21" s="70"/>
      <c r="J21" s="71"/>
      <c r="K21" s="71"/>
      <c r="L21" s="111"/>
    </row>
    <row r="22" spans="1:13" ht="15.75" thickBot="1">
      <c r="A22" s="110"/>
      <c r="B22" s="128"/>
      <c r="C22" s="76"/>
      <c r="D22" s="73" t="s">
        <v>37</v>
      </c>
      <c r="E22" s="122">
        <f>E25/E21</f>
        <v>52.086021505376344</v>
      </c>
      <c r="F22" s="164">
        <v>52</v>
      </c>
      <c r="G22" s="70"/>
      <c r="H22" s="70"/>
      <c r="I22" s="77" t="s">
        <v>38</v>
      </c>
      <c r="J22" s="724" t="s">
        <v>495</v>
      </c>
      <c r="K22" s="724"/>
      <c r="L22" s="725"/>
    </row>
    <row r="23" spans="1:13" ht="15.75" thickBot="1">
      <c r="A23" s="110"/>
      <c r="B23" s="128"/>
      <c r="C23" s="76"/>
      <c r="D23" s="73" t="s">
        <v>126</v>
      </c>
      <c r="E23" s="120">
        <v>19099</v>
      </c>
      <c r="F23" s="524" t="s">
        <v>435</v>
      </c>
      <c r="G23" s="70"/>
      <c r="H23" s="70"/>
      <c r="I23" s="77" t="s">
        <v>39</v>
      </c>
      <c r="J23" s="724" t="s">
        <v>494</v>
      </c>
      <c r="K23" s="724"/>
      <c r="L23" s="725"/>
    </row>
    <row r="24" spans="1:13" ht="15.75" thickBot="1">
      <c r="A24" s="110"/>
      <c r="B24" s="128"/>
      <c r="C24" s="76"/>
      <c r="D24" s="73" t="s">
        <v>127</v>
      </c>
      <c r="E24" s="120">
        <f>D443</f>
        <v>9411</v>
      </c>
      <c r="F24" s="524" t="s">
        <v>436</v>
      </c>
      <c r="G24" s="70"/>
      <c r="H24" s="70"/>
      <c r="I24" s="77" t="s">
        <v>39</v>
      </c>
      <c r="J24" s="710" t="s">
        <v>497</v>
      </c>
      <c r="K24" s="710"/>
      <c r="L24" s="711"/>
    </row>
    <row r="25" spans="1:13" ht="15.75" thickBot="1">
      <c r="A25" s="167" t="s">
        <v>200</v>
      </c>
      <c r="B25" s="166"/>
      <c r="C25" s="115"/>
      <c r="D25" s="116" t="s">
        <v>40</v>
      </c>
      <c r="E25" s="120">
        <f>E23-E24</f>
        <v>9688</v>
      </c>
      <c r="F25" s="117"/>
      <c r="G25" s="117"/>
      <c r="H25" s="117"/>
      <c r="I25" s="118" t="s">
        <v>39</v>
      </c>
      <c r="J25" s="708" t="s">
        <v>496</v>
      </c>
      <c r="K25" s="708"/>
      <c r="L25" s="709"/>
    </row>
    <row r="26" spans="1:13" ht="15.75" thickBot="1">
      <c r="B26" s="25"/>
      <c r="C26" s="23"/>
      <c r="D26" s="23"/>
      <c r="E26" s="23"/>
      <c r="F26" s="23"/>
      <c r="G26" s="23"/>
      <c r="H26" s="23"/>
      <c r="I26" s="23"/>
      <c r="J26" s="25"/>
      <c r="K26" s="25"/>
    </row>
    <row r="27" spans="1:13" s="30" customFormat="1" ht="40.9" customHeight="1" thickBot="1">
      <c r="A27" s="58" t="s">
        <v>199</v>
      </c>
      <c r="B27" s="169" t="s">
        <v>41</v>
      </c>
      <c r="C27" s="59" t="s">
        <v>181</v>
      </c>
      <c r="D27" s="59" t="s">
        <v>133</v>
      </c>
      <c r="E27" s="59" t="s">
        <v>134</v>
      </c>
      <c r="F27" s="59" t="s">
        <v>106</v>
      </c>
      <c r="G27" s="59" t="s">
        <v>43</v>
      </c>
      <c r="H27" s="59" t="s">
        <v>107</v>
      </c>
      <c r="I27" s="59" t="s">
        <v>42</v>
      </c>
      <c r="J27" s="693" t="s">
        <v>198</v>
      </c>
      <c r="K27" s="694"/>
      <c r="L27" s="695"/>
    </row>
    <row r="28" spans="1:13" s="30" customFormat="1" ht="15" customHeight="1">
      <c r="A28" s="171"/>
      <c r="B28" s="172" t="s">
        <v>143</v>
      </c>
      <c r="C28" s="522">
        <v>19139</v>
      </c>
      <c r="D28" s="520" t="s">
        <v>430</v>
      </c>
      <c r="E28" s="521"/>
      <c r="F28" s="65"/>
      <c r="G28" s="60"/>
      <c r="H28" s="60"/>
      <c r="I28" s="60"/>
      <c r="J28" s="60"/>
      <c r="K28" s="60"/>
      <c r="L28" s="61"/>
    </row>
    <row r="29" spans="1:13" ht="15" customHeight="1">
      <c r="A29" s="173" t="s">
        <v>213</v>
      </c>
      <c r="B29" s="515">
        <v>42850</v>
      </c>
      <c r="C29" s="246">
        <f>$J$16</f>
        <v>1</v>
      </c>
      <c r="D29" s="241">
        <f>E29-C29</f>
        <v>19098</v>
      </c>
      <c r="E29" s="242">
        <f>E23</f>
        <v>19099</v>
      </c>
      <c r="F29" s="690">
        <f>($J$15*$J$16)*SUM(C29:C35)</f>
        <v>42</v>
      </c>
      <c r="G29" s="690">
        <f>E29-D35</f>
        <v>151</v>
      </c>
      <c r="H29" s="690">
        <f>C28-C36</f>
        <v>209</v>
      </c>
      <c r="I29" s="705">
        <v>9207</v>
      </c>
      <c r="J29" s="696" t="s">
        <v>431</v>
      </c>
      <c r="K29" s="697"/>
      <c r="L29" s="698"/>
    </row>
    <row r="30" spans="1:13" ht="15" customHeight="1">
      <c r="A30" s="173" t="s">
        <v>208</v>
      </c>
      <c r="B30" s="518" t="s">
        <v>432</v>
      </c>
      <c r="C30" s="246">
        <f t="shared" ref="C30:C35" si="0">$J$16</f>
        <v>1</v>
      </c>
      <c r="D30" s="241">
        <f t="shared" ref="D30" si="1">E30-C30</f>
        <v>19073</v>
      </c>
      <c r="E30" s="243">
        <v>19074</v>
      </c>
      <c r="F30" s="691"/>
      <c r="G30" s="691"/>
      <c r="H30" s="691"/>
      <c r="I30" s="706"/>
      <c r="J30" s="699"/>
      <c r="K30" s="700"/>
      <c r="L30" s="701"/>
      <c r="M30" s="57"/>
    </row>
    <row r="31" spans="1:13" ht="15" customHeight="1">
      <c r="A31" s="173" t="s">
        <v>210</v>
      </c>
      <c r="B31" s="519" t="s">
        <v>432</v>
      </c>
      <c r="C31" s="246">
        <f t="shared" si="0"/>
        <v>1</v>
      </c>
      <c r="D31" s="241">
        <f t="shared" ref="D31:D35" si="2">E31-C31</f>
        <v>19048</v>
      </c>
      <c r="E31" s="243">
        <v>19049</v>
      </c>
      <c r="F31" s="691"/>
      <c r="G31" s="691"/>
      <c r="H31" s="691"/>
      <c r="I31" s="706"/>
      <c r="J31" s="699"/>
      <c r="K31" s="700"/>
      <c r="L31" s="701"/>
      <c r="M31" s="57"/>
    </row>
    <row r="32" spans="1:13" ht="15" customHeight="1">
      <c r="A32" s="173" t="s">
        <v>211</v>
      </c>
      <c r="B32" s="519" t="s">
        <v>432</v>
      </c>
      <c r="C32" s="246">
        <f t="shared" si="0"/>
        <v>1</v>
      </c>
      <c r="D32" s="241">
        <f t="shared" si="2"/>
        <v>19023</v>
      </c>
      <c r="E32" s="243">
        <v>19024</v>
      </c>
      <c r="F32" s="691"/>
      <c r="G32" s="691"/>
      <c r="H32" s="691"/>
      <c r="I32" s="706"/>
      <c r="J32" s="699"/>
      <c r="K32" s="700"/>
      <c r="L32" s="701"/>
      <c r="M32" s="57"/>
    </row>
    <row r="33" spans="1:13" ht="15" customHeight="1">
      <c r="A33" s="173" t="s">
        <v>161</v>
      </c>
      <c r="B33" s="523">
        <v>15.3</v>
      </c>
      <c r="C33" s="246">
        <f t="shared" si="0"/>
        <v>1</v>
      </c>
      <c r="D33" s="241">
        <f t="shared" si="2"/>
        <v>18998</v>
      </c>
      <c r="E33" s="243">
        <v>18999</v>
      </c>
      <c r="F33" s="691"/>
      <c r="G33" s="691"/>
      <c r="H33" s="691"/>
      <c r="I33" s="706"/>
      <c r="J33" s="699"/>
      <c r="K33" s="700"/>
      <c r="L33" s="701"/>
      <c r="M33" s="57"/>
    </row>
    <row r="34" spans="1:13" ht="15" customHeight="1">
      <c r="A34" s="173" t="s">
        <v>212</v>
      </c>
      <c r="B34" s="516">
        <v>5000</v>
      </c>
      <c r="C34" s="246">
        <f t="shared" si="0"/>
        <v>1</v>
      </c>
      <c r="D34" s="241">
        <f t="shared" si="2"/>
        <v>18973</v>
      </c>
      <c r="E34" s="243">
        <v>18974</v>
      </c>
      <c r="F34" s="691"/>
      <c r="G34" s="691"/>
      <c r="H34" s="691"/>
      <c r="I34" s="706"/>
      <c r="J34" s="699"/>
      <c r="K34" s="700"/>
      <c r="L34" s="701"/>
      <c r="M34" s="57"/>
    </row>
    <row r="35" spans="1:13" ht="15" customHeight="1" thickBot="1">
      <c r="A35" s="174" t="s">
        <v>214</v>
      </c>
      <c r="B35" s="517">
        <v>2208</v>
      </c>
      <c r="C35" s="247">
        <f t="shared" si="0"/>
        <v>1</v>
      </c>
      <c r="D35" s="244">
        <f t="shared" si="2"/>
        <v>18948</v>
      </c>
      <c r="E35" s="245">
        <v>18949</v>
      </c>
      <c r="F35" s="692"/>
      <c r="G35" s="692"/>
      <c r="H35" s="692"/>
      <c r="I35" s="707"/>
      <c r="J35" s="702"/>
      <c r="K35" s="703"/>
      <c r="L35" s="704"/>
    </row>
    <row r="36" spans="1:13" s="30" customFormat="1" ht="15" customHeight="1">
      <c r="A36" s="175"/>
      <c r="B36" s="170" t="s">
        <v>44</v>
      </c>
      <c r="C36" s="532">
        <v>18930</v>
      </c>
      <c r="D36" s="530" t="s">
        <v>445</v>
      </c>
      <c r="E36" s="60"/>
      <c r="F36" s="60"/>
      <c r="G36" s="60"/>
      <c r="H36" s="60"/>
      <c r="I36" s="60"/>
      <c r="J36" s="62"/>
      <c r="K36" s="62"/>
      <c r="L36" s="63"/>
    </row>
    <row r="37" spans="1:13" ht="15" customHeight="1">
      <c r="A37" s="173" t="s">
        <v>213</v>
      </c>
      <c r="B37" s="515">
        <v>43008</v>
      </c>
      <c r="C37" s="246">
        <v>1</v>
      </c>
      <c r="D37" s="241">
        <v>18911</v>
      </c>
      <c r="E37" s="242">
        <v>18912</v>
      </c>
      <c r="F37" s="690">
        <f>($J$15*$J$16)*SUM(C37:C43)</f>
        <v>42</v>
      </c>
      <c r="G37" s="690">
        <f>E37-D43</f>
        <v>151</v>
      </c>
      <c r="H37" s="690">
        <f>C36-C44</f>
        <v>187</v>
      </c>
      <c r="I37" s="705">
        <v>9205</v>
      </c>
      <c r="J37" s="696" t="s">
        <v>209</v>
      </c>
      <c r="K37" s="697"/>
      <c r="L37" s="698"/>
    </row>
    <row r="38" spans="1:13" ht="15" customHeight="1">
      <c r="A38" s="173" t="s">
        <v>208</v>
      </c>
      <c r="B38" s="518">
        <v>0.44305555555555554</v>
      </c>
      <c r="C38" s="246">
        <v>1</v>
      </c>
      <c r="D38" s="241">
        <v>18886</v>
      </c>
      <c r="E38" s="242">
        <v>18887</v>
      </c>
      <c r="F38" s="691"/>
      <c r="G38" s="691"/>
      <c r="H38" s="691"/>
      <c r="I38" s="706"/>
      <c r="J38" s="699"/>
      <c r="K38" s="700"/>
      <c r="L38" s="701"/>
    </row>
    <row r="39" spans="1:13" ht="15" customHeight="1">
      <c r="A39" s="173" t="s">
        <v>210</v>
      </c>
      <c r="B39" s="519">
        <v>0.46388888888888885</v>
      </c>
      <c r="C39" s="246">
        <v>1</v>
      </c>
      <c r="D39" s="241">
        <v>18861</v>
      </c>
      <c r="E39" s="242">
        <v>18862</v>
      </c>
      <c r="F39" s="691"/>
      <c r="G39" s="691"/>
      <c r="H39" s="691"/>
      <c r="I39" s="706"/>
      <c r="J39" s="699"/>
      <c r="K39" s="700"/>
      <c r="L39" s="701"/>
    </row>
    <row r="40" spans="1:13" ht="15" customHeight="1">
      <c r="A40" s="173" t="s">
        <v>211</v>
      </c>
      <c r="B40" s="519">
        <v>0.46527777777777773</v>
      </c>
      <c r="C40" s="246">
        <v>1</v>
      </c>
      <c r="D40" s="241">
        <v>18836</v>
      </c>
      <c r="E40" s="242">
        <v>18837</v>
      </c>
      <c r="F40" s="691"/>
      <c r="G40" s="691"/>
      <c r="H40" s="691"/>
      <c r="I40" s="706"/>
      <c r="J40" s="699"/>
      <c r="K40" s="700"/>
      <c r="L40" s="701"/>
    </row>
    <row r="41" spans="1:13" ht="15" customHeight="1">
      <c r="A41" s="173" t="s">
        <v>161</v>
      </c>
      <c r="B41" s="516">
        <v>14</v>
      </c>
      <c r="C41" s="246">
        <v>1</v>
      </c>
      <c r="D41" s="241">
        <v>18811</v>
      </c>
      <c r="E41" s="242">
        <v>18812</v>
      </c>
      <c r="F41" s="691"/>
      <c r="G41" s="691"/>
      <c r="H41" s="691"/>
      <c r="I41" s="706"/>
      <c r="J41" s="699"/>
      <c r="K41" s="700"/>
      <c r="L41" s="701"/>
    </row>
    <row r="42" spans="1:13" ht="15" customHeight="1">
      <c r="A42" s="173" t="s">
        <v>212</v>
      </c>
      <c r="B42" s="516">
        <v>4100</v>
      </c>
      <c r="C42" s="246">
        <v>1</v>
      </c>
      <c r="D42" s="241">
        <v>18786</v>
      </c>
      <c r="E42" s="242">
        <v>18787</v>
      </c>
      <c r="F42" s="691"/>
      <c r="G42" s="691"/>
      <c r="H42" s="691"/>
      <c r="I42" s="706"/>
      <c r="J42" s="699"/>
      <c r="K42" s="700"/>
      <c r="L42" s="701"/>
    </row>
    <row r="43" spans="1:13" ht="15" customHeight="1" thickBot="1">
      <c r="A43" s="174" t="s">
        <v>214</v>
      </c>
      <c r="B43" s="517">
        <v>383</v>
      </c>
      <c r="C43" s="247">
        <v>1</v>
      </c>
      <c r="D43" s="244">
        <v>18761</v>
      </c>
      <c r="E43" s="533">
        <v>18762</v>
      </c>
      <c r="F43" s="692"/>
      <c r="G43" s="692"/>
      <c r="H43" s="692"/>
      <c r="I43" s="707"/>
      <c r="J43" s="702"/>
      <c r="K43" s="703"/>
      <c r="L43" s="704"/>
    </row>
    <row r="44" spans="1:13">
      <c r="A44" s="176"/>
      <c r="B44" s="170" t="s">
        <v>135</v>
      </c>
      <c r="C44" s="532">
        <v>18743</v>
      </c>
      <c r="D44" s="530" t="s">
        <v>445</v>
      </c>
      <c r="E44" s="60"/>
      <c r="F44" s="60"/>
      <c r="G44" s="60"/>
      <c r="H44" s="60"/>
      <c r="I44" s="60"/>
      <c r="J44" s="62"/>
      <c r="K44" s="62"/>
      <c r="L44" s="63"/>
    </row>
    <row r="45" spans="1:13" ht="14.45" customHeight="1">
      <c r="A45" s="173" t="s">
        <v>213</v>
      </c>
      <c r="B45" s="515">
        <v>43008</v>
      </c>
      <c r="C45" s="246">
        <v>1</v>
      </c>
      <c r="D45" s="241">
        <v>18724</v>
      </c>
      <c r="E45" s="242">
        <v>18725</v>
      </c>
      <c r="F45" s="690">
        <f>($J$15*$J$16)*SUM(C45:C51)</f>
        <v>42</v>
      </c>
      <c r="G45" s="690">
        <f>E45-D51</f>
        <v>151</v>
      </c>
      <c r="H45" s="690">
        <f>C44-C52</f>
        <v>187</v>
      </c>
      <c r="I45" s="705">
        <v>9199</v>
      </c>
      <c r="J45" s="696" t="s">
        <v>209</v>
      </c>
      <c r="K45" s="697"/>
      <c r="L45" s="698"/>
    </row>
    <row r="46" spans="1:13">
      <c r="A46" s="173" t="s">
        <v>208</v>
      </c>
      <c r="B46" s="518">
        <v>0.68125000000000002</v>
      </c>
      <c r="C46" s="246">
        <v>1</v>
      </c>
      <c r="D46" s="241">
        <v>18699</v>
      </c>
      <c r="E46" s="242">
        <v>18700</v>
      </c>
      <c r="F46" s="691"/>
      <c r="G46" s="691"/>
      <c r="H46" s="691"/>
      <c r="I46" s="706"/>
      <c r="J46" s="699"/>
      <c r="K46" s="700"/>
      <c r="L46" s="701"/>
    </row>
    <row r="47" spans="1:13">
      <c r="A47" s="173" t="s">
        <v>210</v>
      </c>
      <c r="B47" s="519">
        <v>0.69652777777777775</v>
      </c>
      <c r="C47" s="246">
        <v>1</v>
      </c>
      <c r="D47" s="241">
        <v>18674</v>
      </c>
      <c r="E47" s="242">
        <v>18675</v>
      </c>
      <c r="F47" s="691"/>
      <c r="G47" s="691"/>
      <c r="H47" s="691"/>
      <c r="I47" s="706"/>
      <c r="J47" s="699"/>
      <c r="K47" s="700"/>
      <c r="L47" s="701"/>
    </row>
    <row r="48" spans="1:13">
      <c r="A48" s="173" t="s">
        <v>211</v>
      </c>
      <c r="B48" s="519">
        <v>0.69791666666666663</v>
      </c>
      <c r="C48" s="246">
        <v>1</v>
      </c>
      <c r="D48" s="241">
        <v>18649</v>
      </c>
      <c r="E48" s="242">
        <v>18650</v>
      </c>
      <c r="F48" s="691"/>
      <c r="G48" s="691"/>
      <c r="H48" s="691"/>
      <c r="I48" s="706"/>
      <c r="J48" s="699"/>
      <c r="K48" s="700"/>
      <c r="L48" s="701"/>
    </row>
    <row r="49" spans="1:12">
      <c r="A49" s="173" t="s">
        <v>161</v>
      </c>
      <c r="B49" s="516">
        <v>14</v>
      </c>
      <c r="C49" s="246">
        <v>1</v>
      </c>
      <c r="D49" s="241">
        <v>18624</v>
      </c>
      <c r="E49" s="242">
        <v>18625</v>
      </c>
      <c r="F49" s="691"/>
      <c r="G49" s="691"/>
      <c r="H49" s="691"/>
      <c r="I49" s="706"/>
      <c r="J49" s="699"/>
      <c r="K49" s="700"/>
      <c r="L49" s="701"/>
    </row>
    <row r="50" spans="1:12">
      <c r="A50" s="173" t="s">
        <v>212</v>
      </c>
      <c r="B50" s="516">
        <v>3800</v>
      </c>
      <c r="C50" s="246">
        <v>1</v>
      </c>
      <c r="D50" s="241">
        <v>18599</v>
      </c>
      <c r="E50" s="242">
        <v>18600</v>
      </c>
      <c r="F50" s="691"/>
      <c r="G50" s="691"/>
      <c r="H50" s="691"/>
      <c r="I50" s="706"/>
      <c r="J50" s="699"/>
      <c r="K50" s="700"/>
      <c r="L50" s="701"/>
    </row>
    <row r="51" spans="1:12" ht="15.75" thickBot="1">
      <c r="A51" s="174" t="s">
        <v>214</v>
      </c>
      <c r="B51" s="517">
        <v>298</v>
      </c>
      <c r="C51" s="247">
        <v>1</v>
      </c>
      <c r="D51" s="244">
        <v>18574</v>
      </c>
      <c r="E51" s="533">
        <v>18575</v>
      </c>
      <c r="F51" s="692"/>
      <c r="G51" s="692"/>
      <c r="H51" s="692"/>
      <c r="I51" s="707"/>
      <c r="J51" s="702"/>
      <c r="K51" s="703"/>
      <c r="L51" s="704"/>
    </row>
    <row r="52" spans="1:12">
      <c r="A52" s="573"/>
      <c r="B52" s="570" t="s">
        <v>242</v>
      </c>
      <c r="C52" s="640">
        <v>18556</v>
      </c>
      <c r="D52" s="639" t="s">
        <v>445</v>
      </c>
      <c r="E52" s="548"/>
      <c r="F52" s="60"/>
      <c r="G52" s="60"/>
      <c r="H52" s="60"/>
      <c r="I52" s="60"/>
      <c r="J52" s="62"/>
      <c r="K52" s="62"/>
      <c r="L52" s="63"/>
    </row>
    <row r="53" spans="1:12">
      <c r="A53" s="571" t="s">
        <v>213</v>
      </c>
      <c r="B53" s="634">
        <v>43008</v>
      </c>
      <c r="C53" s="628">
        <v>1</v>
      </c>
      <c r="D53" s="625">
        <v>18537</v>
      </c>
      <c r="E53" s="626">
        <v>18538</v>
      </c>
      <c r="F53" s="690">
        <f t="shared" ref="F53" si="3">($J$15*$J$16)*SUM(C53:C59)</f>
        <v>42</v>
      </c>
      <c r="G53" s="690">
        <f t="shared" ref="G53" si="4">E53-D59</f>
        <v>151</v>
      </c>
      <c r="H53" s="690">
        <f t="shared" ref="H53" si="5">C52-C60</f>
        <v>187</v>
      </c>
      <c r="I53" s="705">
        <v>9201</v>
      </c>
      <c r="J53" s="696" t="s">
        <v>209</v>
      </c>
      <c r="K53" s="697"/>
      <c r="L53" s="698"/>
    </row>
    <row r="54" spans="1:12">
      <c r="A54" s="571" t="s">
        <v>208</v>
      </c>
      <c r="B54" s="637">
        <v>0.88194444444444453</v>
      </c>
      <c r="C54" s="628">
        <v>1</v>
      </c>
      <c r="D54" s="625">
        <v>18512</v>
      </c>
      <c r="E54" s="626">
        <v>18513</v>
      </c>
      <c r="F54" s="691"/>
      <c r="G54" s="691"/>
      <c r="H54" s="691"/>
      <c r="I54" s="706"/>
      <c r="J54" s="699"/>
      <c r="K54" s="700"/>
      <c r="L54" s="701"/>
    </row>
    <row r="55" spans="1:12">
      <c r="A55" s="571" t="s">
        <v>210</v>
      </c>
      <c r="B55" s="638">
        <v>0.8979166666666667</v>
      </c>
      <c r="C55" s="628">
        <v>1</v>
      </c>
      <c r="D55" s="625">
        <v>18487</v>
      </c>
      <c r="E55" s="626">
        <v>18488</v>
      </c>
      <c r="F55" s="691"/>
      <c r="G55" s="691"/>
      <c r="H55" s="691"/>
      <c r="I55" s="706"/>
      <c r="J55" s="699"/>
      <c r="K55" s="700"/>
      <c r="L55" s="701"/>
    </row>
    <row r="56" spans="1:12">
      <c r="A56" s="571" t="s">
        <v>211</v>
      </c>
      <c r="B56" s="638">
        <v>0.9</v>
      </c>
      <c r="C56" s="628">
        <v>1</v>
      </c>
      <c r="D56" s="625">
        <v>18462</v>
      </c>
      <c r="E56" s="626">
        <v>18463</v>
      </c>
      <c r="F56" s="691"/>
      <c r="G56" s="691"/>
      <c r="H56" s="691"/>
      <c r="I56" s="706"/>
      <c r="J56" s="699"/>
      <c r="K56" s="700"/>
      <c r="L56" s="701"/>
    </row>
    <row r="57" spans="1:12">
      <c r="A57" s="571" t="s">
        <v>161</v>
      </c>
      <c r="B57" s="635">
        <v>14</v>
      </c>
      <c r="C57" s="628">
        <v>1</v>
      </c>
      <c r="D57" s="625">
        <v>18437</v>
      </c>
      <c r="E57" s="626">
        <v>18438</v>
      </c>
      <c r="F57" s="691"/>
      <c r="G57" s="691"/>
      <c r="H57" s="691"/>
      <c r="I57" s="706"/>
      <c r="J57" s="699"/>
      <c r="K57" s="700"/>
      <c r="L57" s="701"/>
    </row>
    <row r="58" spans="1:12">
      <c r="A58" s="571" t="s">
        <v>212</v>
      </c>
      <c r="B58" s="635">
        <v>3700</v>
      </c>
      <c r="C58" s="628">
        <v>1</v>
      </c>
      <c r="D58" s="625">
        <v>18412</v>
      </c>
      <c r="E58" s="626">
        <v>18413</v>
      </c>
      <c r="F58" s="691"/>
      <c r="G58" s="691"/>
      <c r="H58" s="691"/>
      <c r="I58" s="706"/>
      <c r="J58" s="699"/>
      <c r="K58" s="700"/>
      <c r="L58" s="701"/>
    </row>
    <row r="59" spans="1:12" ht="15.75" thickBot="1">
      <c r="A59" s="572" t="s">
        <v>214</v>
      </c>
      <c r="B59" s="636">
        <v>303</v>
      </c>
      <c r="C59" s="629">
        <v>1</v>
      </c>
      <c r="D59" s="627">
        <v>18387</v>
      </c>
      <c r="E59" s="641">
        <v>18388</v>
      </c>
      <c r="F59" s="692"/>
      <c r="G59" s="692"/>
      <c r="H59" s="692"/>
      <c r="I59" s="707"/>
      <c r="J59" s="702"/>
      <c r="K59" s="703"/>
      <c r="L59" s="704"/>
    </row>
    <row r="60" spans="1:12">
      <c r="A60" s="573"/>
      <c r="B60" s="570" t="s">
        <v>243</v>
      </c>
      <c r="C60" s="640">
        <v>18369</v>
      </c>
      <c r="D60" s="639" t="s">
        <v>445</v>
      </c>
      <c r="E60" s="548"/>
      <c r="F60" s="60"/>
      <c r="G60" s="60"/>
      <c r="H60" s="60"/>
      <c r="I60" s="60"/>
      <c r="J60" s="62"/>
      <c r="K60" s="62"/>
      <c r="L60" s="63"/>
    </row>
    <row r="61" spans="1:12">
      <c r="A61" s="571" t="s">
        <v>213</v>
      </c>
      <c r="B61" s="634">
        <v>43009</v>
      </c>
      <c r="C61" s="628">
        <v>1</v>
      </c>
      <c r="D61" s="625">
        <v>18350</v>
      </c>
      <c r="E61" s="626">
        <v>18351</v>
      </c>
      <c r="F61" s="690">
        <f t="shared" ref="F61" si="6">($J$15*$J$16)*SUM(C61:C67)</f>
        <v>42</v>
      </c>
      <c r="G61" s="690">
        <f t="shared" ref="G61" si="7">E61-D67</f>
        <v>151</v>
      </c>
      <c r="H61" s="690">
        <f t="shared" ref="H61" si="8">C60-C68</f>
        <v>187</v>
      </c>
      <c r="I61" s="705">
        <v>9200</v>
      </c>
      <c r="J61" s="696" t="s">
        <v>209</v>
      </c>
      <c r="K61" s="697"/>
      <c r="L61" s="698"/>
    </row>
    <row r="62" spans="1:12">
      <c r="A62" s="571" t="s">
        <v>208</v>
      </c>
      <c r="B62" s="637">
        <v>0.3611111111111111</v>
      </c>
      <c r="C62" s="628">
        <v>1</v>
      </c>
      <c r="D62" s="625">
        <v>18325</v>
      </c>
      <c r="E62" s="626">
        <v>18326</v>
      </c>
      <c r="F62" s="691"/>
      <c r="G62" s="691"/>
      <c r="H62" s="691"/>
      <c r="I62" s="706"/>
      <c r="J62" s="699"/>
      <c r="K62" s="700"/>
      <c r="L62" s="701"/>
    </row>
    <row r="63" spans="1:12">
      <c r="A63" s="571" t="s">
        <v>210</v>
      </c>
      <c r="B63" s="638">
        <v>0.3756944444444445</v>
      </c>
      <c r="C63" s="628">
        <v>1</v>
      </c>
      <c r="D63" s="625">
        <v>18300</v>
      </c>
      <c r="E63" s="626">
        <v>18301</v>
      </c>
      <c r="F63" s="691"/>
      <c r="G63" s="691"/>
      <c r="H63" s="691"/>
      <c r="I63" s="706"/>
      <c r="J63" s="699"/>
      <c r="K63" s="700"/>
      <c r="L63" s="701"/>
    </row>
    <row r="64" spans="1:12">
      <c r="A64" s="571" t="s">
        <v>211</v>
      </c>
      <c r="B64" s="638">
        <v>0.37638888888888888</v>
      </c>
      <c r="C64" s="628">
        <v>1</v>
      </c>
      <c r="D64" s="625">
        <v>18275</v>
      </c>
      <c r="E64" s="626">
        <v>18276</v>
      </c>
      <c r="F64" s="691"/>
      <c r="G64" s="691"/>
      <c r="H64" s="691"/>
      <c r="I64" s="706"/>
      <c r="J64" s="699"/>
      <c r="K64" s="700"/>
      <c r="L64" s="701"/>
    </row>
    <row r="65" spans="1:12">
      <c r="A65" s="571" t="s">
        <v>161</v>
      </c>
      <c r="B65" s="635">
        <v>14</v>
      </c>
      <c r="C65" s="628">
        <v>1</v>
      </c>
      <c r="D65" s="625">
        <v>18250</v>
      </c>
      <c r="E65" s="626">
        <v>18251</v>
      </c>
      <c r="F65" s="691"/>
      <c r="G65" s="691"/>
      <c r="H65" s="691"/>
      <c r="I65" s="706"/>
      <c r="J65" s="699"/>
      <c r="K65" s="700"/>
      <c r="L65" s="701"/>
    </row>
    <row r="66" spans="1:12">
      <c r="A66" s="571" t="s">
        <v>212</v>
      </c>
      <c r="B66" s="635">
        <v>3500</v>
      </c>
      <c r="C66" s="628">
        <v>1</v>
      </c>
      <c r="D66" s="625">
        <v>18225</v>
      </c>
      <c r="E66" s="626">
        <v>18226</v>
      </c>
      <c r="F66" s="691"/>
      <c r="G66" s="691"/>
      <c r="H66" s="691"/>
      <c r="I66" s="706"/>
      <c r="J66" s="699"/>
      <c r="K66" s="700"/>
      <c r="L66" s="701"/>
    </row>
    <row r="67" spans="1:12" ht="15.75" thickBot="1">
      <c r="A67" s="572" t="s">
        <v>214</v>
      </c>
      <c r="B67" s="636">
        <v>281</v>
      </c>
      <c r="C67" s="629">
        <v>1</v>
      </c>
      <c r="D67" s="627">
        <v>18200</v>
      </c>
      <c r="E67" s="641">
        <v>18201</v>
      </c>
      <c r="F67" s="692"/>
      <c r="G67" s="692"/>
      <c r="H67" s="692"/>
      <c r="I67" s="707"/>
      <c r="J67" s="702"/>
      <c r="K67" s="703"/>
      <c r="L67" s="704"/>
    </row>
    <row r="68" spans="1:12">
      <c r="A68" s="573"/>
      <c r="B68" s="570" t="s">
        <v>244</v>
      </c>
      <c r="C68" s="642">
        <v>18182</v>
      </c>
      <c r="D68" s="643" t="s">
        <v>445</v>
      </c>
      <c r="E68" s="644"/>
      <c r="F68" s="60"/>
      <c r="G68" s="60"/>
      <c r="H68" s="60"/>
      <c r="I68" s="60"/>
      <c r="J68" s="62"/>
      <c r="K68" s="62"/>
      <c r="L68" s="63"/>
    </row>
    <row r="69" spans="1:12">
      <c r="A69" s="571" t="s">
        <v>213</v>
      </c>
      <c r="B69" s="634">
        <v>43009</v>
      </c>
      <c r="C69" s="645">
        <v>1</v>
      </c>
      <c r="D69" s="646">
        <v>18163</v>
      </c>
      <c r="E69" s="647">
        <v>18164</v>
      </c>
      <c r="F69" s="690">
        <f t="shared" ref="F69" si="9">($J$15*$J$16)*SUM(C69:C75)</f>
        <v>42</v>
      </c>
      <c r="G69" s="690">
        <f t="shared" ref="G69" si="10">E69-D75</f>
        <v>151</v>
      </c>
      <c r="H69" s="690">
        <f t="shared" ref="H69" si="11">C68-C76</f>
        <v>187</v>
      </c>
      <c r="I69" s="705">
        <v>9191</v>
      </c>
      <c r="J69" s="696" t="s">
        <v>209</v>
      </c>
      <c r="K69" s="697"/>
      <c r="L69" s="698"/>
    </row>
    <row r="70" spans="1:12">
      <c r="A70" s="571" t="s">
        <v>208</v>
      </c>
      <c r="B70" s="637">
        <v>0.53611111111111109</v>
      </c>
      <c r="C70" s="645">
        <v>1</v>
      </c>
      <c r="D70" s="646">
        <v>18138</v>
      </c>
      <c r="E70" s="647">
        <v>18139</v>
      </c>
      <c r="F70" s="691"/>
      <c r="G70" s="691"/>
      <c r="H70" s="691"/>
      <c r="I70" s="706"/>
      <c r="J70" s="699"/>
      <c r="K70" s="700"/>
      <c r="L70" s="701"/>
    </row>
    <row r="71" spans="1:12">
      <c r="A71" s="571" t="s">
        <v>210</v>
      </c>
      <c r="B71" s="638">
        <v>0.55069444444444449</v>
      </c>
      <c r="C71" s="645">
        <v>1</v>
      </c>
      <c r="D71" s="646">
        <v>18113</v>
      </c>
      <c r="E71" s="647">
        <v>18114</v>
      </c>
      <c r="F71" s="691"/>
      <c r="G71" s="691"/>
      <c r="H71" s="691"/>
      <c r="I71" s="706"/>
      <c r="J71" s="699"/>
      <c r="K71" s="700"/>
      <c r="L71" s="701"/>
    </row>
    <row r="72" spans="1:12">
      <c r="A72" s="571" t="s">
        <v>211</v>
      </c>
      <c r="B72" s="638">
        <v>0.55277777777777781</v>
      </c>
      <c r="C72" s="645">
        <v>1</v>
      </c>
      <c r="D72" s="646">
        <v>18088</v>
      </c>
      <c r="E72" s="647">
        <v>18089</v>
      </c>
      <c r="F72" s="691"/>
      <c r="G72" s="691"/>
      <c r="H72" s="691"/>
      <c r="I72" s="706"/>
      <c r="J72" s="699"/>
      <c r="K72" s="700"/>
      <c r="L72" s="701"/>
    </row>
    <row r="73" spans="1:12">
      <c r="A73" s="571" t="s">
        <v>161</v>
      </c>
      <c r="B73" s="635">
        <v>14</v>
      </c>
      <c r="C73" s="645">
        <v>1</v>
      </c>
      <c r="D73" s="646">
        <v>18063</v>
      </c>
      <c r="E73" s="647">
        <v>18064</v>
      </c>
      <c r="F73" s="691"/>
      <c r="G73" s="691"/>
      <c r="H73" s="691"/>
      <c r="I73" s="706"/>
      <c r="J73" s="699"/>
      <c r="K73" s="700"/>
      <c r="L73" s="701"/>
    </row>
    <row r="74" spans="1:12">
      <c r="A74" s="571" t="s">
        <v>212</v>
      </c>
      <c r="B74" s="635">
        <v>3800</v>
      </c>
      <c r="C74" s="645">
        <v>1</v>
      </c>
      <c r="D74" s="646">
        <v>18038</v>
      </c>
      <c r="E74" s="647">
        <v>18039</v>
      </c>
      <c r="F74" s="691"/>
      <c r="G74" s="691"/>
      <c r="H74" s="691"/>
      <c r="I74" s="706"/>
      <c r="J74" s="699"/>
      <c r="K74" s="700"/>
      <c r="L74" s="701"/>
    </row>
    <row r="75" spans="1:12" ht="15.75" thickBot="1">
      <c r="A75" s="572" t="s">
        <v>214</v>
      </c>
      <c r="B75" s="636">
        <v>262</v>
      </c>
      <c r="C75" s="648">
        <v>1</v>
      </c>
      <c r="D75" s="649">
        <v>18013</v>
      </c>
      <c r="E75" s="650">
        <v>18014</v>
      </c>
      <c r="F75" s="692"/>
      <c r="G75" s="692"/>
      <c r="H75" s="692"/>
      <c r="I75" s="707"/>
      <c r="J75" s="702"/>
      <c r="K75" s="703"/>
      <c r="L75" s="704"/>
    </row>
    <row r="76" spans="1:12">
      <c r="A76" s="573"/>
      <c r="B76" s="570" t="s">
        <v>245</v>
      </c>
      <c r="C76" s="640">
        <v>17995</v>
      </c>
      <c r="D76" s="639" t="s">
        <v>445</v>
      </c>
      <c r="E76" s="548"/>
      <c r="F76" s="60"/>
      <c r="G76" s="60"/>
      <c r="H76" s="60"/>
      <c r="I76" s="60"/>
      <c r="J76" s="62"/>
      <c r="K76" s="62"/>
      <c r="L76" s="63"/>
    </row>
    <row r="77" spans="1:12">
      <c r="A77" s="571" t="s">
        <v>213</v>
      </c>
      <c r="B77" s="634">
        <v>43009</v>
      </c>
      <c r="C77" s="628">
        <v>1</v>
      </c>
      <c r="D77" s="625">
        <v>17976</v>
      </c>
      <c r="E77" s="626">
        <v>17977</v>
      </c>
      <c r="F77" s="690">
        <f t="shared" ref="F77" si="12">($J$15*$J$16)*SUM(C77:C83)</f>
        <v>42</v>
      </c>
      <c r="G77" s="690">
        <f t="shared" ref="G77" si="13">E77-D83</f>
        <v>151</v>
      </c>
      <c r="H77" s="690">
        <f t="shared" ref="H77" si="14">C76-C84</f>
        <v>187</v>
      </c>
      <c r="I77" s="705">
        <v>9189</v>
      </c>
      <c r="J77" s="696" t="s">
        <v>209</v>
      </c>
      <c r="K77" s="697"/>
      <c r="L77" s="698"/>
    </row>
    <row r="78" spans="1:12">
      <c r="A78" s="571" t="s">
        <v>208</v>
      </c>
      <c r="B78" s="637">
        <v>0.79513888888888884</v>
      </c>
      <c r="C78" s="628">
        <v>1</v>
      </c>
      <c r="D78" s="625">
        <v>17951</v>
      </c>
      <c r="E78" s="626">
        <v>17952</v>
      </c>
      <c r="F78" s="691"/>
      <c r="G78" s="691"/>
      <c r="H78" s="691"/>
      <c r="I78" s="706"/>
      <c r="J78" s="699"/>
      <c r="K78" s="700"/>
      <c r="L78" s="701"/>
    </row>
    <row r="79" spans="1:12">
      <c r="A79" s="571" t="s">
        <v>210</v>
      </c>
      <c r="B79" s="638">
        <v>0.80902777777777779</v>
      </c>
      <c r="C79" s="628">
        <v>1</v>
      </c>
      <c r="D79" s="625">
        <v>17926</v>
      </c>
      <c r="E79" s="626">
        <v>17927</v>
      </c>
      <c r="F79" s="691"/>
      <c r="G79" s="691"/>
      <c r="H79" s="691"/>
      <c r="I79" s="706"/>
      <c r="J79" s="699"/>
      <c r="K79" s="700"/>
      <c r="L79" s="701"/>
    </row>
    <row r="80" spans="1:12">
      <c r="A80" s="571" t="s">
        <v>211</v>
      </c>
      <c r="B80" s="638">
        <v>0.85763888888888884</v>
      </c>
      <c r="C80" s="628">
        <v>1</v>
      </c>
      <c r="D80" s="625">
        <v>17901</v>
      </c>
      <c r="E80" s="626">
        <v>17902</v>
      </c>
      <c r="F80" s="691"/>
      <c r="G80" s="691"/>
      <c r="H80" s="691"/>
      <c r="I80" s="706"/>
      <c r="J80" s="699"/>
      <c r="K80" s="700"/>
      <c r="L80" s="701"/>
    </row>
    <row r="81" spans="1:12">
      <c r="A81" s="571" t="s">
        <v>161</v>
      </c>
      <c r="B81" s="635">
        <v>14</v>
      </c>
      <c r="C81" s="628">
        <v>1</v>
      </c>
      <c r="D81" s="625">
        <v>17876</v>
      </c>
      <c r="E81" s="626">
        <v>17877</v>
      </c>
      <c r="F81" s="691"/>
      <c r="G81" s="691"/>
      <c r="H81" s="691"/>
      <c r="I81" s="706"/>
      <c r="J81" s="699"/>
      <c r="K81" s="700"/>
      <c r="L81" s="701"/>
    </row>
    <row r="82" spans="1:12">
      <c r="A82" s="571" t="s">
        <v>212</v>
      </c>
      <c r="B82" s="635">
        <v>3900</v>
      </c>
      <c r="C82" s="628">
        <v>1</v>
      </c>
      <c r="D82" s="625">
        <v>17851</v>
      </c>
      <c r="E82" s="626">
        <v>17852</v>
      </c>
      <c r="F82" s="691"/>
      <c r="G82" s="691"/>
      <c r="H82" s="691"/>
      <c r="I82" s="706"/>
      <c r="J82" s="699"/>
      <c r="K82" s="700"/>
      <c r="L82" s="701"/>
    </row>
    <row r="83" spans="1:12" ht="15.75" thickBot="1">
      <c r="A83" s="572" t="s">
        <v>214</v>
      </c>
      <c r="B83" s="636">
        <v>592</v>
      </c>
      <c r="C83" s="629">
        <v>1</v>
      </c>
      <c r="D83" s="627">
        <v>17826</v>
      </c>
      <c r="E83" s="641">
        <v>17827</v>
      </c>
      <c r="F83" s="692"/>
      <c r="G83" s="692"/>
      <c r="H83" s="692"/>
      <c r="I83" s="707"/>
      <c r="J83" s="702"/>
      <c r="K83" s="703"/>
      <c r="L83" s="704"/>
    </row>
    <row r="84" spans="1:12">
      <c r="A84" s="573"/>
      <c r="B84" s="570" t="s">
        <v>246</v>
      </c>
      <c r="C84" s="640">
        <v>17808</v>
      </c>
      <c r="D84" s="639" t="s">
        <v>445</v>
      </c>
      <c r="E84" s="548"/>
      <c r="F84" s="60"/>
      <c r="G84" s="60"/>
      <c r="H84" s="60"/>
      <c r="I84" s="60"/>
      <c r="J84" s="62"/>
      <c r="K84" s="62"/>
      <c r="L84" s="63"/>
    </row>
    <row r="85" spans="1:12">
      <c r="A85" s="571" t="s">
        <v>213</v>
      </c>
      <c r="B85" s="634">
        <v>43010</v>
      </c>
      <c r="C85" s="628">
        <v>1</v>
      </c>
      <c r="D85" s="625">
        <v>17789</v>
      </c>
      <c r="E85" s="626">
        <v>17790</v>
      </c>
      <c r="F85" s="690">
        <f t="shared" ref="F85" si="15">($J$15*$J$16)*SUM(C85:C91)</f>
        <v>42</v>
      </c>
      <c r="G85" s="690">
        <f t="shared" ref="G85" si="16">E85-D91</f>
        <v>151</v>
      </c>
      <c r="H85" s="690">
        <f t="shared" ref="H85" si="17">C84-C92</f>
        <v>187</v>
      </c>
      <c r="I85" s="705">
        <v>9187</v>
      </c>
      <c r="J85" s="696" t="s">
        <v>209</v>
      </c>
      <c r="K85" s="697"/>
      <c r="L85" s="698"/>
    </row>
    <row r="86" spans="1:12">
      <c r="A86" s="571" t="s">
        <v>208</v>
      </c>
      <c r="B86" s="637">
        <v>0.375</v>
      </c>
      <c r="C86" s="628">
        <v>1</v>
      </c>
      <c r="D86" s="625">
        <v>17764</v>
      </c>
      <c r="E86" s="626">
        <v>17765</v>
      </c>
      <c r="F86" s="691"/>
      <c r="G86" s="691"/>
      <c r="H86" s="691"/>
      <c r="I86" s="706"/>
      <c r="J86" s="699"/>
      <c r="K86" s="700"/>
      <c r="L86" s="701"/>
    </row>
    <row r="87" spans="1:12">
      <c r="A87" s="571" t="s">
        <v>210</v>
      </c>
      <c r="B87" s="638">
        <v>0.38819444444444445</v>
      </c>
      <c r="C87" s="628">
        <v>1</v>
      </c>
      <c r="D87" s="625">
        <v>17739</v>
      </c>
      <c r="E87" s="626">
        <v>17740</v>
      </c>
      <c r="F87" s="691"/>
      <c r="G87" s="691"/>
      <c r="H87" s="691"/>
      <c r="I87" s="706"/>
      <c r="J87" s="699"/>
      <c r="K87" s="700"/>
      <c r="L87" s="701"/>
    </row>
    <row r="88" spans="1:12">
      <c r="A88" s="571" t="s">
        <v>211</v>
      </c>
      <c r="B88" s="638">
        <v>0.38958333333333334</v>
      </c>
      <c r="C88" s="628">
        <v>1</v>
      </c>
      <c r="D88" s="625">
        <v>17714</v>
      </c>
      <c r="E88" s="626">
        <v>17715</v>
      </c>
      <c r="F88" s="691"/>
      <c r="G88" s="691"/>
      <c r="H88" s="691"/>
      <c r="I88" s="706"/>
      <c r="J88" s="699"/>
      <c r="K88" s="700"/>
      <c r="L88" s="701"/>
    </row>
    <row r="89" spans="1:12">
      <c r="A89" s="571" t="s">
        <v>161</v>
      </c>
      <c r="B89" s="635">
        <v>14</v>
      </c>
      <c r="C89" s="628">
        <v>1</v>
      </c>
      <c r="D89" s="625">
        <v>17689</v>
      </c>
      <c r="E89" s="626">
        <v>17690</v>
      </c>
      <c r="F89" s="691"/>
      <c r="G89" s="691"/>
      <c r="H89" s="691"/>
      <c r="I89" s="706"/>
      <c r="J89" s="699"/>
      <c r="K89" s="700"/>
      <c r="L89" s="701"/>
    </row>
    <row r="90" spans="1:12">
      <c r="A90" s="571" t="s">
        <v>212</v>
      </c>
      <c r="B90" s="635">
        <v>3400</v>
      </c>
      <c r="C90" s="628">
        <v>1</v>
      </c>
      <c r="D90" s="625">
        <v>17664</v>
      </c>
      <c r="E90" s="626">
        <v>17665</v>
      </c>
      <c r="F90" s="691"/>
      <c r="G90" s="691"/>
      <c r="H90" s="691"/>
      <c r="I90" s="706"/>
      <c r="J90" s="699"/>
      <c r="K90" s="700"/>
      <c r="L90" s="701"/>
    </row>
    <row r="91" spans="1:12" ht="15.75" thickBot="1">
      <c r="A91" s="572" t="s">
        <v>214</v>
      </c>
      <c r="B91" s="636">
        <v>258</v>
      </c>
      <c r="C91" s="629">
        <v>1</v>
      </c>
      <c r="D91" s="627">
        <v>17639</v>
      </c>
      <c r="E91" s="641">
        <v>17640</v>
      </c>
      <c r="F91" s="692"/>
      <c r="G91" s="692"/>
      <c r="H91" s="692"/>
      <c r="I91" s="707"/>
      <c r="J91" s="702"/>
      <c r="K91" s="703"/>
      <c r="L91" s="704"/>
    </row>
    <row r="92" spans="1:12">
      <c r="A92" s="573"/>
      <c r="B92" s="570" t="s">
        <v>247</v>
      </c>
      <c r="C92" s="640">
        <v>17621</v>
      </c>
      <c r="D92" s="639" t="s">
        <v>445</v>
      </c>
      <c r="E92" s="548"/>
      <c r="F92" s="60"/>
      <c r="G92" s="60"/>
      <c r="H92" s="60"/>
      <c r="I92" s="60"/>
      <c r="J92" s="62"/>
      <c r="K92" s="62"/>
      <c r="L92" s="63"/>
    </row>
    <row r="93" spans="1:12">
      <c r="A93" s="571" t="s">
        <v>213</v>
      </c>
      <c r="B93" s="634">
        <v>43010</v>
      </c>
      <c r="C93" s="628">
        <v>1</v>
      </c>
      <c r="D93" s="625">
        <v>17602</v>
      </c>
      <c r="E93" s="626">
        <v>17603</v>
      </c>
      <c r="F93" s="690">
        <f t="shared" ref="F93" si="18">($J$15*$J$16)*SUM(C93:C99)</f>
        <v>42</v>
      </c>
      <c r="G93" s="690">
        <f t="shared" ref="G93" si="19">E93-D99</f>
        <v>151</v>
      </c>
      <c r="H93" s="690">
        <f t="shared" ref="H93" si="20">C92-C100</f>
        <v>187</v>
      </c>
      <c r="I93" s="705">
        <v>9186</v>
      </c>
      <c r="J93" s="696" t="s">
        <v>209</v>
      </c>
      <c r="K93" s="697"/>
      <c r="L93" s="698"/>
    </row>
    <row r="94" spans="1:12">
      <c r="A94" s="571" t="s">
        <v>208</v>
      </c>
      <c r="B94" s="637">
        <v>0.59791666666666665</v>
      </c>
      <c r="C94" s="628">
        <v>1</v>
      </c>
      <c r="D94" s="625">
        <v>17577</v>
      </c>
      <c r="E94" s="626">
        <v>17578</v>
      </c>
      <c r="F94" s="691"/>
      <c r="G94" s="691"/>
      <c r="H94" s="691"/>
      <c r="I94" s="706"/>
      <c r="J94" s="699"/>
      <c r="K94" s="700"/>
      <c r="L94" s="701"/>
    </row>
    <row r="95" spans="1:12">
      <c r="A95" s="571" t="s">
        <v>210</v>
      </c>
      <c r="B95" s="638">
        <v>0.61111111111111105</v>
      </c>
      <c r="C95" s="628">
        <v>1</v>
      </c>
      <c r="D95" s="625">
        <v>17552</v>
      </c>
      <c r="E95" s="626">
        <v>17553</v>
      </c>
      <c r="F95" s="691"/>
      <c r="G95" s="691"/>
      <c r="H95" s="691"/>
      <c r="I95" s="706"/>
      <c r="J95" s="699"/>
      <c r="K95" s="700"/>
      <c r="L95" s="701"/>
    </row>
    <row r="96" spans="1:12">
      <c r="A96" s="571" t="s">
        <v>211</v>
      </c>
      <c r="B96" s="638">
        <v>0.61319444444444449</v>
      </c>
      <c r="C96" s="628">
        <v>1</v>
      </c>
      <c r="D96" s="625">
        <v>17527</v>
      </c>
      <c r="E96" s="626">
        <v>17528</v>
      </c>
      <c r="F96" s="691"/>
      <c r="G96" s="691"/>
      <c r="H96" s="691"/>
      <c r="I96" s="706"/>
      <c r="J96" s="699"/>
      <c r="K96" s="700"/>
      <c r="L96" s="701"/>
    </row>
    <row r="97" spans="1:12">
      <c r="A97" s="571" t="s">
        <v>161</v>
      </c>
      <c r="B97" s="635">
        <v>14</v>
      </c>
      <c r="C97" s="628">
        <v>1</v>
      </c>
      <c r="D97" s="625">
        <v>17502</v>
      </c>
      <c r="E97" s="626">
        <v>17503</v>
      </c>
      <c r="F97" s="691"/>
      <c r="G97" s="691"/>
      <c r="H97" s="691"/>
      <c r="I97" s="706"/>
      <c r="J97" s="699"/>
      <c r="K97" s="700"/>
      <c r="L97" s="701"/>
    </row>
    <row r="98" spans="1:12">
      <c r="A98" s="571" t="s">
        <v>212</v>
      </c>
      <c r="B98" s="635">
        <v>3700</v>
      </c>
      <c r="C98" s="628">
        <v>1</v>
      </c>
      <c r="D98" s="625">
        <v>17477</v>
      </c>
      <c r="E98" s="626">
        <v>17478</v>
      </c>
      <c r="F98" s="691"/>
      <c r="G98" s="691"/>
      <c r="H98" s="691"/>
      <c r="I98" s="706"/>
      <c r="J98" s="699"/>
      <c r="K98" s="700"/>
      <c r="L98" s="701"/>
    </row>
    <row r="99" spans="1:12" ht="15.75" thickBot="1">
      <c r="A99" s="572" t="s">
        <v>214</v>
      </c>
      <c r="B99" s="636">
        <v>251</v>
      </c>
      <c r="C99" s="629">
        <v>1</v>
      </c>
      <c r="D99" s="627">
        <v>17452</v>
      </c>
      <c r="E99" s="641">
        <v>17453</v>
      </c>
      <c r="F99" s="692"/>
      <c r="G99" s="692"/>
      <c r="H99" s="692"/>
      <c r="I99" s="707"/>
      <c r="J99" s="702"/>
      <c r="K99" s="703"/>
      <c r="L99" s="704"/>
    </row>
    <row r="100" spans="1:12">
      <c r="A100" s="176"/>
      <c r="B100" s="570" t="s">
        <v>248</v>
      </c>
      <c r="C100" s="640">
        <v>17434</v>
      </c>
      <c r="D100" s="639" t="s">
        <v>445</v>
      </c>
      <c r="E100" s="548"/>
      <c r="F100" s="60"/>
      <c r="G100" s="60"/>
      <c r="H100" s="60"/>
      <c r="I100" s="60"/>
      <c r="J100" s="62"/>
      <c r="K100" s="62"/>
      <c r="L100" s="63"/>
    </row>
    <row r="101" spans="1:12">
      <c r="A101" s="173" t="s">
        <v>213</v>
      </c>
      <c r="B101" s="634">
        <v>43010</v>
      </c>
      <c r="C101" s="628">
        <v>1</v>
      </c>
      <c r="D101" s="625">
        <v>17415</v>
      </c>
      <c r="E101" s="626">
        <v>17416</v>
      </c>
      <c r="F101" s="690">
        <f t="shared" ref="F101" si="21">($J$15*$J$16)*SUM(C101:C107)</f>
        <v>42</v>
      </c>
      <c r="G101" s="690">
        <f t="shared" ref="G101" si="22">E101-D107</f>
        <v>151</v>
      </c>
      <c r="H101" s="690">
        <f t="shared" ref="H101" si="23">C100-C108</f>
        <v>187</v>
      </c>
      <c r="I101" s="705">
        <v>9177</v>
      </c>
      <c r="J101" s="696" t="s">
        <v>209</v>
      </c>
      <c r="K101" s="697"/>
      <c r="L101" s="698"/>
    </row>
    <row r="102" spans="1:12">
      <c r="A102" s="173" t="s">
        <v>208</v>
      </c>
      <c r="B102" s="637">
        <v>0.83958333333333324</v>
      </c>
      <c r="C102" s="628">
        <v>1</v>
      </c>
      <c r="D102" s="625">
        <v>17390</v>
      </c>
      <c r="E102" s="626">
        <v>17391</v>
      </c>
      <c r="F102" s="691"/>
      <c r="G102" s="691"/>
      <c r="H102" s="691"/>
      <c r="I102" s="706"/>
      <c r="J102" s="699"/>
      <c r="K102" s="700"/>
      <c r="L102" s="701"/>
    </row>
    <row r="103" spans="1:12">
      <c r="A103" s="173" t="s">
        <v>210</v>
      </c>
      <c r="B103" s="638">
        <v>0.85277777777777775</v>
      </c>
      <c r="C103" s="628">
        <v>1</v>
      </c>
      <c r="D103" s="625">
        <v>17365</v>
      </c>
      <c r="E103" s="626">
        <v>17366</v>
      </c>
      <c r="F103" s="691"/>
      <c r="G103" s="691"/>
      <c r="H103" s="691"/>
      <c r="I103" s="706"/>
      <c r="J103" s="699"/>
      <c r="K103" s="700"/>
      <c r="L103" s="701"/>
    </row>
    <row r="104" spans="1:12">
      <c r="A104" s="173" t="s">
        <v>211</v>
      </c>
      <c r="B104" s="638">
        <v>0.9506944444444444</v>
      </c>
      <c r="C104" s="628">
        <v>1</v>
      </c>
      <c r="D104" s="625">
        <v>17340</v>
      </c>
      <c r="E104" s="626">
        <v>17341</v>
      </c>
      <c r="F104" s="691"/>
      <c r="G104" s="691"/>
      <c r="H104" s="691"/>
      <c r="I104" s="706"/>
      <c r="J104" s="699"/>
      <c r="K104" s="700"/>
      <c r="L104" s="701"/>
    </row>
    <row r="105" spans="1:12">
      <c r="A105" s="173" t="s">
        <v>161</v>
      </c>
      <c r="B105" s="635">
        <v>14</v>
      </c>
      <c r="C105" s="628">
        <v>1</v>
      </c>
      <c r="D105" s="625">
        <v>17315</v>
      </c>
      <c r="E105" s="626">
        <v>17316</v>
      </c>
      <c r="F105" s="691"/>
      <c r="G105" s="691"/>
      <c r="H105" s="691"/>
      <c r="I105" s="706"/>
      <c r="J105" s="699"/>
      <c r="K105" s="700"/>
      <c r="L105" s="701"/>
    </row>
    <row r="106" spans="1:12">
      <c r="A106" s="173" t="s">
        <v>212</v>
      </c>
      <c r="B106" s="635">
        <v>4000</v>
      </c>
      <c r="C106" s="628">
        <v>1</v>
      </c>
      <c r="D106" s="625">
        <v>17290</v>
      </c>
      <c r="E106" s="626">
        <v>17291</v>
      </c>
      <c r="F106" s="691"/>
      <c r="G106" s="691"/>
      <c r="H106" s="691"/>
      <c r="I106" s="706"/>
      <c r="J106" s="699"/>
      <c r="K106" s="700"/>
      <c r="L106" s="701"/>
    </row>
    <row r="107" spans="1:12" ht="15.75" thickBot="1">
      <c r="A107" s="174" t="s">
        <v>214</v>
      </c>
      <c r="B107" s="636">
        <v>581</v>
      </c>
      <c r="C107" s="629">
        <v>1</v>
      </c>
      <c r="D107" s="627">
        <v>17265</v>
      </c>
      <c r="E107" s="641">
        <v>17266</v>
      </c>
      <c r="F107" s="692"/>
      <c r="G107" s="692"/>
      <c r="H107" s="692"/>
      <c r="I107" s="707"/>
      <c r="J107" s="702"/>
      <c r="K107" s="703"/>
      <c r="L107" s="704"/>
    </row>
    <row r="108" spans="1:12">
      <c r="A108" s="176"/>
      <c r="B108" s="570" t="s">
        <v>249</v>
      </c>
      <c r="C108" s="640">
        <v>17247</v>
      </c>
      <c r="D108" s="639" t="s">
        <v>445</v>
      </c>
      <c r="E108" s="548"/>
      <c r="F108" s="60"/>
      <c r="G108" s="60"/>
      <c r="H108" s="60"/>
      <c r="I108" s="60"/>
      <c r="J108" s="62"/>
      <c r="K108" s="62"/>
      <c r="L108" s="63"/>
    </row>
    <row r="109" spans="1:12">
      <c r="A109" s="173" t="s">
        <v>213</v>
      </c>
      <c r="B109" s="634">
        <v>43011</v>
      </c>
      <c r="C109" s="628">
        <v>1</v>
      </c>
      <c r="D109" s="625">
        <v>17228</v>
      </c>
      <c r="E109" s="626">
        <v>17229</v>
      </c>
      <c r="F109" s="690">
        <f t="shared" ref="F109" si="24">($J$15*$J$16)*SUM(C109:C115)</f>
        <v>42</v>
      </c>
      <c r="G109" s="690">
        <f t="shared" ref="G109" si="25">E109-D115</f>
        <v>151</v>
      </c>
      <c r="H109" s="690">
        <f t="shared" ref="H109" si="26">C108-C116</f>
        <v>187</v>
      </c>
      <c r="I109" s="705">
        <v>9168</v>
      </c>
      <c r="J109" s="696" t="s">
        <v>209</v>
      </c>
      <c r="K109" s="697"/>
      <c r="L109" s="698"/>
    </row>
    <row r="110" spans="1:12">
      <c r="A110" s="173" t="s">
        <v>208</v>
      </c>
      <c r="B110" s="637">
        <v>0.4826388888888889</v>
      </c>
      <c r="C110" s="628">
        <v>1</v>
      </c>
      <c r="D110" s="625">
        <v>17203</v>
      </c>
      <c r="E110" s="626">
        <v>17204</v>
      </c>
      <c r="F110" s="691"/>
      <c r="G110" s="691"/>
      <c r="H110" s="691"/>
      <c r="I110" s="706"/>
      <c r="J110" s="699"/>
      <c r="K110" s="700"/>
      <c r="L110" s="701"/>
    </row>
    <row r="111" spans="1:12">
      <c r="A111" s="173" t="s">
        <v>210</v>
      </c>
      <c r="B111" s="638">
        <v>0.49583333333333335</v>
      </c>
      <c r="C111" s="628">
        <v>1</v>
      </c>
      <c r="D111" s="625">
        <v>17178</v>
      </c>
      <c r="E111" s="626">
        <v>17179</v>
      </c>
      <c r="F111" s="691"/>
      <c r="G111" s="691"/>
      <c r="H111" s="691"/>
      <c r="I111" s="706"/>
      <c r="J111" s="699"/>
      <c r="K111" s="700"/>
      <c r="L111" s="701"/>
    </row>
    <row r="112" spans="1:12">
      <c r="A112" s="173" t="s">
        <v>211</v>
      </c>
      <c r="B112" s="638">
        <v>0.49722222222222223</v>
      </c>
      <c r="C112" s="628">
        <v>1</v>
      </c>
      <c r="D112" s="625">
        <v>17153</v>
      </c>
      <c r="E112" s="626">
        <v>17154</v>
      </c>
      <c r="F112" s="691"/>
      <c r="G112" s="691"/>
      <c r="H112" s="691"/>
      <c r="I112" s="706"/>
      <c r="J112" s="699"/>
      <c r="K112" s="700"/>
      <c r="L112" s="701"/>
    </row>
    <row r="113" spans="1:12">
      <c r="A113" s="173" t="s">
        <v>161</v>
      </c>
      <c r="B113" s="635">
        <v>14</v>
      </c>
      <c r="C113" s="628">
        <v>1</v>
      </c>
      <c r="D113" s="625">
        <v>17128</v>
      </c>
      <c r="E113" s="626">
        <v>17129</v>
      </c>
      <c r="F113" s="691"/>
      <c r="G113" s="691"/>
      <c r="H113" s="691"/>
      <c r="I113" s="706"/>
      <c r="J113" s="699"/>
      <c r="K113" s="700"/>
      <c r="L113" s="701"/>
    </row>
    <row r="114" spans="1:12">
      <c r="A114" s="173" t="s">
        <v>212</v>
      </c>
      <c r="B114" s="635">
        <v>3900</v>
      </c>
      <c r="C114" s="628">
        <v>1</v>
      </c>
      <c r="D114" s="625">
        <v>17103</v>
      </c>
      <c r="E114" s="626">
        <v>17104</v>
      </c>
      <c r="F114" s="691"/>
      <c r="G114" s="691"/>
      <c r="H114" s="691"/>
      <c r="I114" s="706"/>
      <c r="J114" s="699"/>
      <c r="K114" s="700"/>
      <c r="L114" s="701"/>
    </row>
    <row r="115" spans="1:12" ht="15.75" thickBot="1">
      <c r="A115" s="174" t="s">
        <v>214</v>
      </c>
      <c r="B115" s="636">
        <v>245</v>
      </c>
      <c r="C115" s="629">
        <v>1</v>
      </c>
      <c r="D115" s="627">
        <v>17078</v>
      </c>
      <c r="E115" s="641">
        <v>17079</v>
      </c>
      <c r="F115" s="692"/>
      <c r="G115" s="692"/>
      <c r="H115" s="692"/>
      <c r="I115" s="707"/>
      <c r="J115" s="702"/>
      <c r="K115" s="703"/>
      <c r="L115" s="704"/>
    </row>
    <row r="116" spans="1:12">
      <c r="A116" s="176"/>
      <c r="B116" s="570" t="s">
        <v>250</v>
      </c>
      <c r="C116" s="640">
        <v>17060</v>
      </c>
      <c r="D116" s="639" t="s">
        <v>445</v>
      </c>
      <c r="E116" s="548"/>
      <c r="F116" s="60"/>
      <c r="G116" s="60"/>
      <c r="H116" s="60"/>
      <c r="I116" s="60"/>
      <c r="J116" s="62"/>
      <c r="K116" s="62"/>
      <c r="L116" s="63"/>
    </row>
    <row r="117" spans="1:12">
      <c r="A117" s="173" t="s">
        <v>213</v>
      </c>
      <c r="B117" s="634">
        <v>43011</v>
      </c>
      <c r="C117" s="628">
        <v>1</v>
      </c>
      <c r="D117" s="625">
        <v>17041</v>
      </c>
      <c r="E117" s="626">
        <v>17042</v>
      </c>
      <c r="F117" s="690">
        <f t="shared" ref="F117" si="27">($J$15*$J$16)*SUM(C117:C123)</f>
        <v>42</v>
      </c>
      <c r="G117" s="690">
        <f t="shared" ref="G117" si="28">E117-D123</f>
        <v>151</v>
      </c>
      <c r="H117" s="690">
        <f t="shared" ref="H117" si="29">C116-C124</f>
        <v>187</v>
      </c>
      <c r="I117" s="705">
        <v>9164</v>
      </c>
      <c r="J117" s="696" t="s">
        <v>209</v>
      </c>
      <c r="K117" s="697"/>
      <c r="L117" s="698"/>
    </row>
    <row r="118" spans="1:12">
      <c r="A118" s="173" t="s">
        <v>208</v>
      </c>
      <c r="B118" s="637">
        <v>0.73611111111111116</v>
      </c>
      <c r="C118" s="628">
        <v>1</v>
      </c>
      <c r="D118" s="625">
        <v>17016</v>
      </c>
      <c r="E118" s="626">
        <v>17017</v>
      </c>
      <c r="F118" s="691"/>
      <c r="G118" s="691"/>
      <c r="H118" s="691"/>
      <c r="I118" s="706"/>
      <c r="J118" s="699"/>
      <c r="K118" s="700"/>
      <c r="L118" s="701"/>
    </row>
    <row r="119" spans="1:12">
      <c r="A119" s="173" t="s">
        <v>210</v>
      </c>
      <c r="B119" s="638">
        <v>0.74930555555555556</v>
      </c>
      <c r="C119" s="628">
        <v>1</v>
      </c>
      <c r="D119" s="625">
        <v>16991</v>
      </c>
      <c r="E119" s="626">
        <v>16992</v>
      </c>
      <c r="F119" s="691"/>
      <c r="G119" s="691"/>
      <c r="H119" s="691"/>
      <c r="I119" s="706"/>
      <c r="J119" s="699"/>
      <c r="K119" s="700"/>
      <c r="L119" s="701"/>
    </row>
    <row r="120" spans="1:12">
      <c r="A120" s="173" t="s">
        <v>211</v>
      </c>
      <c r="B120" s="638">
        <v>0.75138888888888899</v>
      </c>
      <c r="C120" s="628">
        <v>1</v>
      </c>
      <c r="D120" s="625">
        <v>16966</v>
      </c>
      <c r="E120" s="626">
        <v>16967</v>
      </c>
      <c r="F120" s="691"/>
      <c r="G120" s="691"/>
      <c r="H120" s="691"/>
      <c r="I120" s="706"/>
      <c r="J120" s="699"/>
      <c r="K120" s="700"/>
      <c r="L120" s="701"/>
    </row>
    <row r="121" spans="1:12">
      <c r="A121" s="173" t="s">
        <v>161</v>
      </c>
      <c r="B121" s="635">
        <v>14</v>
      </c>
      <c r="C121" s="628">
        <v>1</v>
      </c>
      <c r="D121" s="625">
        <v>16941</v>
      </c>
      <c r="E121" s="626">
        <v>16942</v>
      </c>
      <c r="F121" s="691"/>
      <c r="G121" s="691"/>
      <c r="H121" s="691"/>
      <c r="I121" s="706"/>
      <c r="J121" s="699"/>
      <c r="K121" s="700"/>
      <c r="L121" s="701"/>
    </row>
    <row r="122" spans="1:12">
      <c r="A122" s="173" t="s">
        <v>212</v>
      </c>
      <c r="B122" s="635">
        <v>3700</v>
      </c>
      <c r="C122" s="628">
        <v>1</v>
      </c>
      <c r="D122" s="625">
        <v>16916</v>
      </c>
      <c r="E122" s="626">
        <v>16917</v>
      </c>
      <c r="F122" s="691"/>
      <c r="G122" s="691"/>
      <c r="H122" s="691"/>
      <c r="I122" s="706"/>
      <c r="J122" s="699"/>
      <c r="K122" s="700"/>
      <c r="L122" s="701"/>
    </row>
    <row r="123" spans="1:12" ht="15.75" thickBot="1">
      <c r="A123" s="174" t="s">
        <v>214</v>
      </c>
      <c r="B123" s="636">
        <v>244</v>
      </c>
      <c r="C123" s="629">
        <v>1</v>
      </c>
      <c r="D123" s="627">
        <v>16891</v>
      </c>
      <c r="E123" s="641">
        <v>16892</v>
      </c>
      <c r="F123" s="692"/>
      <c r="G123" s="692"/>
      <c r="H123" s="692"/>
      <c r="I123" s="707"/>
      <c r="J123" s="702"/>
      <c r="K123" s="703"/>
      <c r="L123" s="704"/>
    </row>
    <row r="124" spans="1:12">
      <c r="A124" s="176"/>
      <c r="B124" s="570" t="s">
        <v>251</v>
      </c>
      <c r="C124" s="640">
        <v>16873</v>
      </c>
      <c r="D124" s="639" t="s">
        <v>445</v>
      </c>
      <c r="E124" s="548"/>
      <c r="F124" s="60"/>
      <c r="G124" s="60"/>
      <c r="H124" s="60"/>
      <c r="I124" s="60"/>
      <c r="J124" s="62"/>
      <c r="K124" s="62"/>
      <c r="L124" s="63"/>
    </row>
    <row r="125" spans="1:12">
      <c r="A125" s="173" t="s">
        <v>213</v>
      </c>
      <c r="B125" s="634">
        <v>43012</v>
      </c>
      <c r="C125" s="628">
        <v>1</v>
      </c>
      <c r="D125" s="625">
        <v>16854</v>
      </c>
      <c r="E125" s="626">
        <v>16855</v>
      </c>
      <c r="F125" s="690">
        <f t="shared" ref="F125" si="30">($J$15*$J$16)*SUM(C125:C131)</f>
        <v>42</v>
      </c>
      <c r="G125" s="690">
        <f t="shared" ref="G125" si="31">E125-D131</f>
        <v>151</v>
      </c>
      <c r="H125" s="690">
        <f t="shared" ref="H125" si="32">C124-C132</f>
        <v>187</v>
      </c>
      <c r="I125" s="705">
        <v>9161</v>
      </c>
      <c r="J125" s="696" t="s">
        <v>209</v>
      </c>
      <c r="K125" s="697"/>
      <c r="L125" s="698"/>
    </row>
    <row r="126" spans="1:12">
      <c r="A126" s="173" t="s">
        <v>208</v>
      </c>
      <c r="B126" s="637">
        <v>0.3430555555555555</v>
      </c>
      <c r="C126" s="628">
        <v>1</v>
      </c>
      <c r="D126" s="625">
        <v>16829</v>
      </c>
      <c r="E126" s="626">
        <v>16830</v>
      </c>
      <c r="F126" s="691"/>
      <c r="G126" s="691"/>
      <c r="H126" s="691"/>
      <c r="I126" s="706"/>
      <c r="J126" s="699"/>
      <c r="K126" s="700"/>
      <c r="L126" s="701"/>
    </row>
    <row r="127" spans="1:12">
      <c r="A127" s="173" t="s">
        <v>210</v>
      </c>
      <c r="B127" s="638">
        <v>0.35555555555555557</v>
      </c>
      <c r="C127" s="628">
        <v>1</v>
      </c>
      <c r="D127" s="625">
        <v>16804</v>
      </c>
      <c r="E127" s="626">
        <v>16805</v>
      </c>
      <c r="F127" s="691"/>
      <c r="G127" s="691"/>
      <c r="H127" s="691"/>
      <c r="I127" s="706"/>
      <c r="J127" s="699"/>
      <c r="K127" s="700"/>
      <c r="L127" s="701"/>
    </row>
    <row r="128" spans="1:12">
      <c r="A128" s="173" t="s">
        <v>211</v>
      </c>
      <c r="B128" s="638">
        <v>0.35694444444444445</v>
      </c>
      <c r="C128" s="628">
        <v>1</v>
      </c>
      <c r="D128" s="625">
        <v>16779</v>
      </c>
      <c r="E128" s="626">
        <v>16780</v>
      </c>
      <c r="F128" s="691"/>
      <c r="G128" s="691"/>
      <c r="H128" s="691"/>
      <c r="I128" s="706"/>
      <c r="J128" s="699"/>
      <c r="K128" s="700"/>
      <c r="L128" s="701"/>
    </row>
    <row r="129" spans="1:12">
      <c r="A129" s="173" t="s">
        <v>161</v>
      </c>
      <c r="B129" s="635">
        <v>14</v>
      </c>
      <c r="C129" s="628">
        <v>1</v>
      </c>
      <c r="D129" s="625">
        <v>16754</v>
      </c>
      <c r="E129" s="626">
        <v>16755</v>
      </c>
      <c r="F129" s="691"/>
      <c r="G129" s="691"/>
      <c r="H129" s="691"/>
      <c r="I129" s="706"/>
      <c r="J129" s="699"/>
      <c r="K129" s="700"/>
      <c r="L129" s="701"/>
    </row>
    <row r="130" spans="1:12">
      <c r="A130" s="173" t="s">
        <v>212</v>
      </c>
      <c r="B130" s="635">
        <v>4100</v>
      </c>
      <c r="C130" s="628">
        <v>1</v>
      </c>
      <c r="D130" s="625">
        <v>16729</v>
      </c>
      <c r="E130" s="626">
        <v>16730</v>
      </c>
      <c r="F130" s="691"/>
      <c r="G130" s="691"/>
      <c r="H130" s="691"/>
      <c r="I130" s="706"/>
      <c r="J130" s="699"/>
      <c r="K130" s="700"/>
      <c r="L130" s="701"/>
    </row>
    <row r="131" spans="1:12" ht="15.75" thickBot="1">
      <c r="A131" s="174" t="s">
        <v>214</v>
      </c>
      <c r="B131" s="636">
        <v>232</v>
      </c>
      <c r="C131" s="629">
        <v>1</v>
      </c>
      <c r="D131" s="627">
        <v>16704</v>
      </c>
      <c r="E131" s="641">
        <v>16705</v>
      </c>
      <c r="F131" s="692"/>
      <c r="G131" s="692"/>
      <c r="H131" s="692"/>
      <c r="I131" s="707"/>
      <c r="J131" s="702"/>
      <c r="K131" s="703"/>
      <c r="L131" s="704"/>
    </row>
    <row r="132" spans="1:12">
      <c r="A132" s="176"/>
      <c r="B132" s="570" t="s">
        <v>252</v>
      </c>
      <c r="C132" s="640">
        <v>16686</v>
      </c>
      <c r="D132" s="639" t="s">
        <v>445</v>
      </c>
      <c r="E132" s="548"/>
      <c r="F132" s="60"/>
      <c r="G132" s="60"/>
      <c r="H132" s="60"/>
      <c r="I132" s="60"/>
      <c r="J132" s="62"/>
      <c r="K132" s="62"/>
      <c r="L132" s="63"/>
    </row>
    <row r="133" spans="1:12">
      <c r="A133" s="173" t="s">
        <v>213</v>
      </c>
      <c r="B133" s="634">
        <v>43012</v>
      </c>
      <c r="C133" s="628">
        <v>1</v>
      </c>
      <c r="D133" s="625">
        <v>16667</v>
      </c>
      <c r="E133" s="626">
        <v>16668</v>
      </c>
      <c r="F133" s="690">
        <f t="shared" ref="F133" si="33">($J$15*$J$16)*SUM(C133:C139)</f>
        <v>42</v>
      </c>
      <c r="G133" s="690">
        <f t="shared" ref="G133" si="34">E133-D139</f>
        <v>151</v>
      </c>
      <c r="H133" s="690">
        <f t="shared" ref="H133" si="35">C132-C140</f>
        <v>187</v>
      </c>
      <c r="I133" s="705">
        <v>9155</v>
      </c>
      <c r="J133" s="696" t="s">
        <v>209</v>
      </c>
      <c r="K133" s="697"/>
      <c r="L133" s="698"/>
    </row>
    <row r="134" spans="1:12">
      <c r="A134" s="173" t="s">
        <v>208</v>
      </c>
      <c r="B134" s="637">
        <v>0.6430555555555556</v>
      </c>
      <c r="C134" s="628">
        <v>1</v>
      </c>
      <c r="D134" s="625">
        <v>16642</v>
      </c>
      <c r="E134" s="626">
        <v>16643</v>
      </c>
      <c r="F134" s="691"/>
      <c r="G134" s="691"/>
      <c r="H134" s="691"/>
      <c r="I134" s="706"/>
      <c r="J134" s="699"/>
      <c r="K134" s="700"/>
      <c r="L134" s="701"/>
    </row>
    <row r="135" spans="1:12">
      <c r="A135" s="173" t="s">
        <v>210</v>
      </c>
      <c r="B135" s="638">
        <v>0.65416666666666667</v>
      </c>
      <c r="C135" s="628">
        <v>1</v>
      </c>
      <c r="D135" s="625">
        <v>16617</v>
      </c>
      <c r="E135" s="626">
        <v>16618</v>
      </c>
      <c r="F135" s="691"/>
      <c r="G135" s="691"/>
      <c r="H135" s="691"/>
      <c r="I135" s="706"/>
      <c r="J135" s="699"/>
      <c r="K135" s="700"/>
      <c r="L135" s="701"/>
    </row>
    <row r="136" spans="1:12">
      <c r="A136" s="173" t="s">
        <v>211</v>
      </c>
      <c r="B136" s="638">
        <v>0.65763888888888888</v>
      </c>
      <c r="C136" s="628">
        <v>1</v>
      </c>
      <c r="D136" s="625">
        <v>16592</v>
      </c>
      <c r="E136" s="626">
        <v>16593</v>
      </c>
      <c r="F136" s="691"/>
      <c r="G136" s="691"/>
      <c r="H136" s="691"/>
      <c r="I136" s="706"/>
      <c r="J136" s="699"/>
      <c r="K136" s="700"/>
      <c r="L136" s="701"/>
    </row>
    <row r="137" spans="1:12">
      <c r="A137" s="173" t="s">
        <v>161</v>
      </c>
      <c r="B137" s="635">
        <v>14</v>
      </c>
      <c r="C137" s="628">
        <v>1</v>
      </c>
      <c r="D137" s="625">
        <v>16567</v>
      </c>
      <c r="E137" s="626">
        <v>16568</v>
      </c>
      <c r="F137" s="691"/>
      <c r="G137" s="691"/>
      <c r="H137" s="691"/>
      <c r="I137" s="706"/>
      <c r="J137" s="699"/>
      <c r="K137" s="700"/>
      <c r="L137" s="701"/>
    </row>
    <row r="138" spans="1:12">
      <c r="A138" s="173" t="s">
        <v>212</v>
      </c>
      <c r="B138" s="635">
        <v>4100</v>
      </c>
      <c r="C138" s="628">
        <v>1</v>
      </c>
      <c r="D138" s="625">
        <v>16542</v>
      </c>
      <c r="E138" s="626">
        <v>16543</v>
      </c>
      <c r="F138" s="691"/>
      <c r="G138" s="691"/>
      <c r="H138" s="691"/>
      <c r="I138" s="706"/>
      <c r="J138" s="699"/>
      <c r="K138" s="700"/>
      <c r="L138" s="701"/>
    </row>
    <row r="139" spans="1:12" ht="15.75" thickBot="1">
      <c r="A139" s="174" t="s">
        <v>214</v>
      </c>
      <c r="B139" s="636">
        <v>222</v>
      </c>
      <c r="C139" s="629">
        <v>1</v>
      </c>
      <c r="D139" s="627">
        <v>16517</v>
      </c>
      <c r="E139" s="641">
        <v>16518</v>
      </c>
      <c r="F139" s="692"/>
      <c r="G139" s="692"/>
      <c r="H139" s="692"/>
      <c r="I139" s="707"/>
      <c r="J139" s="702"/>
      <c r="K139" s="703"/>
      <c r="L139" s="704"/>
    </row>
    <row r="140" spans="1:12">
      <c r="A140" s="176"/>
      <c r="B140" s="570" t="s">
        <v>253</v>
      </c>
      <c r="C140" s="640">
        <v>16499</v>
      </c>
      <c r="D140" s="639" t="s">
        <v>445</v>
      </c>
      <c r="E140" s="548"/>
      <c r="F140" s="60"/>
      <c r="G140" s="60"/>
      <c r="H140" s="60"/>
      <c r="I140" s="60"/>
      <c r="J140" s="62"/>
      <c r="K140" s="62"/>
      <c r="L140" s="63"/>
    </row>
    <row r="141" spans="1:12">
      <c r="A141" s="173" t="s">
        <v>213</v>
      </c>
      <c r="B141" s="634">
        <v>43013</v>
      </c>
      <c r="C141" s="628">
        <v>1</v>
      </c>
      <c r="D141" s="625">
        <v>16480</v>
      </c>
      <c r="E141" s="626">
        <v>16481</v>
      </c>
      <c r="F141" s="690">
        <f t="shared" ref="F141" si="36">($J$15*$J$16)*SUM(C141:C147)</f>
        <v>42</v>
      </c>
      <c r="G141" s="690">
        <f t="shared" ref="G141" si="37">E141-D147</f>
        <v>151</v>
      </c>
      <c r="H141" s="690">
        <f t="shared" ref="H141" si="38">C140-C148</f>
        <v>187</v>
      </c>
      <c r="I141" s="705">
        <v>9151</v>
      </c>
      <c r="J141" s="696" t="s">
        <v>209</v>
      </c>
      <c r="K141" s="697"/>
      <c r="L141" s="698"/>
    </row>
    <row r="142" spans="1:12">
      <c r="A142" s="173" t="s">
        <v>208</v>
      </c>
      <c r="B142" s="637">
        <v>0.31388888888888888</v>
      </c>
      <c r="C142" s="628">
        <v>1</v>
      </c>
      <c r="D142" s="625">
        <v>16455</v>
      </c>
      <c r="E142" s="626">
        <v>16456</v>
      </c>
      <c r="F142" s="691"/>
      <c r="G142" s="691"/>
      <c r="H142" s="691"/>
      <c r="I142" s="706"/>
      <c r="J142" s="699"/>
      <c r="K142" s="700"/>
      <c r="L142" s="701"/>
    </row>
    <row r="143" spans="1:12">
      <c r="A143" s="173" t="s">
        <v>210</v>
      </c>
      <c r="B143" s="638">
        <v>0.32569444444444445</v>
      </c>
      <c r="C143" s="628">
        <v>1</v>
      </c>
      <c r="D143" s="625">
        <v>16430</v>
      </c>
      <c r="E143" s="626">
        <v>16431</v>
      </c>
      <c r="F143" s="691"/>
      <c r="G143" s="691"/>
      <c r="H143" s="691"/>
      <c r="I143" s="706"/>
      <c r="J143" s="699"/>
      <c r="K143" s="700"/>
      <c r="L143" s="701"/>
    </row>
    <row r="144" spans="1:12">
      <c r="A144" s="173" t="s">
        <v>211</v>
      </c>
      <c r="B144" s="638">
        <v>0.32777777777777778</v>
      </c>
      <c r="C144" s="628">
        <v>1</v>
      </c>
      <c r="D144" s="625">
        <v>16405</v>
      </c>
      <c r="E144" s="626">
        <v>16406</v>
      </c>
      <c r="F144" s="691"/>
      <c r="G144" s="691"/>
      <c r="H144" s="691"/>
      <c r="I144" s="706"/>
      <c r="J144" s="699"/>
      <c r="K144" s="700"/>
      <c r="L144" s="701"/>
    </row>
    <row r="145" spans="1:12">
      <c r="A145" s="173" t="s">
        <v>161</v>
      </c>
      <c r="B145" s="635">
        <v>14</v>
      </c>
      <c r="C145" s="628">
        <v>1</v>
      </c>
      <c r="D145" s="625">
        <v>16380</v>
      </c>
      <c r="E145" s="626">
        <v>16381</v>
      </c>
      <c r="F145" s="691"/>
      <c r="G145" s="691"/>
      <c r="H145" s="691"/>
      <c r="I145" s="706"/>
      <c r="J145" s="699"/>
      <c r="K145" s="700"/>
      <c r="L145" s="701"/>
    </row>
    <row r="146" spans="1:12">
      <c r="A146" s="173" t="s">
        <v>212</v>
      </c>
      <c r="B146" s="635">
        <v>3700</v>
      </c>
      <c r="C146" s="628">
        <v>1</v>
      </c>
      <c r="D146" s="625">
        <v>16355</v>
      </c>
      <c r="E146" s="626">
        <v>16356</v>
      </c>
      <c r="F146" s="691"/>
      <c r="G146" s="691"/>
      <c r="H146" s="691"/>
      <c r="I146" s="706"/>
      <c r="J146" s="699"/>
      <c r="K146" s="700"/>
      <c r="L146" s="701"/>
    </row>
    <row r="147" spans="1:12" ht="15.75" thickBot="1">
      <c r="A147" s="174" t="s">
        <v>214</v>
      </c>
      <c r="B147" s="636">
        <v>224</v>
      </c>
      <c r="C147" s="629">
        <v>1</v>
      </c>
      <c r="D147" s="627">
        <v>16330</v>
      </c>
      <c r="E147" s="641">
        <v>16331</v>
      </c>
      <c r="F147" s="692"/>
      <c r="G147" s="692"/>
      <c r="H147" s="692"/>
      <c r="I147" s="707"/>
      <c r="J147" s="702"/>
      <c r="K147" s="703"/>
      <c r="L147" s="704"/>
    </row>
    <row r="148" spans="1:12">
      <c r="A148" s="176"/>
      <c r="B148" s="570" t="s">
        <v>254</v>
      </c>
      <c r="C148" s="640">
        <v>16312</v>
      </c>
      <c r="D148" s="639" t="s">
        <v>445</v>
      </c>
      <c r="E148" s="548"/>
      <c r="F148" s="60"/>
      <c r="G148" s="60"/>
      <c r="H148" s="60"/>
      <c r="I148" s="60"/>
      <c r="J148" s="62"/>
      <c r="K148" s="62"/>
      <c r="L148" s="63"/>
    </row>
    <row r="149" spans="1:12">
      <c r="A149" s="173" t="s">
        <v>213</v>
      </c>
      <c r="B149" s="634">
        <v>43013</v>
      </c>
      <c r="C149" s="628">
        <v>1</v>
      </c>
      <c r="D149" s="625">
        <v>16293</v>
      </c>
      <c r="E149" s="626">
        <v>16294</v>
      </c>
      <c r="F149" s="690">
        <f t="shared" ref="F149" si="39">($J$15*$J$16)*SUM(C149:C155)</f>
        <v>42</v>
      </c>
      <c r="G149" s="690">
        <f t="shared" ref="G149" si="40">E149-D155</f>
        <v>151</v>
      </c>
      <c r="H149" s="690">
        <f t="shared" ref="H149" si="41">C148-C156</f>
        <v>187</v>
      </c>
      <c r="I149" s="705">
        <v>9148</v>
      </c>
      <c r="J149" s="696" t="s">
        <v>209</v>
      </c>
      <c r="K149" s="697"/>
      <c r="L149" s="698"/>
    </row>
    <row r="150" spans="1:12">
      <c r="A150" s="173" t="s">
        <v>208</v>
      </c>
      <c r="B150" s="637">
        <v>0.52222222222222225</v>
      </c>
      <c r="C150" s="628">
        <v>1</v>
      </c>
      <c r="D150" s="625">
        <v>16268</v>
      </c>
      <c r="E150" s="626">
        <v>16269</v>
      </c>
      <c r="F150" s="691"/>
      <c r="G150" s="691"/>
      <c r="H150" s="691"/>
      <c r="I150" s="706"/>
      <c r="J150" s="699"/>
      <c r="K150" s="700"/>
      <c r="L150" s="701"/>
    </row>
    <row r="151" spans="1:12">
      <c r="A151" s="173" t="s">
        <v>210</v>
      </c>
      <c r="B151" s="638">
        <v>0.53402777777777777</v>
      </c>
      <c r="C151" s="628">
        <v>1</v>
      </c>
      <c r="D151" s="625">
        <v>16243</v>
      </c>
      <c r="E151" s="626">
        <v>16244</v>
      </c>
      <c r="F151" s="691"/>
      <c r="G151" s="691"/>
      <c r="H151" s="691"/>
      <c r="I151" s="706"/>
      <c r="J151" s="699"/>
      <c r="K151" s="700"/>
      <c r="L151" s="701"/>
    </row>
    <row r="152" spans="1:12">
      <c r="A152" s="173" t="s">
        <v>211</v>
      </c>
      <c r="B152" s="638">
        <v>0.53819444444444442</v>
      </c>
      <c r="C152" s="628">
        <v>1</v>
      </c>
      <c r="D152" s="625">
        <v>16218</v>
      </c>
      <c r="E152" s="626">
        <v>16219</v>
      </c>
      <c r="F152" s="691"/>
      <c r="G152" s="691"/>
      <c r="H152" s="691"/>
      <c r="I152" s="706"/>
      <c r="J152" s="699"/>
      <c r="K152" s="700"/>
      <c r="L152" s="701"/>
    </row>
    <row r="153" spans="1:12">
      <c r="A153" s="173" t="s">
        <v>161</v>
      </c>
      <c r="B153" s="635">
        <v>14</v>
      </c>
      <c r="C153" s="628">
        <v>1</v>
      </c>
      <c r="D153" s="625">
        <v>16193</v>
      </c>
      <c r="E153" s="626">
        <v>16194</v>
      </c>
      <c r="F153" s="691"/>
      <c r="G153" s="691"/>
      <c r="H153" s="691"/>
      <c r="I153" s="706"/>
      <c r="J153" s="699"/>
      <c r="K153" s="700"/>
      <c r="L153" s="701"/>
    </row>
    <row r="154" spans="1:12">
      <c r="A154" s="173" t="s">
        <v>212</v>
      </c>
      <c r="B154" s="635">
        <v>3600</v>
      </c>
      <c r="C154" s="628">
        <v>1</v>
      </c>
      <c r="D154" s="625">
        <v>16168</v>
      </c>
      <c r="E154" s="626">
        <v>16169</v>
      </c>
      <c r="F154" s="691"/>
      <c r="G154" s="691"/>
      <c r="H154" s="691"/>
      <c r="I154" s="706"/>
      <c r="J154" s="699"/>
      <c r="K154" s="700"/>
      <c r="L154" s="701"/>
    </row>
    <row r="155" spans="1:12" ht="15.75" thickBot="1">
      <c r="A155" s="174" t="s">
        <v>214</v>
      </c>
      <c r="B155" s="636">
        <v>218</v>
      </c>
      <c r="C155" s="629">
        <v>1</v>
      </c>
      <c r="D155" s="627">
        <v>16143</v>
      </c>
      <c r="E155" s="641">
        <v>16144</v>
      </c>
      <c r="F155" s="692"/>
      <c r="G155" s="692"/>
      <c r="H155" s="692"/>
      <c r="I155" s="707"/>
      <c r="J155" s="702"/>
      <c r="K155" s="703"/>
      <c r="L155" s="704"/>
    </row>
    <row r="156" spans="1:12">
      <c r="A156" s="176"/>
      <c r="B156" s="570" t="s">
        <v>255</v>
      </c>
      <c r="C156" s="640">
        <v>16125</v>
      </c>
      <c r="D156" s="639" t="s">
        <v>445</v>
      </c>
      <c r="E156" s="548"/>
      <c r="F156" s="60"/>
      <c r="G156" s="60"/>
      <c r="H156" s="60"/>
      <c r="I156" s="60"/>
      <c r="J156" s="62"/>
      <c r="K156" s="62"/>
      <c r="L156" s="63"/>
    </row>
    <row r="157" spans="1:12">
      <c r="A157" s="173" t="s">
        <v>213</v>
      </c>
      <c r="B157" s="634">
        <v>43013</v>
      </c>
      <c r="C157" s="628">
        <v>1</v>
      </c>
      <c r="D157" s="625">
        <v>16106</v>
      </c>
      <c r="E157" s="626">
        <v>16107</v>
      </c>
      <c r="F157" s="690">
        <f t="shared" ref="F157" si="42">($J$15*$J$16)*SUM(C157:C163)</f>
        <v>42</v>
      </c>
      <c r="G157" s="690">
        <f t="shared" ref="G157" si="43">E157-D163</f>
        <v>151</v>
      </c>
      <c r="H157" s="690">
        <f t="shared" ref="H157" si="44">C156-C164</f>
        <v>187</v>
      </c>
      <c r="I157" s="705">
        <v>9146</v>
      </c>
      <c r="J157" s="696" t="s">
        <v>209</v>
      </c>
      <c r="K157" s="697"/>
      <c r="L157" s="698"/>
    </row>
    <row r="158" spans="1:12">
      <c r="A158" s="173" t="s">
        <v>208</v>
      </c>
      <c r="B158" s="637">
        <v>0.74444444444444446</v>
      </c>
      <c r="C158" s="628">
        <v>1</v>
      </c>
      <c r="D158" s="625">
        <v>16081</v>
      </c>
      <c r="E158" s="626">
        <v>16082</v>
      </c>
      <c r="F158" s="691"/>
      <c r="G158" s="691"/>
      <c r="H158" s="691"/>
      <c r="I158" s="706"/>
      <c r="J158" s="699"/>
      <c r="K158" s="700"/>
      <c r="L158" s="701"/>
    </row>
    <row r="159" spans="1:12">
      <c r="A159" s="173" t="s">
        <v>210</v>
      </c>
      <c r="B159" s="638">
        <v>0.75416666666666676</v>
      </c>
      <c r="C159" s="628">
        <v>1</v>
      </c>
      <c r="D159" s="625">
        <v>16056</v>
      </c>
      <c r="E159" s="626">
        <v>16057</v>
      </c>
      <c r="F159" s="691"/>
      <c r="G159" s="691"/>
      <c r="H159" s="691"/>
      <c r="I159" s="706"/>
      <c r="J159" s="699"/>
      <c r="K159" s="700"/>
      <c r="L159" s="701"/>
    </row>
    <row r="160" spans="1:12">
      <c r="A160" s="173" t="s">
        <v>211</v>
      </c>
      <c r="B160" s="638">
        <v>0.7597222222222223</v>
      </c>
      <c r="C160" s="628">
        <v>1</v>
      </c>
      <c r="D160" s="625">
        <v>16031</v>
      </c>
      <c r="E160" s="626">
        <v>16032</v>
      </c>
      <c r="F160" s="691"/>
      <c r="G160" s="691"/>
      <c r="H160" s="691"/>
      <c r="I160" s="706"/>
      <c r="J160" s="699"/>
      <c r="K160" s="700"/>
      <c r="L160" s="701"/>
    </row>
    <row r="161" spans="1:12">
      <c r="A161" s="173" t="s">
        <v>161</v>
      </c>
      <c r="B161" s="635">
        <v>14</v>
      </c>
      <c r="C161" s="628">
        <v>1</v>
      </c>
      <c r="D161" s="625">
        <v>16006</v>
      </c>
      <c r="E161" s="626">
        <v>16007</v>
      </c>
      <c r="F161" s="691"/>
      <c r="G161" s="691"/>
      <c r="H161" s="691"/>
      <c r="I161" s="706"/>
      <c r="J161" s="699"/>
      <c r="K161" s="700"/>
      <c r="L161" s="701"/>
    </row>
    <row r="162" spans="1:12">
      <c r="A162" s="173" t="s">
        <v>212</v>
      </c>
      <c r="B162" s="635">
        <v>3800</v>
      </c>
      <c r="C162" s="628">
        <v>1</v>
      </c>
      <c r="D162" s="625">
        <v>15981</v>
      </c>
      <c r="E162" s="626">
        <v>15982</v>
      </c>
      <c r="F162" s="691"/>
      <c r="G162" s="691"/>
      <c r="H162" s="691"/>
      <c r="I162" s="706"/>
      <c r="J162" s="699"/>
      <c r="K162" s="700"/>
      <c r="L162" s="701"/>
    </row>
    <row r="163" spans="1:12" ht="15.75" thickBot="1">
      <c r="A163" s="174" t="s">
        <v>214</v>
      </c>
      <c r="B163" s="636">
        <v>225</v>
      </c>
      <c r="C163" s="629">
        <v>1</v>
      </c>
      <c r="D163" s="627">
        <v>15956</v>
      </c>
      <c r="E163" s="641">
        <v>15957</v>
      </c>
      <c r="F163" s="692"/>
      <c r="G163" s="692"/>
      <c r="H163" s="692"/>
      <c r="I163" s="707"/>
      <c r="J163" s="702"/>
      <c r="K163" s="703"/>
      <c r="L163" s="704"/>
    </row>
    <row r="164" spans="1:12">
      <c r="A164" s="176"/>
      <c r="B164" s="570" t="s">
        <v>256</v>
      </c>
      <c r="C164" s="640">
        <v>15938</v>
      </c>
      <c r="D164" s="639" t="s">
        <v>445</v>
      </c>
      <c r="E164" s="548"/>
      <c r="F164" s="60"/>
      <c r="G164" s="60"/>
      <c r="H164" s="60"/>
      <c r="I164" s="60"/>
      <c r="J164" s="62"/>
      <c r="K164" s="62"/>
      <c r="L164" s="63"/>
    </row>
    <row r="165" spans="1:12">
      <c r="A165" s="173" t="s">
        <v>213</v>
      </c>
      <c r="B165" s="634">
        <v>43013</v>
      </c>
      <c r="C165" s="628">
        <v>1</v>
      </c>
      <c r="D165" s="625">
        <v>15919</v>
      </c>
      <c r="E165" s="626">
        <v>15920</v>
      </c>
      <c r="F165" s="690">
        <f t="shared" ref="F165" si="45">($J$15*$J$16)*SUM(C165:C171)</f>
        <v>42</v>
      </c>
      <c r="G165" s="690">
        <f t="shared" ref="G165" si="46">E165-D171</f>
        <v>151</v>
      </c>
      <c r="H165" s="690">
        <f t="shared" ref="H165" si="47">C164-C172</f>
        <v>187</v>
      </c>
      <c r="I165" s="705">
        <v>9138</v>
      </c>
      <c r="J165" s="696" t="s">
        <v>209</v>
      </c>
      <c r="K165" s="697"/>
      <c r="L165" s="698"/>
    </row>
    <row r="166" spans="1:12">
      <c r="A166" s="173" t="s">
        <v>208</v>
      </c>
      <c r="B166" s="637">
        <v>0.96527777777777779</v>
      </c>
      <c r="C166" s="628">
        <v>1</v>
      </c>
      <c r="D166" s="625">
        <v>15894</v>
      </c>
      <c r="E166" s="626">
        <v>15895</v>
      </c>
      <c r="F166" s="691"/>
      <c r="G166" s="691"/>
      <c r="H166" s="691"/>
      <c r="I166" s="706"/>
      <c r="J166" s="699"/>
      <c r="K166" s="700"/>
      <c r="L166" s="701"/>
    </row>
    <row r="167" spans="1:12">
      <c r="A167" s="173" t="s">
        <v>210</v>
      </c>
      <c r="B167" s="638">
        <v>0.97638888888888886</v>
      </c>
      <c r="C167" s="628">
        <v>1</v>
      </c>
      <c r="D167" s="625">
        <v>15869</v>
      </c>
      <c r="E167" s="626">
        <v>15870</v>
      </c>
      <c r="F167" s="691"/>
      <c r="G167" s="691"/>
      <c r="H167" s="691"/>
      <c r="I167" s="706"/>
      <c r="J167" s="699"/>
      <c r="K167" s="700"/>
      <c r="L167" s="701"/>
    </row>
    <row r="168" spans="1:12">
      <c r="A168" s="173" t="s">
        <v>211</v>
      </c>
      <c r="B168" s="638">
        <v>0.97916666666666663</v>
      </c>
      <c r="C168" s="628">
        <v>1</v>
      </c>
      <c r="D168" s="625">
        <v>15844</v>
      </c>
      <c r="E168" s="626">
        <v>15845</v>
      </c>
      <c r="F168" s="691"/>
      <c r="G168" s="691"/>
      <c r="H168" s="691"/>
      <c r="I168" s="706"/>
      <c r="J168" s="699"/>
      <c r="K168" s="700"/>
      <c r="L168" s="701"/>
    </row>
    <row r="169" spans="1:12">
      <c r="A169" s="173" t="s">
        <v>161</v>
      </c>
      <c r="B169" s="635">
        <v>14</v>
      </c>
      <c r="C169" s="628">
        <v>1</v>
      </c>
      <c r="D169" s="625">
        <v>15819</v>
      </c>
      <c r="E169" s="626">
        <v>15820</v>
      </c>
      <c r="F169" s="691"/>
      <c r="G169" s="691"/>
      <c r="H169" s="691"/>
      <c r="I169" s="706"/>
      <c r="J169" s="699"/>
      <c r="K169" s="700"/>
      <c r="L169" s="701"/>
    </row>
    <row r="170" spans="1:12">
      <c r="A170" s="173" t="s">
        <v>212</v>
      </c>
      <c r="B170" s="635">
        <v>3600</v>
      </c>
      <c r="C170" s="628">
        <v>1</v>
      </c>
      <c r="D170" s="625">
        <v>15794</v>
      </c>
      <c r="E170" s="626">
        <v>15795</v>
      </c>
      <c r="F170" s="691"/>
      <c r="G170" s="691"/>
      <c r="H170" s="691"/>
      <c r="I170" s="706"/>
      <c r="J170" s="699"/>
      <c r="K170" s="700"/>
      <c r="L170" s="701"/>
    </row>
    <row r="171" spans="1:12" ht="15.75" thickBot="1">
      <c r="A171" s="174" t="s">
        <v>214</v>
      </c>
      <c r="B171" s="636">
        <v>216</v>
      </c>
      <c r="C171" s="629">
        <v>1</v>
      </c>
      <c r="D171" s="627">
        <v>15769</v>
      </c>
      <c r="E171" s="641">
        <v>15770</v>
      </c>
      <c r="F171" s="692"/>
      <c r="G171" s="692"/>
      <c r="H171" s="692"/>
      <c r="I171" s="707"/>
      <c r="J171" s="702"/>
      <c r="K171" s="703"/>
      <c r="L171" s="704"/>
    </row>
    <row r="172" spans="1:12">
      <c r="A172" s="176"/>
      <c r="B172" s="570" t="s">
        <v>257</v>
      </c>
      <c r="C172" s="640">
        <v>15751</v>
      </c>
      <c r="D172" s="639" t="s">
        <v>445</v>
      </c>
      <c r="E172" s="548"/>
      <c r="F172" s="60"/>
      <c r="G172" s="60"/>
      <c r="H172" s="60"/>
      <c r="I172" s="60"/>
      <c r="J172" s="62"/>
      <c r="K172" s="62"/>
      <c r="L172" s="63"/>
    </row>
    <row r="173" spans="1:12">
      <c r="A173" s="173" t="s">
        <v>213</v>
      </c>
      <c r="B173" s="634">
        <v>43014</v>
      </c>
      <c r="C173" s="628">
        <v>1</v>
      </c>
      <c r="D173" s="625">
        <v>15732</v>
      </c>
      <c r="E173" s="626">
        <v>15733</v>
      </c>
      <c r="F173" s="690">
        <f t="shared" ref="F173" si="48">($J$15*$J$16)*SUM(C173:C179)</f>
        <v>42</v>
      </c>
      <c r="G173" s="690">
        <f t="shared" ref="G173" si="49">E173-D179</f>
        <v>151</v>
      </c>
      <c r="H173" s="690">
        <f t="shared" ref="H173" si="50">C172-C180</f>
        <v>187</v>
      </c>
      <c r="I173" s="705">
        <v>9133</v>
      </c>
      <c r="J173" s="696" t="s">
        <v>209</v>
      </c>
      <c r="K173" s="697"/>
      <c r="L173" s="698"/>
    </row>
    <row r="174" spans="1:12">
      <c r="A174" s="173" t="s">
        <v>208</v>
      </c>
      <c r="B174" s="637">
        <v>0.52013888888888882</v>
      </c>
      <c r="C174" s="628">
        <v>1</v>
      </c>
      <c r="D174" s="625">
        <v>15707</v>
      </c>
      <c r="E174" s="626">
        <v>15708</v>
      </c>
      <c r="F174" s="691"/>
      <c r="G174" s="691"/>
      <c r="H174" s="691"/>
      <c r="I174" s="706"/>
      <c r="J174" s="699"/>
      <c r="K174" s="700"/>
      <c r="L174" s="701"/>
    </row>
    <row r="175" spans="1:12">
      <c r="A175" s="173" t="s">
        <v>210</v>
      </c>
      <c r="B175" s="638">
        <v>0.52986111111111112</v>
      </c>
      <c r="C175" s="628">
        <v>1</v>
      </c>
      <c r="D175" s="625">
        <v>15682</v>
      </c>
      <c r="E175" s="626">
        <v>15683</v>
      </c>
      <c r="F175" s="691"/>
      <c r="G175" s="691"/>
      <c r="H175" s="691"/>
      <c r="I175" s="706"/>
      <c r="J175" s="699"/>
      <c r="K175" s="700"/>
      <c r="L175" s="701"/>
    </row>
    <row r="176" spans="1:12">
      <c r="A176" s="173" t="s">
        <v>211</v>
      </c>
      <c r="B176" s="638">
        <v>0.53125</v>
      </c>
      <c r="C176" s="628">
        <v>1</v>
      </c>
      <c r="D176" s="625">
        <v>15657</v>
      </c>
      <c r="E176" s="626">
        <v>15658</v>
      </c>
      <c r="F176" s="691"/>
      <c r="G176" s="691"/>
      <c r="H176" s="691"/>
      <c r="I176" s="706"/>
      <c r="J176" s="699"/>
      <c r="K176" s="700"/>
      <c r="L176" s="701"/>
    </row>
    <row r="177" spans="1:12">
      <c r="A177" s="173" t="s">
        <v>161</v>
      </c>
      <c r="B177" s="635">
        <v>14</v>
      </c>
      <c r="C177" s="628">
        <v>1</v>
      </c>
      <c r="D177" s="625">
        <v>15632</v>
      </c>
      <c r="E177" s="626">
        <v>15633</v>
      </c>
      <c r="F177" s="691"/>
      <c r="G177" s="691"/>
      <c r="H177" s="691"/>
      <c r="I177" s="706"/>
      <c r="J177" s="699"/>
      <c r="K177" s="700"/>
      <c r="L177" s="701"/>
    </row>
    <row r="178" spans="1:12">
      <c r="A178" s="173" t="s">
        <v>212</v>
      </c>
      <c r="B178" s="635">
        <v>3400</v>
      </c>
      <c r="C178" s="628">
        <v>1</v>
      </c>
      <c r="D178" s="625">
        <v>15607</v>
      </c>
      <c r="E178" s="626">
        <v>15608</v>
      </c>
      <c r="F178" s="691"/>
      <c r="G178" s="691"/>
      <c r="H178" s="691"/>
      <c r="I178" s="706"/>
      <c r="J178" s="699"/>
      <c r="K178" s="700"/>
      <c r="L178" s="701"/>
    </row>
    <row r="179" spans="1:12" ht="15.75" thickBot="1">
      <c r="A179" s="174" t="s">
        <v>214</v>
      </c>
      <c r="B179" s="636">
        <v>200</v>
      </c>
      <c r="C179" s="629">
        <v>1</v>
      </c>
      <c r="D179" s="627">
        <v>15582</v>
      </c>
      <c r="E179" s="641">
        <v>15583</v>
      </c>
      <c r="F179" s="692"/>
      <c r="G179" s="692"/>
      <c r="H179" s="692"/>
      <c r="I179" s="707"/>
      <c r="J179" s="702"/>
      <c r="K179" s="703"/>
      <c r="L179" s="704"/>
    </row>
    <row r="180" spans="1:12">
      <c r="A180" s="176"/>
      <c r="B180" s="570" t="s">
        <v>258</v>
      </c>
      <c r="C180" s="640">
        <v>15564</v>
      </c>
      <c r="D180" s="639" t="s">
        <v>445</v>
      </c>
      <c r="E180" s="548"/>
      <c r="F180" s="60"/>
      <c r="G180" s="60"/>
      <c r="H180" s="60"/>
      <c r="I180" s="60"/>
      <c r="J180" s="62"/>
      <c r="K180" s="62"/>
      <c r="L180" s="63"/>
    </row>
    <row r="181" spans="1:12">
      <c r="A181" s="173" t="s">
        <v>213</v>
      </c>
      <c r="B181" s="634">
        <v>43014</v>
      </c>
      <c r="C181" s="628">
        <v>1</v>
      </c>
      <c r="D181" s="625">
        <v>15545</v>
      </c>
      <c r="E181" s="626">
        <v>15546</v>
      </c>
      <c r="F181" s="690">
        <f t="shared" ref="F181" si="51">($J$15*$J$16)*SUM(C181:C187)</f>
        <v>42</v>
      </c>
      <c r="G181" s="690">
        <f t="shared" ref="G181" si="52">E181-D187</f>
        <v>151</v>
      </c>
      <c r="H181" s="690">
        <f t="shared" ref="H181" si="53">C180-C188</f>
        <v>187</v>
      </c>
      <c r="I181" s="705">
        <v>9133</v>
      </c>
      <c r="J181" s="696" t="s">
        <v>209</v>
      </c>
      <c r="K181" s="697"/>
      <c r="L181" s="698"/>
    </row>
    <row r="182" spans="1:12">
      <c r="A182" s="173" t="s">
        <v>208</v>
      </c>
      <c r="B182" s="637">
        <v>0.77777777777777779</v>
      </c>
      <c r="C182" s="628">
        <v>1</v>
      </c>
      <c r="D182" s="625">
        <v>15520</v>
      </c>
      <c r="E182" s="626">
        <v>15521</v>
      </c>
      <c r="F182" s="691"/>
      <c r="G182" s="691"/>
      <c r="H182" s="691"/>
      <c r="I182" s="706"/>
      <c r="J182" s="699"/>
      <c r="K182" s="700"/>
      <c r="L182" s="701"/>
    </row>
    <row r="183" spans="1:12">
      <c r="A183" s="173" t="s">
        <v>210</v>
      </c>
      <c r="B183" s="638">
        <v>0.78819444444444453</v>
      </c>
      <c r="C183" s="628">
        <v>1</v>
      </c>
      <c r="D183" s="625">
        <v>15495</v>
      </c>
      <c r="E183" s="626">
        <v>15496</v>
      </c>
      <c r="F183" s="691"/>
      <c r="G183" s="691"/>
      <c r="H183" s="691"/>
      <c r="I183" s="706"/>
      <c r="J183" s="699"/>
      <c r="K183" s="700"/>
      <c r="L183" s="701"/>
    </row>
    <row r="184" spans="1:12">
      <c r="A184" s="173" t="s">
        <v>211</v>
      </c>
      <c r="B184" s="638">
        <v>0.79375000000000007</v>
      </c>
      <c r="C184" s="628">
        <v>1</v>
      </c>
      <c r="D184" s="625">
        <v>15470</v>
      </c>
      <c r="E184" s="626">
        <v>15471</v>
      </c>
      <c r="F184" s="691"/>
      <c r="G184" s="691"/>
      <c r="H184" s="691"/>
      <c r="I184" s="706"/>
      <c r="J184" s="699"/>
      <c r="K184" s="700"/>
      <c r="L184" s="701"/>
    </row>
    <row r="185" spans="1:12">
      <c r="A185" s="173" t="s">
        <v>161</v>
      </c>
      <c r="B185" s="635">
        <v>14</v>
      </c>
      <c r="C185" s="628">
        <v>1</v>
      </c>
      <c r="D185" s="625">
        <v>15445</v>
      </c>
      <c r="E185" s="626">
        <v>15446</v>
      </c>
      <c r="F185" s="691"/>
      <c r="G185" s="691"/>
      <c r="H185" s="691"/>
      <c r="I185" s="706"/>
      <c r="J185" s="699"/>
      <c r="K185" s="700"/>
      <c r="L185" s="701"/>
    </row>
    <row r="186" spans="1:12">
      <c r="A186" s="173" t="s">
        <v>212</v>
      </c>
      <c r="B186" s="635">
        <v>3500</v>
      </c>
      <c r="C186" s="628">
        <v>1</v>
      </c>
      <c r="D186" s="625">
        <v>15420</v>
      </c>
      <c r="E186" s="626">
        <v>15421</v>
      </c>
      <c r="F186" s="691"/>
      <c r="G186" s="691"/>
      <c r="H186" s="691"/>
      <c r="I186" s="706"/>
      <c r="J186" s="699"/>
      <c r="K186" s="700"/>
      <c r="L186" s="701"/>
    </row>
    <row r="187" spans="1:12" ht="15.75" thickBot="1">
      <c r="A187" s="174" t="s">
        <v>214</v>
      </c>
      <c r="B187" s="636">
        <v>201</v>
      </c>
      <c r="C187" s="629">
        <v>1</v>
      </c>
      <c r="D187" s="627">
        <v>15395</v>
      </c>
      <c r="E187" s="641">
        <v>15396</v>
      </c>
      <c r="F187" s="692"/>
      <c r="G187" s="692"/>
      <c r="H187" s="692"/>
      <c r="I187" s="707"/>
      <c r="J187" s="702"/>
      <c r="K187" s="703"/>
      <c r="L187" s="704"/>
    </row>
    <row r="188" spans="1:12">
      <c r="A188" s="176"/>
      <c r="B188" s="570" t="s">
        <v>259</v>
      </c>
      <c r="C188" s="640">
        <v>15377</v>
      </c>
      <c r="D188" s="639" t="s">
        <v>445</v>
      </c>
      <c r="E188" s="548"/>
      <c r="F188" s="60"/>
      <c r="G188" s="60"/>
      <c r="H188" s="60"/>
      <c r="I188" s="60"/>
      <c r="J188" s="62"/>
      <c r="K188" s="62"/>
      <c r="L188" s="63"/>
    </row>
    <row r="189" spans="1:12">
      <c r="A189" s="173" t="s">
        <v>213</v>
      </c>
      <c r="B189" s="634">
        <v>43015</v>
      </c>
      <c r="C189" s="628">
        <v>1</v>
      </c>
      <c r="D189" s="625">
        <v>15358</v>
      </c>
      <c r="E189" s="626">
        <v>15359</v>
      </c>
      <c r="F189" s="690">
        <f t="shared" ref="F189" si="54">($J$15*$J$16)*SUM(C189:C195)</f>
        <v>42</v>
      </c>
      <c r="G189" s="690">
        <f t="shared" ref="G189" si="55">E189-D195</f>
        <v>151</v>
      </c>
      <c r="H189" s="690">
        <f t="shared" ref="H189" si="56">C188-C196</f>
        <v>187</v>
      </c>
      <c r="I189" s="705">
        <v>9127</v>
      </c>
      <c r="J189" s="696" t="s">
        <v>209</v>
      </c>
      <c r="K189" s="697"/>
      <c r="L189" s="698"/>
    </row>
    <row r="190" spans="1:12">
      <c r="A190" s="173" t="s">
        <v>208</v>
      </c>
      <c r="B190" s="637">
        <v>0.17569444444444446</v>
      </c>
      <c r="C190" s="628">
        <v>1</v>
      </c>
      <c r="D190" s="625">
        <v>15333</v>
      </c>
      <c r="E190" s="626">
        <v>15334</v>
      </c>
      <c r="F190" s="691"/>
      <c r="G190" s="691"/>
      <c r="H190" s="691"/>
      <c r="I190" s="706"/>
      <c r="J190" s="699"/>
      <c r="K190" s="700"/>
      <c r="L190" s="701"/>
    </row>
    <row r="191" spans="1:12">
      <c r="A191" s="173" t="s">
        <v>210</v>
      </c>
      <c r="B191" s="638">
        <v>0.18472222222222223</v>
      </c>
      <c r="C191" s="628">
        <v>1</v>
      </c>
      <c r="D191" s="625">
        <v>15308</v>
      </c>
      <c r="E191" s="626">
        <v>15309</v>
      </c>
      <c r="F191" s="691"/>
      <c r="G191" s="691"/>
      <c r="H191" s="691"/>
      <c r="I191" s="706"/>
      <c r="J191" s="699"/>
      <c r="K191" s="700"/>
      <c r="L191" s="701"/>
    </row>
    <row r="192" spans="1:12">
      <c r="A192" s="173" t="s">
        <v>211</v>
      </c>
      <c r="B192" s="638">
        <v>0.18819444444444444</v>
      </c>
      <c r="C192" s="628">
        <v>1</v>
      </c>
      <c r="D192" s="625">
        <v>15283</v>
      </c>
      <c r="E192" s="626">
        <v>15284</v>
      </c>
      <c r="F192" s="691"/>
      <c r="G192" s="691"/>
      <c r="H192" s="691"/>
      <c r="I192" s="706"/>
      <c r="J192" s="699"/>
      <c r="K192" s="700"/>
      <c r="L192" s="701"/>
    </row>
    <row r="193" spans="1:12">
      <c r="A193" s="173" t="s">
        <v>161</v>
      </c>
      <c r="B193" s="635">
        <v>14</v>
      </c>
      <c r="C193" s="628">
        <v>1</v>
      </c>
      <c r="D193" s="625">
        <v>15258</v>
      </c>
      <c r="E193" s="626">
        <v>15259</v>
      </c>
      <c r="F193" s="691"/>
      <c r="G193" s="691"/>
      <c r="H193" s="691"/>
      <c r="I193" s="706"/>
      <c r="J193" s="699"/>
      <c r="K193" s="700"/>
      <c r="L193" s="701"/>
    </row>
    <row r="194" spans="1:12">
      <c r="A194" s="173" t="s">
        <v>212</v>
      </c>
      <c r="B194" s="635">
        <v>3400</v>
      </c>
      <c r="C194" s="628">
        <v>1</v>
      </c>
      <c r="D194" s="625">
        <v>15233</v>
      </c>
      <c r="E194" s="626">
        <v>15234</v>
      </c>
      <c r="F194" s="691"/>
      <c r="G194" s="691"/>
      <c r="H194" s="691"/>
      <c r="I194" s="706"/>
      <c r="J194" s="699"/>
      <c r="K194" s="700"/>
      <c r="L194" s="701"/>
    </row>
    <row r="195" spans="1:12" ht="15.75" thickBot="1">
      <c r="A195" s="174" t="s">
        <v>214</v>
      </c>
      <c r="B195" s="636">
        <v>194</v>
      </c>
      <c r="C195" s="629">
        <v>1</v>
      </c>
      <c r="D195" s="627">
        <v>15208</v>
      </c>
      <c r="E195" s="641">
        <v>15209</v>
      </c>
      <c r="F195" s="692"/>
      <c r="G195" s="692"/>
      <c r="H195" s="692"/>
      <c r="I195" s="707"/>
      <c r="J195" s="702"/>
      <c r="K195" s="703"/>
      <c r="L195" s="704"/>
    </row>
    <row r="196" spans="1:12">
      <c r="A196" s="176"/>
      <c r="B196" s="570" t="s">
        <v>260</v>
      </c>
      <c r="C196" s="640">
        <v>15190</v>
      </c>
      <c r="D196" s="639" t="s">
        <v>445</v>
      </c>
      <c r="E196" s="548"/>
      <c r="F196" s="60"/>
      <c r="G196" s="60"/>
      <c r="H196" s="60"/>
      <c r="I196" s="60"/>
      <c r="J196" s="62"/>
      <c r="K196" s="62"/>
      <c r="L196" s="63"/>
    </row>
    <row r="197" spans="1:12">
      <c r="A197" s="173" t="s">
        <v>213</v>
      </c>
      <c r="B197" s="634">
        <v>43015</v>
      </c>
      <c r="C197" s="628">
        <v>1</v>
      </c>
      <c r="D197" s="625">
        <v>15171</v>
      </c>
      <c r="E197" s="626">
        <v>15172</v>
      </c>
      <c r="F197" s="690">
        <f t="shared" ref="F197" si="57">($J$15*$J$16)*SUM(C197:C203)</f>
        <v>42</v>
      </c>
      <c r="G197" s="690">
        <f t="shared" ref="G197" si="58">E197-D203</f>
        <v>151</v>
      </c>
      <c r="H197" s="690">
        <f t="shared" ref="H197" si="59">C196-C204</f>
        <v>187</v>
      </c>
      <c r="I197" s="705">
        <v>9118</v>
      </c>
      <c r="J197" s="696" t="s">
        <v>209</v>
      </c>
      <c r="K197" s="697"/>
      <c r="L197" s="698"/>
    </row>
    <row r="198" spans="1:12">
      <c r="A198" s="173" t="s">
        <v>208</v>
      </c>
      <c r="B198" s="637">
        <v>0.60069444444444442</v>
      </c>
      <c r="C198" s="628">
        <v>1</v>
      </c>
      <c r="D198" s="625">
        <v>15146</v>
      </c>
      <c r="E198" s="626">
        <v>15147</v>
      </c>
      <c r="F198" s="691"/>
      <c r="G198" s="691"/>
      <c r="H198" s="691"/>
      <c r="I198" s="706"/>
      <c r="J198" s="699"/>
      <c r="K198" s="700"/>
      <c r="L198" s="701"/>
    </row>
    <row r="199" spans="1:12">
      <c r="A199" s="173" t="s">
        <v>210</v>
      </c>
      <c r="B199" s="638">
        <v>0.61111111111111105</v>
      </c>
      <c r="C199" s="628">
        <v>1</v>
      </c>
      <c r="D199" s="625">
        <v>15121</v>
      </c>
      <c r="E199" s="626">
        <v>15122</v>
      </c>
      <c r="F199" s="691"/>
      <c r="G199" s="691"/>
      <c r="H199" s="691"/>
      <c r="I199" s="706"/>
      <c r="J199" s="699"/>
      <c r="K199" s="700"/>
      <c r="L199" s="701"/>
    </row>
    <row r="200" spans="1:12">
      <c r="A200" s="173" t="s">
        <v>211</v>
      </c>
      <c r="B200" s="638">
        <v>0.61319444444444449</v>
      </c>
      <c r="C200" s="628">
        <v>1</v>
      </c>
      <c r="D200" s="625">
        <v>15096</v>
      </c>
      <c r="E200" s="626">
        <v>15097</v>
      </c>
      <c r="F200" s="691"/>
      <c r="G200" s="691"/>
      <c r="H200" s="691"/>
      <c r="I200" s="706"/>
      <c r="J200" s="699"/>
      <c r="K200" s="700"/>
      <c r="L200" s="701"/>
    </row>
    <row r="201" spans="1:12">
      <c r="A201" s="173" t="s">
        <v>161</v>
      </c>
      <c r="B201" s="635">
        <v>14</v>
      </c>
      <c r="C201" s="628">
        <v>1</v>
      </c>
      <c r="D201" s="625">
        <v>15071</v>
      </c>
      <c r="E201" s="626">
        <v>15072</v>
      </c>
      <c r="F201" s="691"/>
      <c r="G201" s="691"/>
      <c r="H201" s="691"/>
      <c r="I201" s="706"/>
      <c r="J201" s="699"/>
      <c r="K201" s="700"/>
      <c r="L201" s="701"/>
    </row>
    <row r="202" spans="1:12">
      <c r="A202" s="173" t="s">
        <v>212</v>
      </c>
      <c r="B202" s="635">
        <v>3600</v>
      </c>
      <c r="C202" s="628">
        <v>1</v>
      </c>
      <c r="D202" s="625">
        <v>15046</v>
      </c>
      <c r="E202" s="626">
        <v>15047</v>
      </c>
      <c r="F202" s="691"/>
      <c r="G202" s="691"/>
      <c r="H202" s="691"/>
      <c r="I202" s="706"/>
      <c r="J202" s="699"/>
      <c r="K202" s="700"/>
      <c r="L202" s="701"/>
    </row>
    <row r="203" spans="1:12" ht="15.75" thickBot="1">
      <c r="A203" s="174" t="s">
        <v>214</v>
      </c>
      <c r="B203" s="636">
        <v>181</v>
      </c>
      <c r="C203" s="629">
        <v>1</v>
      </c>
      <c r="D203" s="627">
        <v>15021</v>
      </c>
      <c r="E203" s="641">
        <v>15022</v>
      </c>
      <c r="F203" s="692"/>
      <c r="G203" s="692"/>
      <c r="H203" s="692"/>
      <c r="I203" s="707"/>
      <c r="J203" s="702"/>
      <c r="K203" s="703"/>
      <c r="L203" s="704"/>
    </row>
    <row r="204" spans="1:12">
      <c r="A204" s="176"/>
      <c r="B204" s="570" t="s">
        <v>261</v>
      </c>
      <c r="C204" s="640">
        <v>15003</v>
      </c>
      <c r="D204" s="639" t="s">
        <v>445</v>
      </c>
      <c r="E204" s="548"/>
      <c r="F204" s="60"/>
      <c r="G204" s="60"/>
      <c r="H204" s="60"/>
      <c r="I204" s="60"/>
      <c r="J204" s="62"/>
      <c r="K204" s="62"/>
      <c r="L204" s="63"/>
    </row>
    <row r="205" spans="1:12">
      <c r="A205" s="173" t="s">
        <v>213</v>
      </c>
      <c r="B205" s="634">
        <v>43015</v>
      </c>
      <c r="C205" s="628">
        <v>1</v>
      </c>
      <c r="D205" s="625">
        <v>14984</v>
      </c>
      <c r="E205" s="626">
        <v>14985</v>
      </c>
      <c r="F205" s="690">
        <f t="shared" ref="F205" si="60">($J$15*$J$16)*SUM(C205:C211)</f>
        <v>42</v>
      </c>
      <c r="G205" s="690">
        <f t="shared" ref="G205" si="61">E205-D211</f>
        <v>151</v>
      </c>
      <c r="H205" s="690">
        <f t="shared" ref="H205" si="62">C204-C212</f>
        <v>187</v>
      </c>
      <c r="I205" s="705">
        <v>9113</v>
      </c>
      <c r="J205" s="696" t="s">
        <v>209</v>
      </c>
      <c r="K205" s="697"/>
      <c r="L205" s="698"/>
    </row>
    <row r="206" spans="1:12">
      <c r="A206" s="173" t="s">
        <v>208</v>
      </c>
      <c r="B206" s="637">
        <v>0.95763888888888893</v>
      </c>
      <c r="C206" s="628">
        <v>1</v>
      </c>
      <c r="D206" s="625">
        <v>14959</v>
      </c>
      <c r="E206" s="626">
        <v>14960</v>
      </c>
      <c r="F206" s="691"/>
      <c r="G206" s="691"/>
      <c r="H206" s="691"/>
      <c r="I206" s="706"/>
      <c r="J206" s="699"/>
      <c r="K206" s="700"/>
      <c r="L206" s="701"/>
    </row>
    <row r="207" spans="1:12">
      <c r="A207" s="173" t="s">
        <v>210</v>
      </c>
      <c r="B207" s="638">
        <v>0.96666666666666667</v>
      </c>
      <c r="C207" s="628">
        <v>1</v>
      </c>
      <c r="D207" s="625">
        <v>14934</v>
      </c>
      <c r="E207" s="626">
        <v>14935</v>
      </c>
      <c r="F207" s="691"/>
      <c r="G207" s="691"/>
      <c r="H207" s="691"/>
      <c r="I207" s="706"/>
      <c r="J207" s="699"/>
      <c r="K207" s="700"/>
      <c r="L207" s="701"/>
    </row>
    <row r="208" spans="1:12">
      <c r="A208" s="173" t="s">
        <v>211</v>
      </c>
      <c r="B208" s="638">
        <v>0.96944444444444444</v>
      </c>
      <c r="C208" s="628">
        <v>1</v>
      </c>
      <c r="D208" s="625">
        <v>14909</v>
      </c>
      <c r="E208" s="626">
        <v>14910</v>
      </c>
      <c r="F208" s="691"/>
      <c r="G208" s="691"/>
      <c r="H208" s="691"/>
      <c r="I208" s="706"/>
      <c r="J208" s="699"/>
      <c r="K208" s="700"/>
      <c r="L208" s="701"/>
    </row>
    <row r="209" spans="1:12">
      <c r="A209" s="173" t="s">
        <v>161</v>
      </c>
      <c r="B209" s="635">
        <v>14</v>
      </c>
      <c r="C209" s="628">
        <v>1</v>
      </c>
      <c r="D209" s="625">
        <v>14884</v>
      </c>
      <c r="E209" s="626">
        <v>14885</v>
      </c>
      <c r="F209" s="691"/>
      <c r="G209" s="691"/>
      <c r="H209" s="691"/>
      <c r="I209" s="706"/>
      <c r="J209" s="699"/>
      <c r="K209" s="700"/>
      <c r="L209" s="701"/>
    </row>
    <row r="210" spans="1:12">
      <c r="A210" s="173" t="s">
        <v>212</v>
      </c>
      <c r="B210" s="635">
        <v>3400</v>
      </c>
      <c r="C210" s="628">
        <v>1</v>
      </c>
      <c r="D210" s="625">
        <v>14859</v>
      </c>
      <c r="E210" s="626">
        <v>14860</v>
      </c>
      <c r="F210" s="691"/>
      <c r="G210" s="691"/>
      <c r="H210" s="691"/>
      <c r="I210" s="706"/>
      <c r="J210" s="699"/>
      <c r="K210" s="700"/>
      <c r="L210" s="701"/>
    </row>
    <row r="211" spans="1:12" ht="15.75" thickBot="1">
      <c r="A211" s="174" t="s">
        <v>214</v>
      </c>
      <c r="B211" s="636">
        <v>178</v>
      </c>
      <c r="C211" s="629">
        <v>1</v>
      </c>
      <c r="D211" s="627">
        <v>14834</v>
      </c>
      <c r="E211" s="641">
        <v>14835</v>
      </c>
      <c r="F211" s="692"/>
      <c r="G211" s="692"/>
      <c r="H211" s="692"/>
      <c r="I211" s="707"/>
      <c r="J211" s="702"/>
      <c r="K211" s="703"/>
      <c r="L211" s="704"/>
    </row>
    <row r="212" spans="1:12">
      <c r="A212" s="176"/>
      <c r="B212" s="570" t="s">
        <v>262</v>
      </c>
      <c r="C212" s="642">
        <v>14816</v>
      </c>
      <c r="D212" s="643" t="s">
        <v>445</v>
      </c>
      <c r="E212" s="644"/>
      <c r="F212" s="60"/>
      <c r="G212" s="60"/>
      <c r="H212" s="60"/>
      <c r="I212" s="60"/>
      <c r="J212" s="62"/>
      <c r="K212" s="62"/>
      <c r="L212" s="63"/>
    </row>
    <row r="213" spans="1:12">
      <c r="A213" s="173" t="s">
        <v>213</v>
      </c>
      <c r="B213" s="634">
        <v>43016</v>
      </c>
      <c r="C213" s="645">
        <v>1</v>
      </c>
      <c r="D213" s="646">
        <v>14797</v>
      </c>
      <c r="E213" s="647">
        <v>14798</v>
      </c>
      <c r="F213" s="690">
        <f t="shared" ref="F213" si="63">($J$15*$J$16)*SUM(C213:C219)</f>
        <v>42</v>
      </c>
      <c r="G213" s="690">
        <f t="shared" ref="G213" si="64">E213-D219</f>
        <v>151</v>
      </c>
      <c r="H213" s="690">
        <f t="shared" ref="H213" si="65">C212-C220</f>
        <v>187</v>
      </c>
      <c r="I213" s="705">
        <v>9107</v>
      </c>
      <c r="J213" s="696" t="s">
        <v>209</v>
      </c>
      <c r="K213" s="697"/>
      <c r="L213" s="698"/>
    </row>
    <row r="214" spans="1:12">
      <c r="A214" s="173" t="s">
        <v>208</v>
      </c>
      <c r="B214" s="637">
        <v>0.17500000000000002</v>
      </c>
      <c r="C214" s="645">
        <v>1</v>
      </c>
      <c r="D214" s="646">
        <v>14772</v>
      </c>
      <c r="E214" s="647">
        <v>14773</v>
      </c>
      <c r="F214" s="691"/>
      <c r="G214" s="691"/>
      <c r="H214" s="691"/>
      <c r="I214" s="706"/>
      <c r="J214" s="699"/>
      <c r="K214" s="700"/>
      <c r="L214" s="701"/>
    </row>
    <row r="215" spans="1:12">
      <c r="A215" s="173" t="s">
        <v>210</v>
      </c>
      <c r="B215" s="638">
        <v>0.18402777777777779</v>
      </c>
      <c r="C215" s="645">
        <v>1</v>
      </c>
      <c r="D215" s="646">
        <v>14747</v>
      </c>
      <c r="E215" s="647">
        <v>14748</v>
      </c>
      <c r="F215" s="691"/>
      <c r="G215" s="691"/>
      <c r="H215" s="691"/>
      <c r="I215" s="706"/>
      <c r="J215" s="699"/>
      <c r="K215" s="700"/>
      <c r="L215" s="701"/>
    </row>
    <row r="216" spans="1:12">
      <c r="A216" s="173" t="s">
        <v>211</v>
      </c>
      <c r="B216" s="638">
        <v>0.18680555555555556</v>
      </c>
      <c r="C216" s="645">
        <v>1</v>
      </c>
      <c r="D216" s="646">
        <v>14722</v>
      </c>
      <c r="E216" s="647">
        <v>14723</v>
      </c>
      <c r="F216" s="691"/>
      <c r="G216" s="691"/>
      <c r="H216" s="691"/>
      <c r="I216" s="706"/>
      <c r="J216" s="699"/>
      <c r="K216" s="700"/>
      <c r="L216" s="701"/>
    </row>
    <row r="217" spans="1:12">
      <c r="A217" s="173" t="s">
        <v>161</v>
      </c>
      <c r="B217" s="635">
        <v>14</v>
      </c>
      <c r="C217" s="645">
        <v>1</v>
      </c>
      <c r="D217" s="646">
        <v>14697</v>
      </c>
      <c r="E217" s="647">
        <v>14698</v>
      </c>
      <c r="F217" s="691"/>
      <c r="G217" s="691"/>
      <c r="H217" s="691"/>
      <c r="I217" s="706"/>
      <c r="J217" s="699"/>
      <c r="K217" s="700"/>
      <c r="L217" s="701"/>
    </row>
    <row r="218" spans="1:12">
      <c r="A218" s="173" t="s">
        <v>212</v>
      </c>
      <c r="B218" s="635">
        <v>3600</v>
      </c>
      <c r="C218" s="645">
        <v>1</v>
      </c>
      <c r="D218" s="646">
        <v>14672</v>
      </c>
      <c r="E218" s="647">
        <v>14673</v>
      </c>
      <c r="F218" s="691"/>
      <c r="G218" s="691"/>
      <c r="H218" s="691"/>
      <c r="I218" s="706"/>
      <c r="J218" s="699"/>
      <c r="K218" s="700"/>
      <c r="L218" s="701"/>
    </row>
    <row r="219" spans="1:12" ht="15.75" thickBot="1">
      <c r="A219" s="174" t="s">
        <v>214</v>
      </c>
      <c r="B219" s="636">
        <v>179</v>
      </c>
      <c r="C219" s="648">
        <v>1</v>
      </c>
      <c r="D219" s="649">
        <v>14647</v>
      </c>
      <c r="E219" s="650">
        <v>14648</v>
      </c>
      <c r="F219" s="692"/>
      <c r="G219" s="692"/>
      <c r="H219" s="692"/>
      <c r="I219" s="707"/>
      <c r="J219" s="702"/>
      <c r="K219" s="703"/>
      <c r="L219" s="704"/>
    </row>
    <row r="220" spans="1:12">
      <c r="A220" s="176"/>
      <c r="B220" s="570" t="s">
        <v>263</v>
      </c>
      <c r="C220" s="640">
        <v>14629</v>
      </c>
      <c r="D220" s="639" t="s">
        <v>445</v>
      </c>
      <c r="E220" s="548"/>
      <c r="F220" s="60"/>
      <c r="G220" s="60"/>
      <c r="H220" s="60"/>
      <c r="I220" s="60"/>
      <c r="J220" s="62"/>
      <c r="K220" s="62"/>
      <c r="L220" s="63"/>
    </row>
    <row r="221" spans="1:12">
      <c r="A221" s="173" t="s">
        <v>213</v>
      </c>
      <c r="B221" s="634">
        <v>43016</v>
      </c>
      <c r="C221" s="628">
        <v>1</v>
      </c>
      <c r="D221" s="625">
        <v>14610</v>
      </c>
      <c r="E221" s="626">
        <v>14611</v>
      </c>
      <c r="F221" s="690">
        <f t="shared" ref="F221" si="66">($J$15*$J$16)*SUM(C221:C227)</f>
        <v>42</v>
      </c>
      <c r="G221" s="690">
        <f t="shared" ref="G221" si="67">E221-D227</f>
        <v>151</v>
      </c>
      <c r="H221" s="690">
        <f t="shared" ref="H221" si="68">C220-C228</f>
        <v>187</v>
      </c>
      <c r="I221" s="705">
        <v>9105</v>
      </c>
      <c r="J221" s="696" t="s">
        <v>209</v>
      </c>
      <c r="K221" s="697"/>
      <c r="L221" s="698"/>
    </row>
    <row r="222" spans="1:12">
      <c r="A222" s="173" t="s">
        <v>208</v>
      </c>
      <c r="B222" s="637">
        <v>0.4236111111111111</v>
      </c>
      <c r="C222" s="628">
        <v>1</v>
      </c>
      <c r="D222" s="625">
        <v>14585</v>
      </c>
      <c r="E222" s="626">
        <v>14586</v>
      </c>
      <c r="F222" s="691"/>
      <c r="G222" s="691"/>
      <c r="H222" s="691"/>
      <c r="I222" s="706"/>
      <c r="J222" s="699"/>
      <c r="K222" s="700"/>
      <c r="L222" s="701"/>
    </row>
    <row r="223" spans="1:12">
      <c r="A223" s="173" t="s">
        <v>210</v>
      </c>
      <c r="B223" s="638">
        <v>0.43333333333333335</v>
      </c>
      <c r="C223" s="628">
        <v>1</v>
      </c>
      <c r="D223" s="625">
        <v>14560</v>
      </c>
      <c r="E223" s="626">
        <v>14561</v>
      </c>
      <c r="F223" s="691"/>
      <c r="G223" s="691"/>
      <c r="H223" s="691"/>
      <c r="I223" s="706"/>
      <c r="J223" s="699"/>
      <c r="K223" s="700"/>
      <c r="L223" s="701"/>
    </row>
    <row r="224" spans="1:12">
      <c r="A224" s="173" t="s">
        <v>211</v>
      </c>
      <c r="B224" s="638">
        <v>0.43472222222222223</v>
      </c>
      <c r="C224" s="628">
        <v>1</v>
      </c>
      <c r="D224" s="625">
        <v>14535</v>
      </c>
      <c r="E224" s="626">
        <v>14536</v>
      </c>
      <c r="F224" s="691"/>
      <c r="G224" s="691"/>
      <c r="H224" s="691"/>
      <c r="I224" s="706"/>
      <c r="J224" s="699"/>
      <c r="K224" s="700"/>
      <c r="L224" s="701"/>
    </row>
    <row r="225" spans="1:12">
      <c r="A225" s="173" t="s">
        <v>161</v>
      </c>
      <c r="B225" s="635">
        <v>14</v>
      </c>
      <c r="C225" s="628">
        <v>1</v>
      </c>
      <c r="D225" s="625">
        <v>14510</v>
      </c>
      <c r="E225" s="626">
        <v>14511</v>
      </c>
      <c r="F225" s="691"/>
      <c r="G225" s="691"/>
      <c r="H225" s="691"/>
      <c r="I225" s="706"/>
      <c r="J225" s="699"/>
      <c r="K225" s="700"/>
      <c r="L225" s="701"/>
    </row>
    <row r="226" spans="1:12">
      <c r="A226" s="173" t="s">
        <v>212</v>
      </c>
      <c r="B226" s="635">
        <v>3700</v>
      </c>
      <c r="C226" s="628">
        <v>1</v>
      </c>
      <c r="D226" s="625">
        <v>14485</v>
      </c>
      <c r="E226" s="626">
        <v>14486</v>
      </c>
      <c r="F226" s="691"/>
      <c r="G226" s="691"/>
      <c r="H226" s="691"/>
      <c r="I226" s="706"/>
      <c r="J226" s="699"/>
      <c r="K226" s="700"/>
      <c r="L226" s="701"/>
    </row>
    <row r="227" spans="1:12" ht="15.75" thickBot="1">
      <c r="A227" s="174" t="s">
        <v>214</v>
      </c>
      <c r="B227" s="636">
        <v>164</v>
      </c>
      <c r="C227" s="629">
        <v>1</v>
      </c>
      <c r="D227" s="627">
        <v>14460</v>
      </c>
      <c r="E227" s="641">
        <v>14461</v>
      </c>
      <c r="F227" s="692"/>
      <c r="G227" s="692"/>
      <c r="H227" s="692"/>
      <c r="I227" s="707"/>
      <c r="J227" s="702"/>
      <c r="K227" s="703"/>
      <c r="L227" s="704"/>
    </row>
    <row r="228" spans="1:12">
      <c r="A228" s="176"/>
      <c r="B228" s="570" t="s">
        <v>264</v>
      </c>
      <c r="C228" s="640">
        <v>14442</v>
      </c>
      <c r="D228" s="639" t="s">
        <v>445</v>
      </c>
      <c r="E228" s="548"/>
      <c r="F228" s="60"/>
      <c r="G228" s="60"/>
      <c r="H228" s="60"/>
      <c r="I228" s="60"/>
      <c r="J228" s="62"/>
      <c r="K228" s="62"/>
      <c r="L228" s="63"/>
    </row>
    <row r="229" spans="1:12">
      <c r="A229" s="173" t="s">
        <v>213</v>
      </c>
      <c r="B229" s="634">
        <v>43016</v>
      </c>
      <c r="C229" s="628">
        <v>1</v>
      </c>
      <c r="D229" s="625">
        <v>14423</v>
      </c>
      <c r="E229" s="626">
        <v>14424</v>
      </c>
      <c r="F229" s="690">
        <f t="shared" ref="F229" si="69">($J$15*$J$16)*SUM(C229:C235)</f>
        <v>42</v>
      </c>
      <c r="G229" s="690">
        <f t="shared" ref="G229" si="70">E229-D235</f>
        <v>151</v>
      </c>
      <c r="H229" s="690">
        <f t="shared" ref="H229" si="71">C228-C236</f>
        <v>187</v>
      </c>
      <c r="I229" s="705">
        <v>9103</v>
      </c>
      <c r="J229" s="696" t="s">
        <v>209</v>
      </c>
      <c r="K229" s="697"/>
      <c r="L229" s="698"/>
    </row>
    <row r="230" spans="1:12">
      <c r="A230" s="173" t="s">
        <v>208</v>
      </c>
      <c r="B230" s="637">
        <v>0.65486111111111112</v>
      </c>
      <c r="C230" s="628">
        <v>1</v>
      </c>
      <c r="D230" s="625">
        <v>14398</v>
      </c>
      <c r="E230" s="626">
        <v>14399</v>
      </c>
      <c r="F230" s="691"/>
      <c r="G230" s="691"/>
      <c r="H230" s="691"/>
      <c r="I230" s="706"/>
      <c r="J230" s="699"/>
      <c r="K230" s="700"/>
      <c r="L230" s="701"/>
    </row>
    <row r="231" spans="1:12">
      <c r="A231" s="173" t="s">
        <v>210</v>
      </c>
      <c r="B231" s="638">
        <v>0.66249999999999998</v>
      </c>
      <c r="C231" s="628">
        <v>1</v>
      </c>
      <c r="D231" s="625">
        <v>14373</v>
      </c>
      <c r="E231" s="626">
        <v>14374</v>
      </c>
      <c r="F231" s="691"/>
      <c r="G231" s="691"/>
      <c r="H231" s="691"/>
      <c r="I231" s="706"/>
      <c r="J231" s="699"/>
      <c r="K231" s="700"/>
      <c r="L231" s="701"/>
    </row>
    <row r="232" spans="1:12">
      <c r="A232" s="173" t="s">
        <v>211</v>
      </c>
      <c r="B232" s="638">
        <v>0.6645833333333333</v>
      </c>
      <c r="C232" s="628">
        <v>1</v>
      </c>
      <c r="D232" s="625">
        <v>14348</v>
      </c>
      <c r="E232" s="626">
        <v>14349</v>
      </c>
      <c r="F232" s="691"/>
      <c r="G232" s="691"/>
      <c r="H232" s="691"/>
      <c r="I232" s="706"/>
      <c r="J232" s="699"/>
      <c r="K232" s="700"/>
      <c r="L232" s="701"/>
    </row>
    <row r="233" spans="1:12">
      <c r="A233" s="173" t="s">
        <v>161</v>
      </c>
      <c r="B233" s="635">
        <v>14</v>
      </c>
      <c r="C233" s="628">
        <v>1</v>
      </c>
      <c r="D233" s="625">
        <v>14323</v>
      </c>
      <c r="E233" s="626">
        <v>14324</v>
      </c>
      <c r="F233" s="691"/>
      <c r="G233" s="691"/>
      <c r="H233" s="691"/>
      <c r="I233" s="706"/>
      <c r="J233" s="699"/>
      <c r="K233" s="700"/>
      <c r="L233" s="701"/>
    </row>
    <row r="234" spans="1:12">
      <c r="A234" s="173" t="s">
        <v>212</v>
      </c>
      <c r="B234" s="635">
        <v>3500</v>
      </c>
      <c r="C234" s="628">
        <v>1</v>
      </c>
      <c r="D234" s="625">
        <v>14298</v>
      </c>
      <c r="E234" s="626">
        <v>14299</v>
      </c>
      <c r="F234" s="691"/>
      <c r="G234" s="691"/>
      <c r="H234" s="691"/>
      <c r="I234" s="706"/>
      <c r="J234" s="699"/>
      <c r="K234" s="700"/>
      <c r="L234" s="701"/>
    </row>
    <row r="235" spans="1:12" ht="15.75" thickBot="1">
      <c r="A235" s="174" t="s">
        <v>214</v>
      </c>
      <c r="B235" s="636">
        <v>157</v>
      </c>
      <c r="C235" s="629">
        <v>1</v>
      </c>
      <c r="D235" s="627">
        <v>14273</v>
      </c>
      <c r="E235" s="641">
        <v>14274</v>
      </c>
      <c r="F235" s="692"/>
      <c r="G235" s="692"/>
      <c r="H235" s="692"/>
      <c r="I235" s="707"/>
      <c r="J235" s="702"/>
      <c r="K235" s="703"/>
      <c r="L235" s="704"/>
    </row>
    <row r="236" spans="1:12">
      <c r="A236" s="176"/>
      <c r="B236" s="570" t="s">
        <v>265</v>
      </c>
      <c r="C236" s="640">
        <v>14255</v>
      </c>
      <c r="D236" s="639" t="s">
        <v>445</v>
      </c>
      <c r="E236" s="548"/>
      <c r="F236" s="60"/>
      <c r="G236" s="60"/>
      <c r="H236" s="60"/>
      <c r="I236" s="60"/>
      <c r="J236" s="62"/>
      <c r="K236" s="62"/>
      <c r="L236" s="63"/>
    </row>
    <row r="237" spans="1:12">
      <c r="A237" s="173" t="s">
        <v>213</v>
      </c>
      <c r="B237" s="634">
        <v>43016</v>
      </c>
      <c r="C237" s="628">
        <v>1</v>
      </c>
      <c r="D237" s="625">
        <v>14236</v>
      </c>
      <c r="E237" s="626">
        <v>14237</v>
      </c>
      <c r="F237" s="690">
        <f t="shared" ref="F237" si="72">($J$15*$J$16)*SUM(C237:C243)</f>
        <v>42</v>
      </c>
      <c r="G237" s="690">
        <f t="shared" ref="G237" si="73">E237-D243</f>
        <v>151</v>
      </c>
      <c r="H237" s="690">
        <f t="shared" ref="H237" si="74">C236-C244</f>
        <v>187</v>
      </c>
      <c r="I237" s="705">
        <v>9099</v>
      </c>
      <c r="J237" s="696" t="s">
        <v>209</v>
      </c>
      <c r="K237" s="697"/>
      <c r="L237" s="698"/>
    </row>
    <row r="238" spans="1:12">
      <c r="A238" s="173" t="s">
        <v>208</v>
      </c>
      <c r="B238" s="637">
        <v>0.87361111111111101</v>
      </c>
      <c r="C238" s="628">
        <v>1</v>
      </c>
      <c r="D238" s="625">
        <v>14211</v>
      </c>
      <c r="E238" s="626">
        <v>14212</v>
      </c>
      <c r="F238" s="691"/>
      <c r="G238" s="691"/>
      <c r="H238" s="691"/>
      <c r="I238" s="706"/>
      <c r="J238" s="699"/>
      <c r="K238" s="700"/>
      <c r="L238" s="701"/>
    </row>
    <row r="239" spans="1:12">
      <c r="A239" s="173" t="s">
        <v>210</v>
      </c>
      <c r="B239" s="638">
        <v>0.88194444444444453</v>
      </c>
      <c r="C239" s="628">
        <v>1</v>
      </c>
      <c r="D239" s="625">
        <v>14186</v>
      </c>
      <c r="E239" s="626">
        <v>14187</v>
      </c>
      <c r="F239" s="691"/>
      <c r="G239" s="691"/>
      <c r="H239" s="691"/>
      <c r="I239" s="706"/>
      <c r="J239" s="699"/>
      <c r="K239" s="700"/>
      <c r="L239" s="701"/>
    </row>
    <row r="240" spans="1:12">
      <c r="A240" s="173" t="s">
        <v>211</v>
      </c>
      <c r="B240" s="638">
        <v>0.88402777777777775</v>
      </c>
      <c r="C240" s="628">
        <v>1</v>
      </c>
      <c r="D240" s="625">
        <v>14161</v>
      </c>
      <c r="E240" s="626">
        <v>14162</v>
      </c>
      <c r="F240" s="691"/>
      <c r="G240" s="691"/>
      <c r="H240" s="691"/>
      <c r="I240" s="706"/>
      <c r="J240" s="699"/>
      <c r="K240" s="700"/>
      <c r="L240" s="701"/>
    </row>
    <row r="241" spans="1:12">
      <c r="A241" s="173" t="s">
        <v>161</v>
      </c>
      <c r="B241" s="635">
        <v>14</v>
      </c>
      <c r="C241" s="628">
        <v>1</v>
      </c>
      <c r="D241" s="625">
        <v>14136</v>
      </c>
      <c r="E241" s="626">
        <v>14137</v>
      </c>
      <c r="F241" s="691"/>
      <c r="G241" s="691"/>
      <c r="H241" s="691"/>
      <c r="I241" s="706"/>
      <c r="J241" s="699"/>
      <c r="K241" s="700"/>
      <c r="L241" s="701"/>
    </row>
    <row r="242" spans="1:12">
      <c r="A242" s="173" t="s">
        <v>212</v>
      </c>
      <c r="B242" s="635">
        <v>3500</v>
      </c>
      <c r="C242" s="628">
        <v>1</v>
      </c>
      <c r="D242" s="625">
        <v>14111</v>
      </c>
      <c r="E242" s="626">
        <v>14112</v>
      </c>
      <c r="F242" s="691"/>
      <c r="G242" s="691"/>
      <c r="H242" s="691"/>
      <c r="I242" s="706"/>
      <c r="J242" s="699"/>
      <c r="K242" s="700"/>
      <c r="L242" s="701"/>
    </row>
    <row r="243" spans="1:12" ht="15.75" thickBot="1">
      <c r="A243" s="174" t="s">
        <v>214</v>
      </c>
      <c r="B243" s="636">
        <v>159</v>
      </c>
      <c r="C243" s="629">
        <v>1</v>
      </c>
      <c r="D243" s="627">
        <v>14086</v>
      </c>
      <c r="E243" s="641">
        <v>14087</v>
      </c>
      <c r="F243" s="692"/>
      <c r="G243" s="692"/>
      <c r="H243" s="692"/>
      <c r="I243" s="707"/>
      <c r="J243" s="702"/>
      <c r="K243" s="703"/>
      <c r="L243" s="704"/>
    </row>
    <row r="244" spans="1:12">
      <c r="A244" s="176"/>
      <c r="B244" s="570" t="s">
        <v>266</v>
      </c>
      <c r="C244" s="640">
        <v>14068</v>
      </c>
      <c r="D244" s="639" t="s">
        <v>445</v>
      </c>
      <c r="E244" s="548"/>
      <c r="F244" s="60"/>
      <c r="G244" s="60"/>
      <c r="H244" s="60"/>
      <c r="I244" s="60"/>
      <c r="J244" s="62"/>
      <c r="K244" s="62"/>
      <c r="L244" s="63"/>
    </row>
    <row r="245" spans="1:12">
      <c r="A245" s="173" t="s">
        <v>213</v>
      </c>
      <c r="B245" s="634">
        <v>43017</v>
      </c>
      <c r="C245" s="628">
        <v>1</v>
      </c>
      <c r="D245" s="625">
        <v>14049</v>
      </c>
      <c r="E245" s="626">
        <v>14050</v>
      </c>
      <c r="F245" s="690">
        <f t="shared" ref="F245" si="75">($J$15*$J$16)*SUM(C245:C251)</f>
        <v>42</v>
      </c>
      <c r="G245" s="690">
        <f t="shared" ref="G245" si="76">E245-D251</f>
        <v>151</v>
      </c>
      <c r="H245" s="690">
        <f t="shared" ref="H245" si="77">C244-C252</f>
        <v>187</v>
      </c>
      <c r="I245" s="705">
        <v>9096</v>
      </c>
      <c r="J245" s="696" t="s">
        <v>209</v>
      </c>
      <c r="K245" s="697"/>
      <c r="L245" s="698"/>
    </row>
    <row r="246" spans="1:12">
      <c r="A246" s="173" t="s">
        <v>208</v>
      </c>
      <c r="B246" s="637">
        <v>0.14861111111111111</v>
      </c>
      <c r="C246" s="628">
        <v>1</v>
      </c>
      <c r="D246" s="625">
        <v>14024</v>
      </c>
      <c r="E246" s="626">
        <v>14025</v>
      </c>
      <c r="F246" s="691"/>
      <c r="G246" s="691"/>
      <c r="H246" s="691"/>
      <c r="I246" s="706"/>
      <c r="J246" s="699"/>
      <c r="K246" s="700"/>
      <c r="L246" s="701"/>
    </row>
    <row r="247" spans="1:12">
      <c r="A247" s="173" t="s">
        <v>210</v>
      </c>
      <c r="B247" s="638">
        <v>0.15555555555555556</v>
      </c>
      <c r="C247" s="628">
        <v>1</v>
      </c>
      <c r="D247" s="625">
        <v>13999</v>
      </c>
      <c r="E247" s="626">
        <v>14000</v>
      </c>
      <c r="F247" s="691"/>
      <c r="G247" s="691"/>
      <c r="H247" s="691"/>
      <c r="I247" s="706"/>
      <c r="J247" s="699"/>
      <c r="K247" s="700"/>
      <c r="L247" s="701"/>
    </row>
    <row r="248" spans="1:12">
      <c r="A248" s="173" t="s">
        <v>211</v>
      </c>
      <c r="B248" s="638">
        <v>0.15833333333333333</v>
      </c>
      <c r="C248" s="628">
        <v>1</v>
      </c>
      <c r="D248" s="625">
        <v>13974</v>
      </c>
      <c r="E248" s="626">
        <v>13975</v>
      </c>
      <c r="F248" s="691"/>
      <c r="G248" s="691"/>
      <c r="H248" s="691"/>
      <c r="I248" s="706"/>
      <c r="J248" s="699"/>
      <c r="K248" s="700"/>
      <c r="L248" s="701"/>
    </row>
    <row r="249" spans="1:12">
      <c r="A249" s="173" t="s">
        <v>161</v>
      </c>
      <c r="B249" s="635">
        <v>14</v>
      </c>
      <c r="C249" s="628">
        <v>1</v>
      </c>
      <c r="D249" s="625">
        <v>13949</v>
      </c>
      <c r="E249" s="626">
        <v>13950</v>
      </c>
      <c r="F249" s="691"/>
      <c r="G249" s="691"/>
      <c r="H249" s="691"/>
      <c r="I249" s="706"/>
      <c r="J249" s="699"/>
      <c r="K249" s="700"/>
      <c r="L249" s="701"/>
    </row>
    <row r="250" spans="1:12">
      <c r="A250" s="173" t="s">
        <v>212</v>
      </c>
      <c r="B250" s="635">
        <v>3400</v>
      </c>
      <c r="C250" s="628">
        <v>1</v>
      </c>
      <c r="D250" s="625">
        <v>13924</v>
      </c>
      <c r="E250" s="626">
        <v>13925</v>
      </c>
      <c r="F250" s="691"/>
      <c r="G250" s="691"/>
      <c r="H250" s="691"/>
      <c r="I250" s="706"/>
      <c r="J250" s="699"/>
      <c r="K250" s="700"/>
      <c r="L250" s="701"/>
    </row>
    <row r="251" spans="1:12" ht="15.75" thickBot="1">
      <c r="A251" s="174" t="s">
        <v>214</v>
      </c>
      <c r="B251" s="636">
        <v>156</v>
      </c>
      <c r="C251" s="629">
        <v>1</v>
      </c>
      <c r="D251" s="627">
        <v>13899</v>
      </c>
      <c r="E251" s="641">
        <v>13900</v>
      </c>
      <c r="F251" s="692"/>
      <c r="G251" s="692"/>
      <c r="H251" s="692"/>
      <c r="I251" s="707"/>
      <c r="J251" s="702"/>
      <c r="K251" s="703"/>
      <c r="L251" s="704"/>
    </row>
    <row r="252" spans="1:12">
      <c r="A252" s="176"/>
      <c r="B252" s="570" t="s">
        <v>267</v>
      </c>
      <c r="C252" s="640">
        <v>13881</v>
      </c>
      <c r="D252" s="639" t="s">
        <v>445</v>
      </c>
      <c r="E252" s="548"/>
      <c r="F252" s="60"/>
      <c r="G252" s="60"/>
      <c r="H252" s="60"/>
      <c r="I252" s="60"/>
      <c r="J252" s="62"/>
      <c r="K252" s="62"/>
      <c r="L252" s="63"/>
    </row>
    <row r="253" spans="1:12">
      <c r="A253" s="173" t="s">
        <v>213</v>
      </c>
      <c r="B253" s="634">
        <v>43017</v>
      </c>
      <c r="C253" s="628">
        <v>1</v>
      </c>
      <c r="D253" s="625">
        <v>13862</v>
      </c>
      <c r="E253" s="626">
        <v>13863</v>
      </c>
      <c r="F253" s="690">
        <f t="shared" ref="F253" si="78">($J$15*$J$16)*SUM(C253:C259)</f>
        <v>42</v>
      </c>
      <c r="G253" s="690">
        <f t="shared" ref="G253" si="79">E253-D259</f>
        <v>151</v>
      </c>
      <c r="H253" s="690">
        <f t="shared" ref="H253" si="80">C252-C260</f>
        <v>187</v>
      </c>
      <c r="I253" s="705">
        <v>9098</v>
      </c>
      <c r="J253" s="696" t="s">
        <v>209</v>
      </c>
      <c r="K253" s="697"/>
      <c r="L253" s="698"/>
    </row>
    <row r="254" spans="1:12">
      <c r="A254" s="173" t="s">
        <v>208</v>
      </c>
      <c r="B254" s="637">
        <v>0.4826388888888889</v>
      </c>
      <c r="C254" s="628">
        <v>1</v>
      </c>
      <c r="D254" s="625">
        <v>13837</v>
      </c>
      <c r="E254" s="626">
        <v>13838</v>
      </c>
      <c r="F254" s="691"/>
      <c r="G254" s="691"/>
      <c r="H254" s="691"/>
      <c r="I254" s="706"/>
      <c r="J254" s="699"/>
      <c r="K254" s="700"/>
      <c r="L254" s="701"/>
    </row>
    <row r="255" spans="1:12">
      <c r="A255" s="173" t="s">
        <v>210</v>
      </c>
      <c r="B255" s="638">
        <v>0.49027777777777781</v>
      </c>
      <c r="C255" s="628">
        <v>1</v>
      </c>
      <c r="D255" s="625">
        <v>13812</v>
      </c>
      <c r="E255" s="626">
        <v>13813</v>
      </c>
      <c r="F255" s="691"/>
      <c r="G255" s="691"/>
      <c r="H255" s="691"/>
      <c r="I255" s="706"/>
      <c r="J255" s="699"/>
      <c r="K255" s="700"/>
      <c r="L255" s="701"/>
    </row>
    <row r="256" spans="1:12">
      <c r="A256" s="173" t="s">
        <v>211</v>
      </c>
      <c r="B256" s="638">
        <v>0.4916666666666667</v>
      </c>
      <c r="C256" s="628">
        <v>1</v>
      </c>
      <c r="D256" s="625">
        <v>13787</v>
      </c>
      <c r="E256" s="626">
        <v>13788</v>
      </c>
      <c r="F256" s="691"/>
      <c r="G256" s="691"/>
      <c r="H256" s="691"/>
      <c r="I256" s="706"/>
      <c r="J256" s="699"/>
      <c r="K256" s="700"/>
      <c r="L256" s="701"/>
    </row>
    <row r="257" spans="1:12">
      <c r="A257" s="173" t="s">
        <v>161</v>
      </c>
      <c r="B257" s="635">
        <v>14</v>
      </c>
      <c r="C257" s="628">
        <v>1</v>
      </c>
      <c r="D257" s="625">
        <v>13762</v>
      </c>
      <c r="E257" s="626">
        <v>13763</v>
      </c>
      <c r="F257" s="691"/>
      <c r="G257" s="691"/>
      <c r="H257" s="691"/>
      <c r="I257" s="706"/>
      <c r="J257" s="699"/>
      <c r="K257" s="700"/>
      <c r="L257" s="701"/>
    </row>
    <row r="258" spans="1:12">
      <c r="A258" s="173" t="s">
        <v>212</v>
      </c>
      <c r="B258" s="635">
        <v>3400</v>
      </c>
      <c r="C258" s="628">
        <v>1</v>
      </c>
      <c r="D258" s="625">
        <v>13737</v>
      </c>
      <c r="E258" s="626">
        <v>13738</v>
      </c>
      <c r="F258" s="691"/>
      <c r="G258" s="691"/>
      <c r="H258" s="691"/>
      <c r="I258" s="706"/>
      <c r="J258" s="699"/>
      <c r="K258" s="700"/>
      <c r="L258" s="701"/>
    </row>
    <row r="259" spans="1:12" ht="15.75" thickBot="1">
      <c r="A259" s="174" t="s">
        <v>214</v>
      </c>
      <c r="B259" s="636">
        <v>140</v>
      </c>
      <c r="C259" s="629">
        <v>1</v>
      </c>
      <c r="D259" s="627">
        <v>13712</v>
      </c>
      <c r="E259" s="641">
        <v>13713</v>
      </c>
      <c r="F259" s="692"/>
      <c r="G259" s="692"/>
      <c r="H259" s="692"/>
      <c r="I259" s="707"/>
      <c r="J259" s="702"/>
      <c r="K259" s="703"/>
      <c r="L259" s="704"/>
    </row>
    <row r="260" spans="1:12">
      <c r="A260" s="176"/>
      <c r="B260" s="570" t="s">
        <v>268</v>
      </c>
      <c r="C260" s="640">
        <v>13694</v>
      </c>
      <c r="D260" s="639" t="s">
        <v>445</v>
      </c>
      <c r="E260" s="548"/>
      <c r="F260" s="60"/>
      <c r="G260" s="60"/>
      <c r="H260" s="60"/>
      <c r="I260" s="60"/>
      <c r="J260" s="62"/>
      <c r="K260" s="62"/>
      <c r="L260" s="63"/>
    </row>
    <row r="261" spans="1:12">
      <c r="A261" s="173" t="s">
        <v>213</v>
      </c>
      <c r="B261" s="634">
        <v>43017</v>
      </c>
      <c r="C261" s="628">
        <v>1</v>
      </c>
      <c r="D261" s="625">
        <v>13675</v>
      </c>
      <c r="E261" s="626">
        <v>13676</v>
      </c>
      <c r="F261" s="690">
        <f t="shared" ref="F261" si="81">($J$15*$J$16)*SUM(C261:C267)</f>
        <v>42</v>
      </c>
      <c r="G261" s="690">
        <f t="shared" ref="G261" si="82">E261-D267</f>
        <v>151</v>
      </c>
      <c r="H261" s="690">
        <f t="shared" ref="H261" si="83">C260-C268</f>
        <v>187</v>
      </c>
      <c r="I261" s="705">
        <v>9100</v>
      </c>
      <c r="J261" s="696" t="s">
        <v>209</v>
      </c>
      <c r="K261" s="697"/>
      <c r="L261" s="698"/>
    </row>
    <row r="262" spans="1:12">
      <c r="A262" s="173" t="s">
        <v>208</v>
      </c>
      <c r="B262" s="637">
        <v>0.77083333333333337</v>
      </c>
      <c r="C262" s="628">
        <v>1</v>
      </c>
      <c r="D262" s="625">
        <v>13650</v>
      </c>
      <c r="E262" s="626">
        <v>13651</v>
      </c>
      <c r="F262" s="691"/>
      <c r="G262" s="691"/>
      <c r="H262" s="691"/>
      <c r="I262" s="706"/>
      <c r="J262" s="699"/>
      <c r="K262" s="700"/>
      <c r="L262" s="701"/>
    </row>
    <row r="263" spans="1:12">
      <c r="A263" s="173" t="s">
        <v>210</v>
      </c>
      <c r="B263" s="638">
        <v>0.77777777777777779</v>
      </c>
      <c r="C263" s="628">
        <v>1</v>
      </c>
      <c r="D263" s="625">
        <v>13625</v>
      </c>
      <c r="E263" s="626">
        <v>13626</v>
      </c>
      <c r="F263" s="691"/>
      <c r="G263" s="691"/>
      <c r="H263" s="691"/>
      <c r="I263" s="706"/>
      <c r="J263" s="699"/>
      <c r="K263" s="700"/>
      <c r="L263" s="701"/>
    </row>
    <row r="264" spans="1:12">
      <c r="A264" s="173" t="s">
        <v>211</v>
      </c>
      <c r="B264" s="638">
        <v>0.78055555555555556</v>
      </c>
      <c r="C264" s="628">
        <v>1</v>
      </c>
      <c r="D264" s="625">
        <v>13600</v>
      </c>
      <c r="E264" s="626">
        <v>13601</v>
      </c>
      <c r="F264" s="691"/>
      <c r="G264" s="691"/>
      <c r="H264" s="691"/>
      <c r="I264" s="706"/>
      <c r="J264" s="699"/>
      <c r="K264" s="700"/>
      <c r="L264" s="701"/>
    </row>
    <row r="265" spans="1:12">
      <c r="A265" s="173" t="s">
        <v>161</v>
      </c>
      <c r="B265" s="635">
        <v>14</v>
      </c>
      <c r="C265" s="628">
        <v>1</v>
      </c>
      <c r="D265" s="625">
        <v>13575</v>
      </c>
      <c r="E265" s="626">
        <v>13576</v>
      </c>
      <c r="F265" s="691"/>
      <c r="G265" s="691"/>
      <c r="H265" s="691"/>
      <c r="I265" s="706"/>
      <c r="J265" s="699"/>
      <c r="K265" s="700"/>
      <c r="L265" s="701"/>
    </row>
    <row r="266" spans="1:12">
      <c r="A266" s="173" t="s">
        <v>212</v>
      </c>
      <c r="B266" s="635">
        <v>3300</v>
      </c>
      <c r="C266" s="628">
        <v>1</v>
      </c>
      <c r="D266" s="625">
        <v>13550</v>
      </c>
      <c r="E266" s="626">
        <v>13551</v>
      </c>
      <c r="F266" s="691"/>
      <c r="G266" s="691"/>
      <c r="H266" s="691"/>
      <c r="I266" s="706"/>
      <c r="J266" s="699"/>
      <c r="K266" s="700"/>
      <c r="L266" s="701"/>
    </row>
    <row r="267" spans="1:12" ht="15.75" thickBot="1">
      <c r="A267" s="174" t="s">
        <v>214</v>
      </c>
      <c r="B267" s="636">
        <v>140</v>
      </c>
      <c r="C267" s="629">
        <v>1</v>
      </c>
      <c r="D267" s="627">
        <v>13525</v>
      </c>
      <c r="E267" s="641">
        <v>13526</v>
      </c>
      <c r="F267" s="692"/>
      <c r="G267" s="692"/>
      <c r="H267" s="692"/>
      <c r="I267" s="707"/>
      <c r="J267" s="702"/>
      <c r="K267" s="703"/>
      <c r="L267" s="704"/>
    </row>
    <row r="268" spans="1:12">
      <c r="A268" s="176"/>
      <c r="B268" s="570" t="s">
        <v>269</v>
      </c>
      <c r="C268" s="640">
        <v>13507</v>
      </c>
      <c r="D268" s="639" t="s">
        <v>446</v>
      </c>
      <c r="E268" s="548"/>
      <c r="F268" s="60"/>
      <c r="G268" s="60"/>
      <c r="H268" s="60"/>
      <c r="I268" s="60"/>
      <c r="J268" s="62"/>
      <c r="K268" s="62"/>
      <c r="L268" s="63"/>
    </row>
    <row r="269" spans="1:12">
      <c r="A269" s="173" t="s">
        <v>213</v>
      </c>
      <c r="B269" s="634">
        <v>43018</v>
      </c>
      <c r="C269" s="628">
        <v>1</v>
      </c>
      <c r="D269" s="625">
        <v>13488</v>
      </c>
      <c r="E269" s="626">
        <v>13489</v>
      </c>
      <c r="F269" s="690">
        <f t="shared" ref="F269" si="84">($J$15*$J$16)*SUM(C269:C275)</f>
        <v>42</v>
      </c>
      <c r="G269" s="690">
        <f t="shared" ref="G269" si="85">E269-D275</f>
        <v>151</v>
      </c>
      <c r="H269" s="690">
        <f t="shared" ref="H269" si="86">C268-C276</f>
        <v>187</v>
      </c>
      <c r="I269" s="705">
        <v>9100</v>
      </c>
      <c r="J269" s="696" t="s">
        <v>209</v>
      </c>
      <c r="K269" s="697"/>
      <c r="L269" s="698"/>
    </row>
    <row r="270" spans="1:12">
      <c r="A270" s="173" t="s">
        <v>208</v>
      </c>
      <c r="B270" s="637">
        <v>0.10902777777777778</v>
      </c>
      <c r="C270" s="628">
        <v>1</v>
      </c>
      <c r="D270" s="625">
        <v>13463</v>
      </c>
      <c r="E270" s="626">
        <v>13464</v>
      </c>
      <c r="F270" s="691"/>
      <c r="G270" s="691"/>
      <c r="H270" s="691"/>
      <c r="I270" s="706"/>
      <c r="J270" s="699"/>
      <c r="K270" s="700"/>
      <c r="L270" s="701"/>
    </row>
    <row r="271" spans="1:12">
      <c r="A271" s="173" t="s">
        <v>210</v>
      </c>
      <c r="B271" s="638">
        <v>0.125</v>
      </c>
      <c r="C271" s="628">
        <v>1</v>
      </c>
      <c r="D271" s="625">
        <v>13438</v>
      </c>
      <c r="E271" s="626">
        <v>13439</v>
      </c>
      <c r="F271" s="691"/>
      <c r="G271" s="691"/>
      <c r="H271" s="691"/>
      <c r="I271" s="706"/>
      <c r="J271" s="699"/>
      <c r="K271" s="700"/>
      <c r="L271" s="701"/>
    </row>
    <row r="272" spans="1:12">
      <c r="A272" s="173" t="s">
        <v>211</v>
      </c>
      <c r="B272" s="638">
        <v>0.1277777777777778</v>
      </c>
      <c r="C272" s="628">
        <v>1</v>
      </c>
      <c r="D272" s="625">
        <v>13413</v>
      </c>
      <c r="E272" s="626">
        <v>13414</v>
      </c>
      <c r="F272" s="691"/>
      <c r="G272" s="691"/>
      <c r="H272" s="691"/>
      <c r="I272" s="706"/>
      <c r="J272" s="699"/>
      <c r="K272" s="700"/>
      <c r="L272" s="701"/>
    </row>
    <row r="273" spans="1:12">
      <c r="A273" s="173" t="s">
        <v>161</v>
      </c>
      <c r="B273" s="635">
        <v>14</v>
      </c>
      <c r="C273" s="628">
        <v>1</v>
      </c>
      <c r="D273" s="625">
        <v>13388</v>
      </c>
      <c r="E273" s="626">
        <v>13389</v>
      </c>
      <c r="F273" s="691"/>
      <c r="G273" s="691"/>
      <c r="H273" s="691"/>
      <c r="I273" s="706"/>
      <c r="J273" s="699"/>
      <c r="K273" s="700"/>
      <c r="L273" s="701"/>
    </row>
    <row r="274" spans="1:12">
      <c r="A274" s="173" t="s">
        <v>212</v>
      </c>
      <c r="B274" s="635">
        <v>3500</v>
      </c>
      <c r="C274" s="628">
        <v>1</v>
      </c>
      <c r="D274" s="625">
        <v>13363</v>
      </c>
      <c r="E274" s="626">
        <v>13364</v>
      </c>
      <c r="F274" s="691"/>
      <c r="G274" s="691"/>
      <c r="H274" s="691"/>
      <c r="I274" s="706"/>
      <c r="J274" s="699"/>
      <c r="K274" s="700"/>
      <c r="L274" s="701"/>
    </row>
    <row r="275" spans="1:12" ht="15.75" thickBot="1">
      <c r="A275" s="174" t="s">
        <v>214</v>
      </c>
      <c r="B275" s="636">
        <v>180</v>
      </c>
      <c r="C275" s="629">
        <v>1</v>
      </c>
      <c r="D275" s="627">
        <v>13338</v>
      </c>
      <c r="E275" s="641">
        <v>13339</v>
      </c>
      <c r="F275" s="692"/>
      <c r="G275" s="692"/>
      <c r="H275" s="692"/>
      <c r="I275" s="707"/>
      <c r="J275" s="702"/>
      <c r="K275" s="703"/>
      <c r="L275" s="704"/>
    </row>
    <row r="276" spans="1:12">
      <c r="A276" s="176"/>
      <c r="B276" s="570" t="s">
        <v>270</v>
      </c>
      <c r="C276" s="640">
        <v>13320</v>
      </c>
      <c r="D276" s="639" t="s">
        <v>446</v>
      </c>
      <c r="E276" s="548"/>
      <c r="F276" s="60"/>
      <c r="G276" s="60"/>
      <c r="H276" s="60"/>
      <c r="I276" s="60"/>
      <c r="J276" s="62"/>
      <c r="K276" s="62"/>
      <c r="L276" s="63"/>
    </row>
    <row r="277" spans="1:12">
      <c r="A277" s="173" t="s">
        <v>213</v>
      </c>
      <c r="B277" s="634">
        <v>43018</v>
      </c>
      <c r="C277" s="628">
        <v>1</v>
      </c>
      <c r="D277" s="625">
        <v>13301</v>
      </c>
      <c r="E277" s="626">
        <v>13302</v>
      </c>
      <c r="F277" s="690">
        <f t="shared" ref="F277" si="87">($J$15*$J$16)*SUM(C277:C283)</f>
        <v>42</v>
      </c>
      <c r="G277" s="690">
        <f t="shared" ref="G277" si="88">E277-D283</f>
        <v>151</v>
      </c>
      <c r="H277" s="690">
        <f t="shared" ref="H277" si="89">C276-C284</f>
        <v>187</v>
      </c>
      <c r="I277" s="705">
        <v>9097</v>
      </c>
      <c r="J277" s="696" t="s">
        <v>209</v>
      </c>
      <c r="K277" s="697"/>
      <c r="L277" s="698"/>
    </row>
    <row r="278" spans="1:12">
      <c r="A278" s="173" t="s">
        <v>208</v>
      </c>
      <c r="B278" s="637">
        <v>0.32361111111111113</v>
      </c>
      <c r="C278" s="628">
        <v>1</v>
      </c>
      <c r="D278" s="625">
        <v>13276</v>
      </c>
      <c r="E278" s="626">
        <v>13277</v>
      </c>
      <c r="F278" s="691"/>
      <c r="G278" s="691"/>
      <c r="H278" s="691"/>
      <c r="I278" s="706"/>
      <c r="J278" s="699"/>
      <c r="K278" s="700"/>
      <c r="L278" s="701"/>
    </row>
    <row r="279" spans="1:12">
      <c r="A279" s="173" t="s">
        <v>210</v>
      </c>
      <c r="B279" s="638">
        <v>0.33402777777777781</v>
      </c>
      <c r="C279" s="628">
        <v>1</v>
      </c>
      <c r="D279" s="625">
        <v>13251</v>
      </c>
      <c r="E279" s="626">
        <v>13252</v>
      </c>
      <c r="F279" s="691"/>
      <c r="G279" s="691"/>
      <c r="H279" s="691"/>
      <c r="I279" s="706"/>
      <c r="J279" s="699"/>
      <c r="K279" s="700"/>
      <c r="L279" s="701"/>
    </row>
    <row r="280" spans="1:12">
      <c r="A280" s="173" t="s">
        <v>211</v>
      </c>
      <c r="B280" s="638">
        <v>0.3354166666666667</v>
      </c>
      <c r="C280" s="628">
        <v>1</v>
      </c>
      <c r="D280" s="625">
        <v>13226</v>
      </c>
      <c r="E280" s="626">
        <v>13227</v>
      </c>
      <c r="F280" s="691"/>
      <c r="G280" s="691"/>
      <c r="H280" s="691"/>
      <c r="I280" s="706"/>
      <c r="J280" s="699"/>
      <c r="K280" s="700"/>
      <c r="L280" s="701"/>
    </row>
    <row r="281" spans="1:12">
      <c r="A281" s="173" t="s">
        <v>161</v>
      </c>
      <c r="B281" s="635">
        <v>14</v>
      </c>
      <c r="C281" s="628">
        <v>1</v>
      </c>
      <c r="D281" s="625">
        <v>13201</v>
      </c>
      <c r="E281" s="626">
        <v>13202</v>
      </c>
      <c r="F281" s="691"/>
      <c r="G281" s="691"/>
      <c r="H281" s="691"/>
      <c r="I281" s="706"/>
      <c r="J281" s="699"/>
      <c r="K281" s="700"/>
      <c r="L281" s="701"/>
    </row>
    <row r="282" spans="1:12">
      <c r="A282" s="173" t="s">
        <v>212</v>
      </c>
      <c r="B282" s="635">
        <v>3600</v>
      </c>
      <c r="C282" s="628">
        <v>1</v>
      </c>
      <c r="D282" s="625">
        <v>13176</v>
      </c>
      <c r="E282" s="626">
        <v>13177</v>
      </c>
      <c r="F282" s="691"/>
      <c r="G282" s="691"/>
      <c r="H282" s="691"/>
      <c r="I282" s="706"/>
      <c r="J282" s="699"/>
      <c r="K282" s="700"/>
      <c r="L282" s="701"/>
    </row>
    <row r="283" spans="1:12" ht="15.75" thickBot="1">
      <c r="A283" s="174" t="s">
        <v>214</v>
      </c>
      <c r="B283" s="636">
        <v>180</v>
      </c>
      <c r="C283" s="629">
        <v>1</v>
      </c>
      <c r="D283" s="627">
        <v>13151</v>
      </c>
      <c r="E283" s="641">
        <v>13152</v>
      </c>
      <c r="F283" s="692"/>
      <c r="G283" s="692"/>
      <c r="H283" s="692"/>
      <c r="I283" s="707"/>
      <c r="J283" s="702"/>
      <c r="K283" s="703"/>
      <c r="L283" s="704"/>
    </row>
    <row r="284" spans="1:12">
      <c r="A284" s="176"/>
      <c r="B284" s="570" t="s">
        <v>271</v>
      </c>
      <c r="C284" s="640">
        <v>13133</v>
      </c>
      <c r="D284" s="639" t="s">
        <v>446</v>
      </c>
      <c r="E284" s="548"/>
      <c r="F284" s="60"/>
      <c r="G284" s="60"/>
      <c r="H284" s="60"/>
      <c r="I284" s="60"/>
      <c r="J284" s="62"/>
      <c r="K284" s="62"/>
      <c r="L284" s="63"/>
    </row>
    <row r="285" spans="1:12">
      <c r="A285" s="173" t="s">
        <v>213</v>
      </c>
      <c r="B285" s="634">
        <v>43019</v>
      </c>
      <c r="C285" s="628">
        <v>1</v>
      </c>
      <c r="D285" s="625">
        <v>13114</v>
      </c>
      <c r="E285" s="626">
        <v>13115</v>
      </c>
      <c r="F285" s="690">
        <f t="shared" ref="F285" si="90">($J$15*$J$16)*SUM(C285:C291)</f>
        <v>42</v>
      </c>
      <c r="G285" s="690">
        <f t="shared" ref="G285" si="91">E285-D291</f>
        <v>151</v>
      </c>
      <c r="H285" s="690">
        <f t="shared" ref="H285" si="92">C284-C292</f>
        <v>187</v>
      </c>
      <c r="I285" s="705">
        <v>9097</v>
      </c>
      <c r="J285" s="696" t="s">
        <v>209</v>
      </c>
      <c r="K285" s="697"/>
      <c r="L285" s="698"/>
    </row>
    <row r="286" spans="1:12">
      <c r="A286" s="173" t="s">
        <v>208</v>
      </c>
      <c r="B286" s="637">
        <v>1.3888888888888888E-2</v>
      </c>
      <c r="C286" s="628">
        <v>1</v>
      </c>
      <c r="D286" s="625">
        <v>13089</v>
      </c>
      <c r="E286" s="626">
        <v>13090</v>
      </c>
      <c r="F286" s="691"/>
      <c r="G286" s="691"/>
      <c r="H286" s="691"/>
      <c r="I286" s="706"/>
      <c r="J286" s="699"/>
      <c r="K286" s="700"/>
      <c r="L286" s="701"/>
    </row>
    <row r="287" spans="1:12">
      <c r="A287" s="173" t="s">
        <v>210</v>
      </c>
      <c r="B287" s="638">
        <v>2.4999999999999998E-2</v>
      </c>
      <c r="C287" s="628">
        <v>1</v>
      </c>
      <c r="D287" s="625">
        <v>13064</v>
      </c>
      <c r="E287" s="626">
        <v>13065</v>
      </c>
      <c r="F287" s="691"/>
      <c r="G287" s="691"/>
      <c r="H287" s="691"/>
      <c r="I287" s="706"/>
      <c r="J287" s="699"/>
      <c r="K287" s="700"/>
      <c r="L287" s="701"/>
    </row>
    <row r="288" spans="1:12">
      <c r="A288" s="173" t="s">
        <v>211</v>
      </c>
      <c r="B288" s="638">
        <v>2.7777777777777776E-2</v>
      </c>
      <c r="C288" s="628">
        <v>1</v>
      </c>
      <c r="D288" s="625">
        <v>13039</v>
      </c>
      <c r="E288" s="626">
        <v>13040</v>
      </c>
      <c r="F288" s="691"/>
      <c r="G288" s="691"/>
      <c r="H288" s="691"/>
      <c r="I288" s="706"/>
      <c r="J288" s="699"/>
      <c r="K288" s="700"/>
      <c r="L288" s="701"/>
    </row>
    <row r="289" spans="1:12">
      <c r="A289" s="173" t="s">
        <v>161</v>
      </c>
      <c r="B289" s="635">
        <v>14</v>
      </c>
      <c r="C289" s="628">
        <v>1</v>
      </c>
      <c r="D289" s="625">
        <v>13014</v>
      </c>
      <c r="E289" s="626">
        <v>13015</v>
      </c>
      <c r="F289" s="691"/>
      <c r="G289" s="691"/>
      <c r="H289" s="691"/>
      <c r="I289" s="706"/>
      <c r="J289" s="699"/>
      <c r="K289" s="700"/>
      <c r="L289" s="701"/>
    </row>
    <row r="290" spans="1:12">
      <c r="A290" s="173" t="s">
        <v>212</v>
      </c>
      <c r="B290" s="635">
        <v>3700</v>
      </c>
      <c r="C290" s="628">
        <v>1</v>
      </c>
      <c r="D290" s="625">
        <v>12989</v>
      </c>
      <c r="E290" s="626">
        <v>12990</v>
      </c>
      <c r="F290" s="691"/>
      <c r="G290" s="691"/>
      <c r="H290" s="691"/>
      <c r="I290" s="706"/>
      <c r="J290" s="699"/>
      <c r="K290" s="700"/>
      <c r="L290" s="701"/>
    </row>
    <row r="291" spans="1:12" ht="15.75" thickBot="1">
      <c r="A291" s="174" t="s">
        <v>214</v>
      </c>
      <c r="B291" s="636">
        <v>178</v>
      </c>
      <c r="C291" s="629">
        <v>1</v>
      </c>
      <c r="D291" s="627">
        <v>12964</v>
      </c>
      <c r="E291" s="641">
        <v>12965</v>
      </c>
      <c r="F291" s="692"/>
      <c r="G291" s="692"/>
      <c r="H291" s="692"/>
      <c r="I291" s="707"/>
      <c r="J291" s="702"/>
      <c r="K291" s="703"/>
      <c r="L291" s="704"/>
    </row>
    <row r="292" spans="1:12">
      <c r="A292" s="176"/>
      <c r="B292" s="570" t="s">
        <v>272</v>
      </c>
      <c r="C292" s="640">
        <v>12946</v>
      </c>
      <c r="D292" s="639" t="s">
        <v>446</v>
      </c>
      <c r="E292" s="548"/>
      <c r="F292" s="60"/>
      <c r="G292" s="60"/>
      <c r="H292" s="60"/>
      <c r="I292" s="60"/>
      <c r="J292" s="62"/>
      <c r="K292" s="62"/>
      <c r="L292" s="63"/>
    </row>
    <row r="293" spans="1:12">
      <c r="A293" s="173" t="s">
        <v>213</v>
      </c>
      <c r="B293" s="634">
        <v>43019</v>
      </c>
      <c r="C293" s="628">
        <v>1</v>
      </c>
      <c r="D293" s="625">
        <v>12927</v>
      </c>
      <c r="E293" s="626">
        <v>12928</v>
      </c>
      <c r="F293" s="690">
        <f t="shared" ref="F293" si="93">($J$15*$J$16)*SUM(C293:C299)</f>
        <v>42</v>
      </c>
      <c r="G293" s="690">
        <f t="shared" ref="G293" si="94">E293-D299</f>
        <v>151</v>
      </c>
      <c r="H293" s="690">
        <f t="shared" ref="H293" si="95">C292-C300</f>
        <v>187</v>
      </c>
      <c r="I293" s="705">
        <v>9089</v>
      </c>
      <c r="J293" s="696" t="s">
        <v>209</v>
      </c>
      <c r="K293" s="697"/>
      <c r="L293" s="698"/>
    </row>
    <row r="294" spans="1:12">
      <c r="A294" s="173" t="s">
        <v>208</v>
      </c>
      <c r="B294" s="637">
        <v>0.23541666666666669</v>
      </c>
      <c r="C294" s="628">
        <v>1</v>
      </c>
      <c r="D294" s="625">
        <v>12902</v>
      </c>
      <c r="E294" s="626">
        <v>12903</v>
      </c>
      <c r="F294" s="691"/>
      <c r="G294" s="691"/>
      <c r="H294" s="691"/>
      <c r="I294" s="706"/>
      <c r="J294" s="699"/>
      <c r="K294" s="700"/>
      <c r="L294" s="701"/>
    </row>
    <row r="295" spans="1:12">
      <c r="A295" s="173" t="s">
        <v>210</v>
      </c>
      <c r="B295" s="638">
        <v>0.24444444444444446</v>
      </c>
      <c r="C295" s="628">
        <v>1</v>
      </c>
      <c r="D295" s="625">
        <v>12877</v>
      </c>
      <c r="E295" s="626">
        <v>12878</v>
      </c>
      <c r="F295" s="691"/>
      <c r="G295" s="691"/>
      <c r="H295" s="691"/>
      <c r="I295" s="706"/>
      <c r="J295" s="699"/>
      <c r="K295" s="700"/>
      <c r="L295" s="701"/>
    </row>
    <row r="296" spans="1:12">
      <c r="A296" s="173" t="s">
        <v>211</v>
      </c>
      <c r="B296" s="638">
        <v>0.24652777777777779</v>
      </c>
      <c r="C296" s="628">
        <v>1</v>
      </c>
      <c r="D296" s="625">
        <v>12852</v>
      </c>
      <c r="E296" s="626">
        <v>12853</v>
      </c>
      <c r="F296" s="691"/>
      <c r="G296" s="691"/>
      <c r="H296" s="691"/>
      <c r="I296" s="706"/>
      <c r="J296" s="699"/>
      <c r="K296" s="700"/>
      <c r="L296" s="701"/>
    </row>
    <row r="297" spans="1:12">
      <c r="A297" s="173" t="s">
        <v>161</v>
      </c>
      <c r="B297" s="635">
        <v>14</v>
      </c>
      <c r="C297" s="628">
        <v>1</v>
      </c>
      <c r="D297" s="625">
        <v>12827</v>
      </c>
      <c r="E297" s="626">
        <v>12828</v>
      </c>
      <c r="F297" s="691"/>
      <c r="G297" s="691"/>
      <c r="H297" s="691"/>
      <c r="I297" s="706"/>
      <c r="J297" s="699"/>
      <c r="K297" s="700"/>
      <c r="L297" s="701"/>
    </row>
    <row r="298" spans="1:12">
      <c r="A298" s="173" t="s">
        <v>212</v>
      </c>
      <c r="B298" s="635">
        <v>3600</v>
      </c>
      <c r="C298" s="628">
        <v>1</v>
      </c>
      <c r="D298" s="625">
        <v>12802</v>
      </c>
      <c r="E298" s="626">
        <v>12803</v>
      </c>
      <c r="F298" s="691"/>
      <c r="G298" s="691"/>
      <c r="H298" s="691"/>
      <c r="I298" s="706"/>
      <c r="J298" s="699"/>
      <c r="K298" s="700"/>
      <c r="L298" s="701"/>
    </row>
    <row r="299" spans="1:12" ht="15.75" thickBot="1">
      <c r="A299" s="174" t="s">
        <v>214</v>
      </c>
      <c r="B299" s="636">
        <v>157</v>
      </c>
      <c r="C299" s="629">
        <v>1</v>
      </c>
      <c r="D299" s="627">
        <v>12777</v>
      </c>
      <c r="E299" s="641">
        <v>12778</v>
      </c>
      <c r="F299" s="692"/>
      <c r="G299" s="692"/>
      <c r="H299" s="692"/>
      <c r="I299" s="707"/>
      <c r="J299" s="702"/>
      <c r="K299" s="703"/>
      <c r="L299" s="704"/>
    </row>
    <row r="300" spans="1:12">
      <c r="A300" s="176"/>
      <c r="B300" s="570" t="s">
        <v>273</v>
      </c>
      <c r="C300" s="640">
        <v>12759</v>
      </c>
      <c r="D300" s="639" t="s">
        <v>446</v>
      </c>
      <c r="E300" s="548"/>
      <c r="F300" s="60"/>
      <c r="G300" s="60"/>
      <c r="H300" s="60"/>
      <c r="I300" s="60"/>
      <c r="J300" s="62"/>
      <c r="K300" s="62"/>
      <c r="L300" s="63"/>
    </row>
    <row r="301" spans="1:12">
      <c r="A301" s="173" t="s">
        <v>213</v>
      </c>
      <c r="B301" s="634">
        <v>43019</v>
      </c>
      <c r="C301" s="628">
        <v>1</v>
      </c>
      <c r="D301" s="625">
        <v>12740</v>
      </c>
      <c r="E301" s="626">
        <v>12741</v>
      </c>
      <c r="F301" s="690">
        <f t="shared" ref="F301" si="96">($J$15*$J$16)*SUM(C301:C307)</f>
        <v>42</v>
      </c>
      <c r="G301" s="690">
        <f t="shared" ref="G301" si="97">E301-D307</f>
        <v>151</v>
      </c>
      <c r="H301" s="690">
        <f t="shared" ref="H301" si="98">C300-C308</f>
        <v>187</v>
      </c>
      <c r="I301" s="705">
        <v>9083</v>
      </c>
      <c r="J301" s="696" t="s">
        <v>209</v>
      </c>
      <c r="K301" s="697"/>
      <c r="L301" s="698"/>
    </row>
    <row r="302" spans="1:12">
      <c r="A302" s="173" t="s">
        <v>208</v>
      </c>
      <c r="B302" s="637">
        <v>0.45</v>
      </c>
      <c r="C302" s="628">
        <v>1</v>
      </c>
      <c r="D302" s="625">
        <v>12715</v>
      </c>
      <c r="E302" s="626">
        <v>12716</v>
      </c>
      <c r="F302" s="691"/>
      <c r="G302" s="691"/>
      <c r="H302" s="691"/>
      <c r="I302" s="706"/>
      <c r="J302" s="699"/>
      <c r="K302" s="700"/>
      <c r="L302" s="701"/>
    </row>
    <row r="303" spans="1:12">
      <c r="A303" s="173" t="s">
        <v>210</v>
      </c>
      <c r="B303" s="638">
        <v>0.45833333333333331</v>
      </c>
      <c r="C303" s="628">
        <v>1</v>
      </c>
      <c r="D303" s="625">
        <v>12690</v>
      </c>
      <c r="E303" s="626">
        <v>12691</v>
      </c>
      <c r="F303" s="691"/>
      <c r="G303" s="691"/>
      <c r="H303" s="691"/>
      <c r="I303" s="706"/>
      <c r="J303" s="699"/>
      <c r="K303" s="700"/>
      <c r="L303" s="701"/>
    </row>
    <row r="304" spans="1:12">
      <c r="A304" s="173" t="s">
        <v>211</v>
      </c>
      <c r="B304" s="638">
        <v>0.4604166666666667</v>
      </c>
      <c r="C304" s="628">
        <v>1</v>
      </c>
      <c r="D304" s="625">
        <v>12665</v>
      </c>
      <c r="E304" s="626">
        <v>12666</v>
      </c>
      <c r="F304" s="691"/>
      <c r="G304" s="691"/>
      <c r="H304" s="691"/>
      <c r="I304" s="706"/>
      <c r="J304" s="699"/>
      <c r="K304" s="700"/>
      <c r="L304" s="701"/>
    </row>
    <row r="305" spans="1:12">
      <c r="A305" s="173" t="s">
        <v>161</v>
      </c>
      <c r="B305" s="635">
        <v>14</v>
      </c>
      <c r="C305" s="628">
        <v>1</v>
      </c>
      <c r="D305" s="625">
        <v>12640</v>
      </c>
      <c r="E305" s="626">
        <v>12641</v>
      </c>
      <c r="F305" s="691"/>
      <c r="G305" s="691"/>
      <c r="H305" s="691"/>
      <c r="I305" s="706"/>
      <c r="J305" s="699"/>
      <c r="K305" s="700"/>
      <c r="L305" s="701"/>
    </row>
    <row r="306" spans="1:12">
      <c r="A306" s="173" t="s">
        <v>212</v>
      </c>
      <c r="B306" s="635">
        <v>3600</v>
      </c>
      <c r="C306" s="628">
        <v>1</v>
      </c>
      <c r="D306" s="625">
        <v>12615</v>
      </c>
      <c r="E306" s="626">
        <v>12616</v>
      </c>
      <c r="F306" s="691"/>
      <c r="G306" s="691"/>
      <c r="H306" s="691"/>
      <c r="I306" s="706"/>
      <c r="J306" s="699"/>
      <c r="K306" s="700"/>
      <c r="L306" s="701"/>
    </row>
    <row r="307" spans="1:12" ht="15.75" thickBot="1">
      <c r="A307" s="174" t="s">
        <v>214</v>
      </c>
      <c r="B307" s="636">
        <v>153</v>
      </c>
      <c r="C307" s="629">
        <v>1</v>
      </c>
      <c r="D307" s="627">
        <v>12590</v>
      </c>
      <c r="E307" s="641">
        <v>12591</v>
      </c>
      <c r="F307" s="692"/>
      <c r="G307" s="692"/>
      <c r="H307" s="692"/>
      <c r="I307" s="707"/>
      <c r="J307" s="702"/>
      <c r="K307" s="703"/>
      <c r="L307" s="704"/>
    </row>
    <row r="308" spans="1:12">
      <c r="A308" s="176"/>
      <c r="B308" s="570" t="s">
        <v>274</v>
      </c>
      <c r="C308" s="640">
        <v>12572</v>
      </c>
      <c r="D308" s="639" t="s">
        <v>446</v>
      </c>
      <c r="E308" s="548"/>
      <c r="F308" s="60"/>
      <c r="G308" s="60"/>
      <c r="H308" s="60"/>
      <c r="I308" s="60"/>
      <c r="J308" s="62"/>
      <c r="K308" s="62"/>
      <c r="L308" s="63"/>
    </row>
    <row r="309" spans="1:12">
      <c r="A309" s="173" t="s">
        <v>213</v>
      </c>
      <c r="B309" s="634">
        <v>43019</v>
      </c>
      <c r="C309" s="628">
        <v>1</v>
      </c>
      <c r="D309" s="625">
        <v>12553</v>
      </c>
      <c r="E309" s="626">
        <v>12554</v>
      </c>
      <c r="F309" s="690">
        <f t="shared" ref="F309" si="99">($J$15*$J$16)*SUM(C309:C315)</f>
        <v>42</v>
      </c>
      <c r="G309" s="690">
        <f t="shared" ref="G309" si="100">E309-D315</f>
        <v>151</v>
      </c>
      <c r="H309" s="690">
        <f t="shared" ref="H309" si="101">C308-C316</f>
        <v>187</v>
      </c>
      <c r="I309" s="705">
        <v>9077</v>
      </c>
      <c r="J309" s="696" t="s">
        <v>209</v>
      </c>
      <c r="K309" s="697"/>
      <c r="L309" s="698"/>
    </row>
    <row r="310" spans="1:12">
      <c r="A310" s="173" t="s">
        <v>208</v>
      </c>
      <c r="B310" s="637">
        <v>0.74652777777777779</v>
      </c>
      <c r="C310" s="628">
        <v>1</v>
      </c>
      <c r="D310" s="625">
        <v>12528</v>
      </c>
      <c r="E310" s="626">
        <v>12529</v>
      </c>
      <c r="F310" s="691"/>
      <c r="G310" s="691"/>
      <c r="H310" s="691"/>
      <c r="I310" s="706"/>
      <c r="J310" s="699"/>
      <c r="K310" s="700"/>
      <c r="L310" s="701"/>
    </row>
    <row r="311" spans="1:12">
      <c r="A311" s="173" t="s">
        <v>210</v>
      </c>
      <c r="B311" s="638">
        <v>0.75347222222222221</v>
      </c>
      <c r="C311" s="628">
        <v>1</v>
      </c>
      <c r="D311" s="625">
        <v>12503</v>
      </c>
      <c r="E311" s="626">
        <v>12504</v>
      </c>
      <c r="F311" s="691"/>
      <c r="G311" s="691"/>
      <c r="H311" s="691"/>
      <c r="I311" s="706"/>
      <c r="J311" s="699"/>
      <c r="K311" s="700"/>
      <c r="L311" s="701"/>
    </row>
    <row r="312" spans="1:12">
      <c r="A312" s="173" t="s">
        <v>211</v>
      </c>
      <c r="B312" s="638">
        <v>0.75694444444444453</v>
      </c>
      <c r="C312" s="628">
        <v>1</v>
      </c>
      <c r="D312" s="625">
        <v>12478</v>
      </c>
      <c r="E312" s="626">
        <v>12479</v>
      </c>
      <c r="F312" s="691"/>
      <c r="G312" s="691"/>
      <c r="H312" s="691"/>
      <c r="I312" s="706"/>
      <c r="J312" s="699"/>
      <c r="K312" s="700"/>
      <c r="L312" s="701"/>
    </row>
    <row r="313" spans="1:12">
      <c r="A313" s="173" t="s">
        <v>161</v>
      </c>
      <c r="B313" s="635">
        <v>14</v>
      </c>
      <c r="C313" s="628">
        <v>1</v>
      </c>
      <c r="D313" s="625">
        <v>12453</v>
      </c>
      <c r="E313" s="626">
        <v>12454</v>
      </c>
      <c r="F313" s="691"/>
      <c r="G313" s="691"/>
      <c r="H313" s="691"/>
      <c r="I313" s="706"/>
      <c r="J313" s="699"/>
      <c r="K313" s="700"/>
      <c r="L313" s="701"/>
    </row>
    <row r="314" spans="1:12">
      <c r="A314" s="173" t="s">
        <v>212</v>
      </c>
      <c r="B314" s="635">
        <v>3500</v>
      </c>
      <c r="C314" s="628">
        <v>1</v>
      </c>
      <c r="D314" s="625">
        <v>12428</v>
      </c>
      <c r="E314" s="626">
        <v>12429</v>
      </c>
      <c r="F314" s="691"/>
      <c r="G314" s="691"/>
      <c r="H314" s="691"/>
      <c r="I314" s="706"/>
      <c r="J314" s="699"/>
      <c r="K314" s="700"/>
      <c r="L314" s="701"/>
    </row>
    <row r="315" spans="1:12" ht="15.75" thickBot="1">
      <c r="A315" s="174" t="s">
        <v>214</v>
      </c>
      <c r="B315" s="636">
        <v>143</v>
      </c>
      <c r="C315" s="629">
        <v>1</v>
      </c>
      <c r="D315" s="627">
        <v>12403</v>
      </c>
      <c r="E315" s="641">
        <v>12404</v>
      </c>
      <c r="F315" s="692"/>
      <c r="G315" s="692"/>
      <c r="H315" s="692"/>
      <c r="I315" s="707"/>
      <c r="J315" s="702"/>
      <c r="K315" s="703"/>
      <c r="L315" s="704"/>
    </row>
    <row r="316" spans="1:12">
      <c r="A316" s="176"/>
      <c r="B316" s="570" t="s">
        <v>275</v>
      </c>
      <c r="C316" s="640">
        <v>12385</v>
      </c>
      <c r="D316" s="639" t="s">
        <v>446</v>
      </c>
      <c r="E316" s="548"/>
      <c r="F316" s="60"/>
      <c r="G316" s="60"/>
      <c r="H316" s="60"/>
      <c r="I316" s="60"/>
      <c r="J316" s="62"/>
      <c r="K316" s="62"/>
      <c r="L316" s="63"/>
    </row>
    <row r="317" spans="1:12">
      <c r="A317" s="173" t="s">
        <v>213</v>
      </c>
      <c r="B317" s="634">
        <v>43020</v>
      </c>
      <c r="C317" s="628">
        <v>1</v>
      </c>
      <c r="D317" s="625">
        <v>12366</v>
      </c>
      <c r="E317" s="626">
        <v>12367</v>
      </c>
      <c r="F317" s="690">
        <f t="shared" ref="F317" si="102">($J$15*$J$16)*SUM(C317:C323)</f>
        <v>42</v>
      </c>
      <c r="G317" s="690">
        <f t="shared" ref="G317" si="103">E317-D323</f>
        <v>151</v>
      </c>
      <c r="H317" s="690">
        <f t="shared" ref="H317" si="104">C316-C324</f>
        <v>187</v>
      </c>
      <c r="I317" s="705">
        <v>9074</v>
      </c>
      <c r="J317" s="696" t="s">
        <v>209</v>
      </c>
      <c r="K317" s="697"/>
      <c r="L317" s="698"/>
    </row>
    <row r="318" spans="1:12">
      <c r="A318" s="173" t="s">
        <v>208</v>
      </c>
      <c r="B318" s="637">
        <v>6.9444444444444441E-3</v>
      </c>
      <c r="C318" s="628">
        <v>1</v>
      </c>
      <c r="D318" s="625">
        <v>12341</v>
      </c>
      <c r="E318" s="626">
        <v>12342</v>
      </c>
      <c r="F318" s="691"/>
      <c r="G318" s="691"/>
      <c r="H318" s="691"/>
      <c r="I318" s="706"/>
      <c r="J318" s="699"/>
      <c r="K318" s="700"/>
      <c r="L318" s="701"/>
    </row>
    <row r="319" spans="1:12">
      <c r="A319" s="173" t="s">
        <v>210</v>
      </c>
      <c r="B319" s="638">
        <v>1.4583333333333332E-2</v>
      </c>
      <c r="C319" s="628">
        <v>1</v>
      </c>
      <c r="D319" s="625">
        <v>12316</v>
      </c>
      <c r="E319" s="626">
        <v>12317</v>
      </c>
      <c r="F319" s="691"/>
      <c r="G319" s="691"/>
      <c r="H319" s="691"/>
      <c r="I319" s="706"/>
      <c r="J319" s="699"/>
      <c r="K319" s="700"/>
      <c r="L319" s="701"/>
    </row>
    <row r="320" spans="1:12">
      <c r="A320" s="173" t="s">
        <v>211</v>
      </c>
      <c r="B320" s="638">
        <v>1.8055555555555557E-2</v>
      </c>
      <c r="C320" s="628">
        <v>1</v>
      </c>
      <c r="D320" s="625">
        <v>12291</v>
      </c>
      <c r="E320" s="626">
        <v>12292</v>
      </c>
      <c r="F320" s="691"/>
      <c r="G320" s="691"/>
      <c r="H320" s="691"/>
      <c r="I320" s="706"/>
      <c r="J320" s="699"/>
      <c r="K320" s="700"/>
      <c r="L320" s="701"/>
    </row>
    <row r="321" spans="1:12">
      <c r="A321" s="173" t="s">
        <v>161</v>
      </c>
      <c r="B321" s="635">
        <v>14</v>
      </c>
      <c r="C321" s="628">
        <v>1</v>
      </c>
      <c r="D321" s="625">
        <v>12266</v>
      </c>
      <c r="E321" s="626">
        <v>12267</v>
      </c>
      <c r="F321" s="691"/>
      <c r="G321" s="691"/>
      <c r="H321" s="691"/>
      <c r="I321" s="706"/>
      <c r="J321" s="699"/>
      <c r="K321" s="700"/>
      <c r="L321" s="701"/>
    </row>
    <row r="322" spans="1:12">
      <c r="A322" s="173" t="s">
        <v>212</v>
      </c>
      <c r="B322" s="635">
        <v>3500</v>
      </c>
      <c r="C322" s="628">
        <v>1</v>
      </c>
      <c r="D322" s="625">
        <v>12241</v>
      </c>
      <c r="E322" s="626">
        <v>12242</v>
      </c>
      <c r="F322" s="691"/>
      <c r="G322" s="691"/>
      <c r="H322" s="691"/>
      <c r="I322" s="706"/>
      <c r="J322" s="699"/>
      <c r="K322" s="700"/>
      <c r="L322" s="701"/>
    </row>
    <row r="323" spans="1:12" ht="15.75" thickBot="1">
      <c r="A323" s="174" t="s">
        <v>214</v>
      </c>
      <c r="B323" s="636">
        <v>136</v>
      </c>
      <c r="C323" s="629">
        <v>1</v>
      </c>
      <c r="D323" s="627">
        <v>12216</v>
      </c>
      <c r="E323" s="641">
        <v>12217</v>
      </c>
      <c r="F323" s="692"/>
      <c r="G323" s="692"/>
      <c r="H323" s="692"/>
      <c r="I323" s="707"/>
      <c r="J323" s="702"/>
      <c r="K323" s="703"/>
      <c r="L323" s="704"/>
    </row>
    <row r="324" spans="1:12">
      <c r="A324" s="176"/>
      <c r="B324" s="570" t="s">
        <v>276</v>
      </c>
      <c r="C324" s="640">
        <v>12198</v>
      </c>
      <c r="D324" s="639" t="s">
        <v>446</v>
      </c>
      <c r="E324" s="548"/>
      <c r="F324" s="60"/>
      <c r="G324" s="60"/>
      <c r="H324" s="60"/>
      <c r="I324" s="60"/>
      <c r="J324" s="62"/>
      <c r="K324" s="62"/>
      <c r="L324" s="63"/>
    </row>
    <row r="325" spans="1:12">
      <c r="A325" s="173" t="s">
        <v>213</v>
      </c>
      <c r="B325" s="634">
        <v>43020</v>
      </c>
      <c r="C325" s="628">
        <v>1</v>
      </c>
      <c r="D325" s="625">
        <v>12179</v>
      </c>
      <c r="E325" s="626">
        <v>12180</v>
      </c>
      <c r="F325" s="690">
        <f t="shared" ref="F325" si="105">($J$15*$J$16)*SUM(C325:C331)</f>
        <v>42</v>
      </c>
      <c r="G325" s="690">
        <f t="shared" ref="G325" si="106">E325-D331</f>
        <v>151</v>
      </c>
      <c r="H325" s="690">
        <f t="shared" ref="H325" si="107">C324-C332</f>
        <v>187</v>
      </c>
      <c r="I325" s="705">
        <v>9073</v>
      </c>
      <c r="J325" s="696" t="s">
        <v>209</v>
      </c>
      <c r="K325" s="697"/>
      <c r="L325" s="698"/>
    </row>
    <row r="326" spans="1:12">
      <c r="A326" s="173" t="s">
        <v>208</v>
      </c>
      <c r="B326" s="637">
        <v>0.31041666666666667</v>
      </c>
      <c r="C326" s="628">
        <v>1</v>
      </c>
      <c r="D326" s="625">
        <v>12154</v>
      </c>
      <c r="E326" s="626">
        <v>12155</v>
      </c>
      <c r="F326" s="691"/>
      <c r="G326" s="691"/>
      <c r="H326" s="691"/>
      <c r="I326" s="706"/>
      <c r="J326" s="699"/>
      <c r="K326" s="700"/>
      <c r="L326" s="701"/>
    </row>
    <row r="327" spans="1:12">
      <c r="A327" s="173" t="s">
        <v>210</v>
      </c>
      <c r="B327" s="638">
        <v>0.31666666666666665</v>
      </c>
      <c r="C327" s="628">
        <v>1</v>
      </c>
      <c r="D327" s="625">
        <v>12129</v>
      </c>
      <c r="E327" s="626">
        <v>12130</v>
      </c>
      <c r="F327" s="691"/>
      <c r="G327" s="691"/>
      <c r="H327" s="691"/>
      <c r="I327" s="706"/>
      <c r="J327" s="699"/>
      <c r="K327" s="700"/>
      <c r="L327" s="701"/>
    </row>
    <row r="328" spans="1:12">
      <c r="A328" s="173" t="s">
        <v>211</v>
      </c>
      <c r="B328" s="638">
        <v>0.31805555555555554</v>
      </c>
      <c r="C328" s="628">
        <v>1</v>
      </c>
      <c r="D328" s="625">
        <v>12104</v>
      </c>
      <c r="E328" s="626">
        <v>12105</v>
      </c>
      <c r="F328" s="691"/>
      <c r="G328" s="691"/>
      <c r="H328" s="691"/>
      <c r="I328" s="706"/>
      <c r="J328" s="699"/>
      <c r="K328" s="700"/>
      <c r="L328" s="701"/>
    </row>
    <row r="329" spans="1:12">
      <c r="A329" s="173" t="s">
        <v>161</v>
      </c>
      <c r="B329" s="635">
        <v>14</v>
      </c>
      <c r="C329" s="628">
        <v>1</v>
      </c>
      <c r="D329" s="625">
        <v>12079</v>
      </c>
      <c r="E329" s="626">
        <v>12080</v>
      </c>
      <c r="F329" s="691"/>
      <c r="G329" s="691"/>
      <c r="H329" s="691"/>
      <c r="I329" s="706"/>
      <c r="J329" s="699"/>
      <c r="K329" s="700"/>
      <c r="L329" s="701"/>
    </row>
    <row r="330" spans="1:12">
      <c r="A330" s="173" t="s">
        <v>212</v>
      </c>
      <c r="B330" s="635">
        <v>3600</v>
      </c>
      <c r="C330" s="628">
        <v>1</v>
      </c>
      <c r="D330" s="625">
        <v>12054</v>
      </c>
      <c r="E330" s="626">
        <v>12055</v>
      </c>
      <c r="F330" s="691"/>
      <c r="G330" s="691"/>
      <c r="H330" s="691"/>
      <c r="I330" s="706"/>
      <c r="J330" s="699"/>
      <c r="K330" s="700"/>
      <c r="L330" s="701"/>
    </row>
    <row r="331" spans="1:12" ht="15.75" thickBot="1">
      <c r="A331" s="174" t="s">
        <v>214</v>
      </c>
      <c r="B331" s="636">
        <v>133</v>
      </c>
      <c r="C331" s="629">
        <v>1</v>
      </c>
      <c r="D331" s="627">
        <v>12029</v>
      </c>
      <c r="E331" s="641">
        <v>12030</v>
      </c>
      <c r="F331" s="692"/>
      <c r="G331" s="692"/>
      <c r="H331" s="692"/>
      <c r="I331" s="707"/>
      <c r="J331" s="702"/>
      <c r="K331" s="703"/>
      <c r="L331" s="704"/>
    </row>
    <row r="332" spans="1:12">
      <c r="A332" s="176"/>
      <c r="B332" s="570" t="s">
        <v>277</v>
      </c>
      <c r="C332" s="640">
        <v>12011</v>
      </c>
      <c r="D332" s="639" t="s">
        <v>446</v>
      </c>
      <c r="E332" s="548"/>
      <c r="F332" s="60"/>
      <c r="G332" s="60"/>
      <c r="H332" s="60"/>
      <c r="I332" s="60"/>
      <c r="J332" s="62"/>
      <c r="K332" s="62"/>
      <c r="L332" s="63"/>
    </row>
    <row r="333" spans="1:12">
      <c r="A333" s="173" t="s">
        <v>213</v>
      </c>
      <c r="B333" s="634">
        <v>43020</v>
      </c>
      <c r="C333" s="628">
        <v>1</v>
      </c>
      <c r="D333" s="625">
        <v>11992</v>
      </c>
      <c r="E333" s="626">
        <v>11993</v>
      </c>
      <c r="F333" s="690">
        <f t="shared" ref="F333" si="108">($J$15*$J$16)*SUM(C333:C339)</f>
        <v>42</v>
      </c>
      <c r="G333" s="690">
        <f t="shared" ref="G333" si="109">E333-D339</f>
        <v>151</v>
      </c>
      <c r="H333" s="690">
        <f t="shared" ref="H333" si="110">C332-C340</f>
        <v>187</v>
      </c>
      <c r="I333" s="705">
        <v>9074</v>
      </c>
      <c r="J333" s="696" t="s">
        <v>209</v>
      </c>
      <c r="K333" s="697"/>
      <c r="L333" s="698"/>
    </row>
    <row r="334" spans="1:12">
      <c r="A334" s="173" t="s">
        <v>208</v>
      </c>
      <c r="B334" s="637">
        <v>0.55833333333333335</v>
      </c>
      <c r="C334" s="628">
        <v>1</v>
      </c>
      <c r="D334" s="625">
        <v>11967</v>
      </c>
      <c r="E334" s="626">
        <v>11968</v>
      </c>
      <c r="F334" s="691"/>
      <c r="G334" s="691"/>
      <c r="H334" s="691"/>
      <c r="I334" s="706"/>
      <c r="J334" s="699"/>
      <c r="K334" s="700"/>
      <c r="L334" s="701"/>
    </row>
    <row r="335" spans="1:12">
      <c r="A335" s="173" t="s">
        <v>210</v>
      </c>
      <c r="B335" s="638">
        <v>0.56527777777777777</v>
      </c>
      <c r="C335" s="628">
        <v>1</v>
      </c>
      <c r="D335" s="625">
        <v>11942</v>
      </c>
      <c r="E335" s="626">
        <v>11943</v>
      </c>
      <c r="F335" s="691"/>
      <c r="G335" s="691"/>
      <c r="H335" s="691"/>
      <c r="I335" s="706"/>
      <c r="J335" s="699"/>
      <c r="K335" s="700"/>
      <c r="L335" s="701"/>
    </row>
    <row r="336" spans="1:12">
      <c r="A336" s="173" t="s">
        <v>211</v>
      </c>
      <c r="B336" s="638">
        <v>0.56666666666666665</v>
      </c>
      <c r="C336" s="628">
        <v>1</v>
      </c>
      <c r="D336" s="625">
        <v>11917</v>
      </c>
      <c r="E336" s="626">
        <v>11918</v>
      </c>
      <c r="F336" s="691"/>
      <c r="G336" s="691"/>
      <c r="H336" s="691"/>
      <c r="I336" s="706"/>
      <c r="J336" s="699"/>
      <c r="K336" s="700"/>
      <c r="L336" s="701"/>
    </row>
    <row r="337" spans="1:12">
      <c r="A337" s="173" t="s">
        <v>161</v>
      </c>
      <c r="B337" s="635">
        <v>14</v>
      </c>
      <c r="C337" s="628">
        <v>1</v>
      </c>
      <c r="D337" s="625">
        <v>11892</v>
      </c>
      <c r="E337" s="626">
        <v>11893</v>
      </c>
      <c r="F337" s="691"/>
      <c r="G337" s="691"/>
      <c r="H337" s="691"/>
      <c r="I337" s="706"/>
      <c r="J337" s="699"/>
      <c r="K337" s="700"/>
      <c r="L337" s="701"/>
    </row>
    <row r="338" spans="1:12">
      <c r="A338" s="173" t="s">
        <v>212</v>
      </c>
      <c r="B338" s="635">
        <v>3100</v>
      </c>
      <c r="C338" s="628">
        <v>1</v>
      </c>
      <c r="D338" s="625">
        <v>11867</v>
      </c>
      <c r="E338" s="626">
        <v>11868</v>
      </c>
      <c r="F338" s="691"/>
      <c r="G338" s="691"/>
      <c r="H338" s="691"/>
      <c r="I338" s="706"/>
      <c r="J338" s="699"/>
      <c r="K338" s="700"/>
      <c r="L338" s="701"/>
    </row>
    <row r="339" spans="1:12" ht="15.75" thickBot="1">
      <c r="A339" s="174" t="s">
        <v>214</v>
      </c>
      <c r="B339" s="636">
        <v>128</v>
      </c>
      <c r="C339" s="629">
        <v>1</v>
      </c>
      <c r="D339" s="627">
        <v>11842</v>
      </c>
      <c r="E339" s="641">
        <v>11843</v>
      </c>
      <c r="F339" s="692"/>
      <c r="G339" s="692"/>
      <c r="H339" s="692"/>
      <c r="I339" s="707"/>
      <c r="J339" s="702"/>
      <c r="K339" s="703"/>
      <c r="L339" s="704"/>
    </row>
    <row r="340" spans="1:12">
      <c r="A340" s="176"/>
      <c r="B340" s="570" t="s">
        <v>278</v>
      </c>
      <c r="C340" s="640">
        <v>11824</v>
      </c>
      <c r="D340" s="639" t="s">
        <v>446</v>
      </c>
      <c r="E340" s="548"/>
      <c r="F340" s="60"/>
      <c r="G340" s="60"/>
      <c r="H340" s="60"/>
      <c r="I340" s="60"/>
      <c r="J340" s="62"/>
      <c r="K340" s="62"/>
      <c r="L340" s="63"/>
    </row>
    <row r="341" spans="1:12">
      <c r="A341" s="173" t="s">
        <v>213</v>
      </c>
      <c r="B341" s="634">
        <v>43020</v>
      </c>
      <c r="C341" s="628">
        <v>1</v>
      </c>
      <c r="D341" s="625">
        <v>11805</v>
      </c>
      <c r="E341" s="626">
        <v>11806</v>
      </c>
      <c r="F341" s="690">
        <f t="shared" ref="F341" si="111">($J$15*$J$16)*SUM(C341:C347)</f>
        <v>42</v>
      </c>
      <c r="G341" s="690">
        <f t="shared" ref="G341" si="112">E341-D347</f>
        <v>151</v>
      </c>
      <c r="H341" s="690">
        <f t="shared" ref="H341" si="113">C340-C348</f>
        <v>187</v>
      </c>
      <c r="I341" s="705">
        <v>9071</v>
      </c>
      <c r="J341" s="696" t="s">
        <v>209</v>
      </c>
      <c r="K341" s="697"/>
      <c r="L341" s="698"/>
    </row>
    <row r="342" spans="1:12">
      <c r="A342" s="173" t="s">
        <v>208</v>
      </c>
      <c r="B342" s="637">
        <v>0.89513888888888893</v>
      </c>
      <c r="C342" s="628">
        <v>1</v>
      </c>
      <c r="D342" s="625">
        <v>11780</v>
      </c>
      <c r="E342" s="626">
        <v>11781</v>
      </c>
      <c r="F342" s="691"/>
      <c r="G342" s="691"/>
      <c r="H342" s="691"/>
      <c r="I342" s="706"/>
      <c r="J342" s="699"/>
      <c r="K342" s="700"/>
      <c r="L342" s="701"/>
    </row>
    <row r="343" spans="1:12">
      <c r="A343" s="173" t="s">
        <v>210</v>
      </c>
      <c r="B343" s="638">
        <v>0.90069444444444446</v>
      </c>
      <c r="C343" s="628">
        <v>1</v>
      </c>
      <c r="D343" s="625">
        <v>11755</v>
      </c>
      <c r="E343" s="626">
        <v>11756</v>
      </c>
      <c r="F343" s="691"/>
      <c r="G343" s="691"/>
      <c r="H343" s="691"/>
      <c r="I343" s="706"/>
      <c r="J343" s="699"/>
      <c r="K343" s="700"/>
      <c r="L343" s="701"/>
    </row>
    <row r="344" spans="1:12">
      <c r="A344" s="173" t="s">
        <v>211</v>
      </c>
      <c r="B344" s="638">
        <v>0.90416666666666667</v>
      </c>
      <c r="C344" s="628">
        <v>1</v>
      </c>
      <c r="D344" s="625">
        <v>11730</v>
      </c>
      <c r="E344" s="626">
        <v>11731</v>
      </c>
      <c r="F344" s="691"/>
      <c r="G344" s="691"/>
      <c r="H344" s="691"/>
      <c r="I344" s="706"/>
      <c r="J344" s="699"/>
      <c r="K344" s="700"/>
      <c r="L344" s="701"/>
    </row>
    <row r="345" spans="1:12">
      <c r="A345" s="173" t="s">
        <v>161</v>
      </c>
      <c r="B345" s="635">
        <v>14</v>
      </c>
      <c r="C345" s="628">
        <v>1</v>
      </c>
      <c r="D345" s="625">
        <v>11705</v>
      </c>
      <c r="E345" s="626">
        <v>11706</v>
      </c>
      <c r="F345" s="691"/>
      <c r="G345" s="691"/>
      <c r="H345" s="691"/>
      <c r="I345" s="706"/>
      <c r="J345" s="699"/>
      <c r="K345" s="700"/>
      <c r="L345" s="701"/>
    </row>
    <row r="346" spans="1:12">
      <c r="A346" s="173" t="s">
        <v>212</v>
      </c>
      <c r="B346" s="635">
        <v>3300</v>
      </c>
      <c r="C346" s="628">
        <v>1</v>
      </c>
      <c r="D346" s="625">
        <v>11680</v>
      </c>
      <c r="E346" s="626">
        <v>11681</v>
      </c>
      <c r="F346" s="691"/>
      <c r="G346" s="691"/>
      <c r="H346" s="691"/>
      <c r="I346" s="706"/>
      <c r="J346" s="699"/>
      <c r="K346" s="700"/>
      <c r="L346" s="701"/>
    </row>
    <row r="347" spans="1:12" ht="15.75" thickBot="1">
      <c r="A347" s="174" t="s">
        <v>214</v>
      </c>
      <c r="B347" s="636">
        <v>107</v>
      </c>
      <c r="C347" s="629">
        <v>1</v>
      </c>
      <c r="D347" s="627">
        <v>11655</v>
      </c>
      <c r="E347" s="641">
        <v>11656</v>
      </c>
      <c r="F347" s="692"/>
      <c r="G347" s="692"/>
      <c r="H347" s="692"/>
      <c r="I347" s="707"/>
      <c r="J347" s="702"/>
      <c r="K347" s="703"/>
      <c r="L347" s="704"/>
    </row>
    <row r="348" spans="1:12">
      <c r="A348" s="176"/>
      <c r="B348" s="570" t="s">
        <v>279</v>
      </c>
      <c r="C348" s="640">
        <v>11637</v>
      </c>
      <c r="D348" s="639" t="s">
        <v>446</v>
      </c>
      <c r="E348" s="548"/>
      <c r="F348" s="60"/>
      <c r="G348" s="60"/>
      <c r="H348" s="60"/>
      <c r="I348" s="60"/>
      <c r="J348" s="62"/>
      <c r="K348" s="62"/>
      <c r="L348" s="63"/>
    </row>
    <row r="349" spans="1:12">
      <c r="A349" s="173" t="s">
        <v>213</v>
      </c>
      <c r="B349" s="634">
        <v>43021</v>
      </c>
      <c r="C349" s="628">
        <v>1</v>
      </c>
      <c r="D349" s="625">
        <v>11618</v>
      </c>
      <c r="E349" s="626">
        <v>11619</v>
      </c>
      <c r="F349" s="690">
        <f t="shared" ref="F349" si="114">($J$15*$J$16)*SUM(C349:C355)</f>
        <v>42</v>
      </c>
      <c r="G349" s="690">
        <f t="shared" ref="G349" si="115">E349-D355</f>
        <v>151</v>
      </c>
      <c r="H349" s="690">
        <f t="shared" ref="H349" si="116">C348-C356</f>
        <v>187</v>
      </c>
      <c r="I349" s="705">
        <v>9066</v>
      </c>
      <c r="J349" s="696" t="s">
        <v>209</v>
      </c>
      <c r="K349" s="697"/>
      <c r="L349" s="698"/>
    </row>
    <row r="350" spans="1:12">
      <c r="A350" s="173" t="s">
        <v>208</v>
      </c>
      <c r="B350" s="637">
        <v>0.20902777777777778</v>
      </c>
      <c r="C350" s="628">
        <v>1</v>
      </c>
      <c r="D350" s="625">
        <v>11593</v>
      </c>
      <c r="E350" s="626">
        <v>11594</v>
      </c>
      <c r="F350" s="691"/>
      <c r="G350" s="691"/>
      <c r="H350" s="691"/>
      <c r="I350" s="706"/>
      <c r="J350" s="699"/>
      <c r="K350" s="700"/>
      <c r="L350" s="701"/>
    </row>
    <row r="351" spans="1:12">
      <c r="A351" s="173" t="s">
        <v>210</v>
      </c>
      <c r="B351" s="638">
        <v>0.21458333333333335</v>
      </c>
      <c r="C351" s="628">
        <v>1</v>
      </c>
      <c r="D351" s="625">
        <v>11568</v>
      </c>
      <c r="E351" s="626">
        <v>11569</v>
      </c>
      <c r="F351" s="691"/>
      <c r="G351" s="691"/>
      <c r="H351" s="691"/>
      <c r="I351" s="706"/>
      <c r="J351" s="699"/>
      <c r="K351" s="700"/>
      <c r="L351" s="701"/>
    </row>
    <row r="352" spans="1:12">
      <c r="A352" s="173" t="s">
        <v>211</v>
      </c>
      <c r="B352" s="638">
        <v>0.21736111111111112</v>
      </c>
      <c r="C352" s="628">
        <v>1</v>
      </c>
      <c r="D352" s="625">
        <v>11543</v>
      </c>
      <c r="E352" s="626">
        <v>11544</v>
      </c>
      <c r="F352" s="691"/>
      <c r="G352" s="691"/>
      <c r="H352" s="691"/>
      <c r="I352" s="706"/>
      <c r="J352" s="699"/>
      <c r="K352" s="700"/>
      <c r="L352" s="701"/>
    </row>
    <row r="353" spans="1:12">
      <c r="A353" s="173" t="s">
        <v>161</v>
      </c>
      <c r="B353" s="635">
        <v>14</v>
      </c>
      <c r="C353" s="628">
        <v>1</v>
      </c>
      <c r="D353" s="625">
        <v>11518</v>
      </c>
      <c r="E353" s="626">
        <v>11519</v>
      </c>
      <c r="F353" s="691"/>
      <c r="G353" s="691"/>
      <c r="H353" s="691"/>
      <c r="I353" s="706"/>
      <c r="J353" s="699"/>
      <c r="K353" s="700"/>
      <c r="L353" s="701"/>
    </row>
    <row r="354" spans="1:12">
      <c r="A354" s="173" t="s">
        <v>212</v>
      </c>
      <c r="B354" s="635">
        <v>3300</v>
      </c>
      <c r="C354" s="628">
        <v>1</v>
      </c>
      <c r="D354" s="625">
        <v>11493</v>
      </c>
      <c r="E354" s="626">
        <v>11494</v>
      </c>
      <c r="F354" s="691"/>
      <c r="G354" s="691"/>
      <c r="H354" s="691"/>
      <c r="I354" s="706"/>
      <c r="J354" s="699"/>
      <c r="K354" s="700"/>
      <c r="L354" s="701"/>
    </row>
    <row r="355" spans="1:12" ht="15.75" thickBot="1">
      <c r="A355" s="174" t="s">
        <v>214</v>
      </c>
      <c r="B355" s="636">
        <v>110</v>
      </c>
      <c r="C355" s="629">
        <v>1</v>
      </c>
      <c r="D355" s="627">
        <v>11468</v>
      </c>
      <c r="E355" s="641">
        <v>11469</v>
      </c>
      <c r="F355" s="692"/>
      <c r="G355" s="692"/>
      <c r="H355" s="692"/>
      <c r="I355" s="707"/>
      <c r="J355" s="702"/>
      <c r="K355" s="703"/>
      <c r="L355" s="704"/>
    </row>
    <row r="356" spans="1:12">
      <c r="A356" s="176"/>
      <c r="B356" s="570" t="s">
        <v>280</v>
      </c>
      <c r="C356" s="640">
        <v>11450</v>
      </c>
      <c r="D356" s="639" t="s">
        <v>446</v>
      </c>
      <c r="E356" s="548"/>
      <c r="F356" s="60"/>
      <c r="G356" s="60"/>
      <c r="H356" s="60"/>
      <c r="I356" s="60"/>
      <c r="J356" s="62"/>
      <c r="K356" s="62"/>
      <c r="L356" s="63"/>
    </row>
    <row r="357" spans="1:12">
      <c r="A357" s="173" t="s">
        <v>213</v>
      </c>
      <c r="B357" s="634">
        <v>41925</v>
      </c>
      <c r="C357" s="628">
        <v>1</v>
      </c>
      <c r="D357" s="625">
        <v>11431</v>
      </c>
      <c r="E357" s="626">
        <v>11432</v>
      </c>
      <c r="F357" s="690">
        <f t="shared" ref="F357" si="117">($J$15*$J$16)*SUM(C357:C363)</f>
        <v>42</v>
      </c>
      <c r="G357" s="690">
        <f t="shared" ref="G357" si="118">E357-D363</f>
        <v>151</v>
      </c>
      <c r="H357" s="690">
        <f t="shared" ref="H357" si="119">C356-C364</f>
        <v>187</v>
      </c>
      <c r="I357" s="705">
        <v>9064</v>
      </c>
      <c r="J357" s="696" t="s">
        <v>209</v>
      </c>
      <c r="K357" s="697"/>
      <c r="L357" s="698"/>
    </row>
    <row r="358" spans="1:12">
      <c r="A358" s="173" t="s">
        <v>208</v>
      </c>
      <c r="B358" s="637">
        <v>0.44722222222222219</v>
      </c>
      <c r="C358" s="628">
        <v>1</v>
      </c>
      <c r="D358" s="625">
        <v>11406</v>
      </c>
      <c r="E358" s="626">
        <v>11407</v>
      </c>
      <c r="F358" s="691"/>
      <c r="G358" s="691"/>
      <c r="H358" s="691"/>
      <c r="I358" s="706"/>
      <c r="J358" s="699"/>
      <c r="K358" s="700"/>
      <c r="L358" s="701"/>
    </row>
    <row r="359" spans="1:12">
      <c r="A359" s="173" t="s">
        <v>210</v>
      </c>
      <c r="B359" s="638">
        <v>0.45277777777777778</v>
      </c>
      <c r="C359" s="628">
        <v>1</v>
      </c>
      <c r="D359" s="625">
        <v>11381</v>
      </c>
      <c r="E359" s="626">
        <v>11382</v>
      </c>
      <c r="F359" s="691"/>
      <c r="G359" s="691"/>
      <c r="H359" s="691"/>
      <c r="I359" s="706"/>
      <c r="J359" s="699"/>
      <c r="K359" s="700"/>
      <c r="L359" s="701"/>
    </row>
    <row r="360" spans="1:12">
      <c r="A360" s="173" t="s">
        <v>211</v>
      </c>
      <c r="B360" s="638">
        <v>0.4548611111111111</v>
      </c>
      <c r="C360" s="628">
        <v>1</v>
      </c>
      <c r="D360" s="625">
        <v>11356</v>
      </c>
      <c r="E360" s="626">
        <v>11357</v>
      </c>
      <c r="F360" s="691"/>
      <c r="G360" s="691"/>
      <c r="H360" s="691"/>
      <c r="I360" s="706"/>
      <c r="J360" s="699"/>
      <c r="K360" s="700"/>
      <c r="L360" s="701"/>
    </row>
    <row r="361" spans="1:12">
      <c r="A361" s="173" t="s">
        <v>161</v>
      </c>
      <c r="B361" s="635">
        <v>14</v>
      </c>
      <c r="C361" s="628">
        <v>1</v>
      </c>
      <c r="D361" s="625">
        <v>11331</v>
      </c>
      <c r="E361" s="626">
        <v>11332</v>
      </c>
      <c r="F361" s="691"/>
      <c r="G361" s="691"/>
      <c r="H361" s="691"/>
      <c r="I361" s="706"/>
      <c r="J361" s="699"/>
      <c r="K361" s="700"/>
      <c r="L361" s="701"/>
    </row>
    <row r="362" spans="1:12">
      <c r="A362" s="173" t="s">
        <v>212</v>
      </c>
      <c r="B362" s="635">
        <v>3500</v>
      </c>
      <c r="C362" s="628">
        <v>1</v>
      </c>
      <c r="D362" s="625">
        <v>11306</v>
      </c>
      <c r="E362" s="626">
        <v>11307</v>
      </c>
      <c r="F362" s="691"/>
      <c r="G362" s="691"/>
      <c r="H362" s="691"/>
      <c r="I362" s="706"/>
      <c r="J362" s="699"/>
      <c r="K362" s="700"/>
      <c r="L362" s="701"/>
    </row>
    <row r="363" spans="1:12" ht="15.75" thickBot="1">
      <c r="A363" s="174" t="s">
        <v>214</v>
      </c>
      <c r="B363" s="636">
        <v>123</v>
      </c>
      <c r="C363" s="629">
        <v>1</v>
      </c>
      <c r="D363" s="627">
        <v>11281</v>
      </c>
      <c r="E363" s="641">
        <v>11282</v>
      </c>
      <c r="F363" s="692"/>
      <c r="G363" s="692"/>
      <c r="H363" s="692"/>
      <c r="I363" s="707"/>
      <c r="J363" s="702"/>
      <c r="K363" s="703"/>
      <c r="L363" s="704"/>
    </row>
    <row r="364" spans="1:12">
      <c r="A364" s="176"/>
      <c r="B364" s="570" t="s">
        <v>281</v>
      </c>
      <c r="C364" s="640">
        <v>11263</v>
      </c>
      <c r="D364" s="639" t="s">
        <v>446</v>
      </c>
      <c r="E364" s="548"/>
      <c r="F364" s="60"/>
      <c r="G364" s="60"/>
      <c r="H364" s="60"/>
      <c r="I364" s="60"/>
      <c r="J364" s="62"/>
      <c r="K364" s="62"/>
      <c r="L364" s="63"/>
    </row>
    <row r="365" spans="1:12">
      <c r="A365" s="173" t="s">
        <v>213</v>
      </c>
      <c r="B365" s="634">
        <v>43021</v>
      </c>
      <c r="C365" s="628">
        <v>1</v>
      </c>
      <c r="D365" s="625">
        <v>11244</v>
      </c>
      <c r="E365" s="626">
        <v>11245</v>
      </c>
      <c r="F365" s="690">
        <f t="shared" ref="F365" si="120">($J$15*$J$16)*SUM(C365:C371)</f>
        <v>42</v>
      </c>
      <c r="G365" s="690">
        <f t="shared" ref="G365" si="121">E365-D371</f>
        <v>151</v>
      </c>
      <c r="H365" s="690">
        <f t="shared" ref="H365" si="122">C364-C372</f>
        <v>187</v>
      </c>
      <c r="I365" s="705">
        <v>9064</v>
      </c>
      <c r="J365" s="696" t="s">
        <v>209</v>
      </c>
      <c r="K365" s="697"/>
      <c r="L365" s="698"/>
    </row>
    <row r="366" spans="1:12">
      <c r="A366" s="173" t="s">
        <v>208</v>
      </c>
      <c r="B366" s="637">
        <v>0.77361111111111114</v>
      </c>
      <c r="C366" s="628">
        <v>1</v>
      </c>
      <c r="D366" s="625">
        <v>11219</v>
      </c>
      <c r="E366" s="626">
        <v>11220</v>
      </c>
      <c r="F366" s="691"/>
      <c r="G366" s="691"/>
      <c r="H366" s="691"/>
      <c r="I366" s="706"/>
      <c r="J366" s="699"/>
      <c r="K366" s="700"/>
      <c r="L366" s="701"/>
    </row>
    <row r="367" spans="1:12">
      <c r="A367" s="173" t="s">
        <v>210</v>
      </c>
      <c r="B367" s="638">
        <v>0.77847222222222223</v>
      </c>
      <c r="C367" s="628">
        <v>1</v>
      </c>
      <c r="D367" s="625">
        <v>11194</v>
      </c>
      <c r="E367" s="626">
        <v>11195</v>
      </c>
      <c r="F367" s="691"/>
      <c r="G367" s="691"/>
      <c r="H367" s="691"/>
      <c r="I367" s="706"/>
      <c r="J367" s="699"/>
      <c r="K367" s="700"/>
      <c r="L367" s="701"/>
    </row>
    <row r="368" spans="1:12">
      <c r="A368" s="173" t="s">
        <v>211</v>
      </c>
      <c r="B368" s="638">
        <v>0.78055555555555556</v>
      </c>
      <c r="C368" s="628">
        <v>1</v>
      </c>
      <c r="D368" s="625">
        <v>11169</v>
      </c>
      <c r="E368" s="626">
        <v>11170</v>
      </c>
      <c r="F368" s="691"/>
      <c r="G368" s="691"/>
      <c r="H368" s="691"/>
      <c r="I368" s="706"/>
      <c r="J368" s="699"/>
      <c r="K368" s="700"/>
      <c r="L368" s="701"/>
    </row>
    <row r="369" spans="1:12">
      <c r="A369" s="173" t="s">
        <v>161</v>
      </c>
      <c r="B369" s="635">
        <v>14</v>
      </c>
      <c r="C369" s="628">
        <v>1</v>
      </c>
      <c r="D369" s="625">
        <v>11144</v>
      </c>
      <c r="E369" s="626">
        <v>11145</v>
      </c>
      <c r="F369" s="691"/>
      <c r="G369" s="691"/>
      <c r="H369" s="691"/>
      <c r="I369" s="706"/>
      <c r="J369" s="699"/>
      <c r="K369" s="700"/>
      <c r="L369" s="701"/>
    </row>
    <row r="370" spans="1:12">
      <c r="A370" s="173" t="s">
        <v>212</v>
      </c>
      <c r="B370" s="635">
        <v>3350</v>
      </c>
      <c r="C370" s="628">
        <v>1</v>
      </c>
      <c r="D370" s="625">
        <v>11119</v>
      </c>
      <c r="E370" s="626">
        <v>11120</v>
      </c>
      <c r="F370" s="691"/>
      <c r="G370" s="691"/>
      <c r="H370" s="691"/>
      <c r="I370" s="706"/>
      <c r="J370" s="699"/>
      <c r="K370" s="700"/>
      <c r="L370" s="701"/>
    </row>
    <row r="371" spans="1:12" ht="15.75" thickBot="1">
      <c r="A371" s="174" t="s">
        <v>214</v>
      </c>
      <c r="B371" s="636">
        <v>91</v>
      </c>
      <c r="C371" s="629">
        <v>1</v>
      </c>
      <c r="D371" s="627">
        <v>11094</v>
      </c>
      <c r="E371" s="641">
        <v>11095</v>
      </c>
      <c r="F371" s="692"/>
      <c r="G371" s="692"/>
      <c r="H371" s="692"/>
      <c r="I371" s="707"/>
      <c r="J371" s="702"/>
      <c r="K371" s="703"/>
      <c r="L371" s="704"/>
    </row>
    <row r="372" spans="1:12">
      <c r="A372" s="176"/>
      <c r="B372" s="570" t="s">
        <v>282</v>
      </c>
      <c r="C372" s="640">
        <v>11076</v>
      </c>
      <c r="D372" s="639" t="s">
        <v>446</v>
      </c>
      <c r="E372" s="548"/>
      <c r="F372" s="60"/>
      <c r="G372" s="60"/>
      <c r="H372" s="60"/>
      <c r="I372" s="60"/>
      <c r="J372" s="62"/>
      <c r="K372" s="62"/>
      <c r="L372" s="63"/>
    </row>
    <row r="373" spans="1:12">
      <c r="A373" s="173" t="s">
        <v>213</v>
      </c>
      <c r="B373" s="634">
        <v>43022</v>
      </c>
      <c r="C373" s="628">
        <v>1</v>
      </c>
      <c r="D373" s="625">
        <v>11057</v>
      </c>
      <c r="E373" s="626">
        <v>11058</v>
      </c>
      <c r="F373" s="690">
        <f t="shared" ref="F373" si="123">($J$15*$J$16)*SUM(C373:C379)</f>
        <v>42</v>
      </c>
      <c r="G373" s="690">
        <f t="shared" ref="G373" si="124">E373-D379</f>
        <v>151</v>
      </c>
      <c r="H373" s="690">
        <f t="shared" ref="H373" si="125">C372-C380</f>
        <v>187</v>
      </c>
      <c r="I373" s="705">
        <v>9060</v>
      </c>
      <c r="J373" s="696" t="s">
        <v>209</v>
      </c>
      <c r="K373" s="697"/>
      <c r="L373" s="698"/>
    </row>
    <row r="374" spans="1:12">
      <c r="A374" s="173" t="s">
        <v>208</v>
      </c>
      <c r="B374" s="637">
        <v>2.7083333333333334E-2</v>
      </c>
      <c r="C374" s="628">
        <v>1</v>
      </c>
      <c r="D374" s="625">
        <v>11032</v>
      </c>
      <c r="E374" s="626">
        <v>11033</v>
      </c>
      <c r="F374" s="691"/>
      <c r="G374" s="691"/>
      <c r="H374" s="691"/>
      <c r="I374" s="706"/>
      <c r="J374" s="699"/>
      <c r="K374" s="700"/>
      <c r="L374" s="701"/>
    </row>
    <row r="375" spans="1:12">
      <c r="A375" s="173" t="s">
        <v>210</v>
      </c>
      <c r="B375" s="638">
        <v>3.125E-2</v>
      </c>
      <c r="C375" s="628">
        <v>1</v>
      </c>
      <c r="D375" s="625">
        <v>11007</v>
      </c>
      <c r="E375" s="626">
        <v>11008</v>
      </c>
      <c r="F375" s="691"/>
      <c r="G375" s="691"/>
      <c r="H375" s="691"/>
      <c r="I375" s="706"/>
      <c r="J375" s="699"/>
      <c r="K375" s="700"/>
      <c r="L375" s="701"/>
    </row>
    <row r="376" spans="1:12">
      <c r="A376" s="173" t="s">
        <v>211</v>
      </c>
      <c r="B376" s="638">
        <v>3.3333333333333333E-2</v>
      </c>
      <c r="C376" s="628">
        <v>1</v>
      </c>
      <c r="D376" s="625">
        <v>10982</v>
      </c>
      <c r="E376" s="626">
        <v>10983</v>
      </c>
      <c r="F376" s="691"/>
      <c r="G376" s="691"/>
      <c r="H376" s="691"/>
      <c r="I376" s="706"/>
      <c r="J376" s="699"/>
      <c r="K376" s="700"/>
      <c r="L376" s="701"/>
    </row>
    <row r="377" spans="1:12">
      <c r="A377" s="173" t="s">
        <v>161</v>
      </c>
      <c r="B377" s="635">
        <v>14</v>
      </c>
      <c r="C377" s="628">
        <v>1</v>
      </c>
      <c r="D377" s="625">
        <v>10957</v>
      </c>
      <c r="E377" s="626">
        <v>10958</v>
      </c>
      <c r="F377" s="691"/>
      <c r="G377" s="691"/>
      <c r="H377" s="691"/>
      <c r="I377" s="706"/>
      <c r="J377" s="699"/>
      <c r="K377" s="700"/>
      <c r="L377" s="701"/>
    </row>
    <row r="378" spans="1:12">
      <c r="A378" s="173" t="s">
        <v>212</v>
      </c>
      <c r="B378" s="635">
        <v>3400</v>
      </c>
      <c r="C378" s="628">
        <v>1</v>
      </c>
      <c r="D378" s="625">
        <v>10932</v>
      </c>
      <c r="E378" s="626">
        <v>10933</v>
      </c>
      <c r="F378" s="691"/>
      <c r="G378" s="691"/>
      <c r="H378" s="691"/>
      <c r="I378" s="706"/>
      <c r="J378" s="699"/>
      <c r="K378" s="700"/>
      <c r="L378" s="701"/>
    </row>
    <row r="379" spans="1:12" ht="15.75" thickBot="1">
      <c r="A379" s="174" t="s">
        <v>214</v>
      </c>
      <c r="B379" s="636">
        <v>83</v>
      </c>
      <c r="C379" s="629">
        <v>1</v>
      </c>
      <c r="D379" s="627">
        <v>10907</v>
      </c>
      <c r="E379" s="641">
        <v>10908</v>
      </c>
      <c r="F379" s="692"/>
      <c r="G379" s="692"/>
      <c r="H379" s="692"/>
      <c r="I379" s="707"/>
      <c r="J379" s="702"/>
      <c r="K379" s="703"/>
      <c r="L379" s="704"/>
    </row>
    <row r="380" spans="1:12">
      <c r="A380" s="176"/>
      <c r="B380" s="570" t="s">
        <v>283</v>
      </c>
      <c r="C380" s="640">
        <v>10889</v>
      </c>
      <c r="D380" s="639" t="s">
        <v>446</v>
      </c>
      <c r="E380" s="548"/>
      <c r="F380" s="60"/>
      <c r="G380" s="60"/>
      <c r="H380" s="60"/>
      <c r="I380" s="60"/>
      <c r="J380" s="62"/>
      <c r="K380" s="62"/>
      <c r="L380" s="63"/>
    </row>
    <row r="381" spans="1:12">
      <c r="A381" s="173" t="s">
        <v>213</v>
      </c>
      <c r="B381" s="634">
        <v>43022</v>
      </c>
      <c r="C381" s="628">
        <v>1</v>
      </c>
      <c r="D381" s="625">
        <v>10870</v>
      </c>
      <c r="E381" s="626">
        <v>10871</v>
      </c>
      <c r="F381" s="690">
        <f t="shared" ref="F381" si="126">($J$15*$J$16)*SUM(C381:C387)</f>
        <v>42</v>
      </c>
      <c r="G381" s="690">
        <f t="shared" ref="G381" si="127">E381-D387</f>
        <v>151</v>
      </c>
      <c r="H381" s="690">
        <f t="shared" ref="H381" si="128">C380-C388</f>
        <v>187</v>
      </c>
      <c r="I381" s="705">
        <v>9055</v>
      </c>
      <c r="J381" s="696" t="s">
        <v>209</v>
      </c>
      <c r="K381" s="697"/>
      <c r="L381" s="698"/>
    </row>
    <row r="382" spans="1:12">
      <c r="A382" s="173" t="s">
        <v>208</v>
      </c>
      <c r="B382" s="637">
        <v>0.24652777777777779</v>
      </c>
      <c r="C382" s="628">
        <v>1</v>
      </c>
      <c r="D382" s="625">
        <v>10845</v>
      </c>
      <c r="E382" s="626">
        <v>10846</v>
      </c>
      <c r="F382" s="691"/>
      <c r="G382" s="691"/>
      <c r="H382" s="691"/>
      <c r="I382" s="706"/>
      <c r="J382" s="699"/>
      <c r="K382" s="700"/>
      <c r="L382" s="701"/>
    </row>
    <row r="383" spans="1:12">
      <c r="A383" s="173" t="s">
        <v>210</v>
      </c>
      <c r="B383" s="638">
        <v>0.25069444444444444</v>
      </c>
      <c r="C383" s="628">
        <v>1</v>
      </c>
      <c r="D383" s="625">
        <v>10820</v>
      </c>
      <c r="E383" s="626">
        <v>10821</v>
      </c>
      <c r="F383" s="691"/>
      <c r="G383" s="691"/>
      <c r="H383" s="691"/>
      <c r="I383" s="706"/>
      <c r="J383" s="699"/>
      <c r="K383" s="700"/>
      <c r="L383" s="701"/>
    </row>
    <row r="384" spans="1:12">
      <c r="A384" s="173" t="s">
        <v>211</v>
      </c>
      <c r="B384" s="638">
        <v>0.25208333333333333</v>
      </c>
      <c r="C384" s="628">
        <v>1</v>
      </c>
      <c r="D384" s="625">
        <v>10795</v>
      </c>
      <c r="E384" s="626">
        <v>10796</v>
      </c>
      <c r="F384" s="691"/>
      <c r="G384" s="691"/>
      <c r="H384" s="691"/>
      <c r="I384" s="706"/>
      <c r="J384" s="699"/>
      <c r="K384" s="700"/>
      <c r="L384" s="701"/>
    </row>
    <row r="385" spans="1:12">
      <c r="A385" s="173" t="s">
        <v>161</v>
      </c>
      <c r="B385" s="635">
        <v>14</v>
      </c>
      <c r="C385" s="628">
        <v>1</v>
      </c>
      <c r="D385" s="625">
        <v>10770</v>
      </c>
      <c r="E385" s="626">
        <v>10771</v>
      </c>
      <c r="F385" s="691"/>
      <c r="G385" s="691"/>
      <c r="H385" s="691"/>
      <c r="I385" s="706"/>
      <c r="J385" s="699"/>
      <c r="K385" s="700"/>
      <c r="L385" s="701"/>
    </row>
    <row r="386" spans="1:12">
      <c r="A386" s="173" t="s">
        <v>212</v>
      </c>
      <c r="B386" s="635">
        <v>3700</v>
      </c>
      <c r="C386" s="628">
        <v>1</v>
      </c>
      <c r="D386" s="625">
        <v>10745</v>
      </c>
      <c r="E386" s="626">
        <v>10746</v>
      </c>
      <c r="F386" s="691"/>
      <c r="G386" s="691"/>
      <c r="H386" s="691"/>
      <c r="I386" s="706"/>
      <c r="J386" s="699"/>
      <c r="K386" s="700"/>
      <c r="L386" s="701"/>
    </row>
    <row r="387" spans="1:12" ht="15.75" thickBot="1">
      <c r="A387" s="174" t="s">
        <v>214</v>
      </c>
      <c r="B387" s="636">
        <v>90</v>
      </c>
      <c r="C387" s="629">
        <v>1</v>
      </c>
      <c r="D387" s="627">
        <v>10720</v>
      </c>
      <c r="E387" s="641">
        <v>10721</v>
      </c>
      <c r="F387" s="692"/>
      <c r="G387" s="692"/>
      <c r="H387" s="692"/>
      <c r="I387" s="707"/>
      <c r="J387" s="702"/>
      <c r="K387" s="703"/>
      <c r="L387" s="704"/>
    </row>
    <row r="388" spans="1:12">
      <c r="A388" s="176"/>
      <c r="B388" s="570" t="s">
        <v>284</v>
      </c>
      <c r="C388" s="640">
        <v>10702</v>
      </c>
      <c r="D388" s="639" t="s">
        <v>446</v>
      </c>
      <c r="E388" s="548"/>
      <c r="F388" s="60"/>
      <c r="G388" s="60"/>
      <c r="H388" s="60"/>
      <c r="I388" s="60"/>
      <c r="J388" s="62"/>
      <c r="K388" s="62"/>
      <c r="L388" s="63"/>
    </row>
    <row r="389" spans="1:12">
      <c r="A389" s="173" t="s">
        <v>213</v>
      </c>
      <c r="B389" s="634">
        <v>43022</v>
      </c>
      <c r="C389" s="628">
        <v>1</v>
      </c>
      <c r="D389" s="625">
        <v>10683</v>
      </c>
      <c r="E389" s="626">
        <v>10684</v>
      </c>
      <c r="F389" s="690">
        <f t="shared" ref="F389" si="129">($J$15*$J$16)*SUM(C389:C395)</f>
        <v>42</v>
      </c>
      <c r="G389" s="690">
        <f t="shared" ref="G389" si="130">E389-D395</f>
        <v>151</v>
      </c>
      <c r="H389" s="690">
        <f t="shared" ref="H389" si="131">C388-C396</f>
        <v>187</v>
      </c>
      <c r="I389" s="705">
        <v>9051</v>
      </c>
      <c r="J389" s="696" t="s">
        <v>209</v>
      </c>
      <c r="K389" s="697"/>
      <c r="L389" s="698"/>
    </row>
    <row r="390" spans="1:12">
      <c r="A390" s="173" t="s">
        <v>208</v>
      </c>
      <c r="B390" s="637">
        <v>0.44375000000000003</v>
      </c>
      <c r="C390" s="628">
        <v>1</v>
      </c>
      <c r="D390" s="625">
        <v>10658</v>
      </c>
      <c r="E390" s="626">
        <v>10659</v>
      </c>
      <c r="F390" s="691"/>
      <c r="G390" s="691"/>
      <c r="H390" s="691"/>
      <c r="I390" s="706"/>
      <c r="J390" s="699"/>
      <c r="K390" s="700"/>
      <c r="L390" s="701"/>
    </row>
    <row r="391" spans="1:12">
      <c r="A391" s="173" t="s">
        <v>210</v>
      </c>
      <c r="B391" s="638">
        <v>0.44791666666666669</v>
      </c>
      <c r="C391" s="628">
        <v>1</v>
      </c>
      <c r="D391" s="625">
        <v>10633</v>
      </c>
      <c r="E391" s="626">
        <v>10634</v>
      </c>
      <c r="F391" s="691"/>
      <c r="G391" s="691"/>
      <c r="H391" s="691"/>
      <c r="I391" s="706"/>
      <c r="J391" s="699"/>
      <c r="K391" s="700"/>
      <c r="L391" s="701"/>
    </row>
    <row r="392" spans="1:12">
      <c r="A392" s="173" t="s">
        <v>211</v>
      </c>
      <c r="B392" s="638">
        <v>0.44861111111111113</v>
      </c>
      <c r="C392" s="628">
        <v>1</v>
      </c>
      <c r="D392" s="625">
        <v>10608</v>
      </c>
      <c r="E392" s="626">
        <v>10609</v>
      </c>
      <c r="F392" s="691"/>
      <c r="G392" s="691"/>
      <c r="H392" s="691"/>
      <c r="I392" s="706"/>
      <c r="J392" s="699"/>
      <c r="K392" s="700"/>
      <c r="L392" s="701"/>
    </row>
    <row r="393" spans="1:12">
      <c r="A393" s="173" t="s">
        <v>161</v>
      </c>
      <c r="B393" s="635">
        <v>14</v>
      </c>
      <c r="C393" s="628">
        <v>1</v>
      </c>
      <c r="D393" s="625">
        <v>10583</v>
      </c>
      <c r="E393" s="626">
        <v>10584</v>
      </c>
      <c r="F393" s="691"/>
      <c r="G393" s="691"/>
      <c r="H393" s="691"/>
      <c r="I393" s="706"/>
      <c r="J393" s="699"/>
      <c r="K393" s="700"/>
      <c r="L393" s="701"/>
    </row>
    <row r="394" spans="1:12">
      <c r="A394" s="173" t="s">
        <v>212</v>
      </c>
      <c r="B394" s="635">
        <v>3400</v>
      </c>
      <c r="C394" s="628">
        <v>1</v>
      </c>
      <c r="D394" s="625">
        <v>10558</v>
      </c>
      <c r="E394" s="626">
        <v>10559</v>
      </c>
      <c r="F394" s="691"/>
      <c r="G394" s="691"/>
      <c r="H394" s="691"/>
      <c r="I394" s="706"/>
      <c r="J394" s="699"/>
      <c r="K394" s="700"/>
      <c r="L394" s="701"/>
    </row>
    <row r="395" spans="1:12" ht="15.75" thickBot="1">
      <c r="A395" s="174" t="s">
        <v>214</v>
      </c>
      <c r="B395" s="636">
        <v>86</v>
      </c>
      <c r="C395" s="629">
        <v>1</v>
      </c>
      <c r="D395" s="627">
        <v>10533</v>
      </c>
      <c r="E395" s="641">
        <v>10534</v>
      </c>
      <c r="F395" s="692"/>
      <c r="G395" s="692"/>
      <c r="H395" s="692"/>
      <c r="I395" s="707"/>
      <c r="J395" s="702"/>
      <c r="K395" s="703"/>
      <c r="L395" s="704"/>
    </row>
    <row r="396" spans="1:12">
      <c r="A396" s="573"/>
      <c r="B396" s="570" t="s">
        <v>285</v>
      </c>
      <c r="C396" s="640">
        <v>10515</v>
      </c>
      <c r="D396" s="639" t="s">
        <v>446</v>
      </c>
      <c r="E396" s="548"/>
      <c r="F396" s="60"/>
      <c r="G396" s="60"/>
      <c r="H396" s="60"/>
      <c r="I396" s="60"/>
      <c r="J396" s="62"/>
      <c r="K396" s="62"/>
      <c r="L396" s="63"/>
    </row>
    <row r="397" spans="1:12">
      <c r="A397" s="571" t="s">
        <v>213</v>
      </c>
      <c r="B397" s="634">
        <v>43022</v>
      </c>
      <c r="C397" s="628">
        <v>1</v>
      </c>
      <c r="D397" s="625">
        <v>10496</v>
      </c>
      <c r="E397" s="626">
        <v>10497</v>
      </c>
      <c r="F397" s="690">
        <f t="shared" ref="F397" si="132">($J$15*$J$16)*SUM(C397:C403)</f>
        <v>42</v>
      </c>
      <c r="G397" s="690">
        <f t="shared" ref="G397" si="133">E397-D403</f>
        <v>151</v>
      </c>
      <c r="H397" s="690">
        <f t="shared" ref="H397" si="134">C396-C404</f>
        <v>187</v>
      </c>
      <c r="I397" s="705">
        <v>9048</v>
      </c>
      <c r="J397" s="696" t="s">
        <v>209</v>
      </c>
      <c r="K397" s="697"/>
      <c r="L397" s="698"/>
    </row>
    <row r="398" spans="1:12">
      <c r="A398" s="571" t="s">
        <v>208</v>
      </c>
      <c r="B398" s="637">
        <v>0.73263888888888884</v>
      </c>
      <c r="C398" s="628">
        <v>1</v>
      </c>
      <c r="D398" s="625">
        <v>10471</v>
      </c>
      <c r="E398" s="626">
        <v>10472</v>
      </c>
      <c r="F398" s="691"/>
      <c r="G398" s="691"/>
      <c r="H398" s="691"/>
      <c r="I398" s="706"/>
      <c r="J398" s="699"/>
      <c r="K398" s="700"/>
      <c r="L398" s="701"/>
    </row>
    <row r="399" spans="1:12">
      <c r="A399" s="571" t="s">
        <v>210</v>
      </c>
      <c r="B399" s="638">
        <v>0.84513888888888899</v>
      </c>
      <c r="C399" s="628">
        <v>1</v>
      </c>
      <c r="D399" s="625">
        <v>10446</v>
      </c>
      <c r="E399" s="626">
        <v>10447</v>
      </c>
      <c r="F399" s="691"/>
      <c r="G399" s="691"/>
      <c r="H399" s="691"/>
      <c r="I399" s="706"/>
      <c r="J399" s="699"/>
      <c r="K399" s="700"/>
      <c r="L399" s="701"/>
    </row>
    <row r="400" spans="1:12">
      <c r="A400" s="571" t="s">
        <v>211</v>
      </c>
      <c r="B400" s="638">
        <v>0.84652777777777777</v>
      </c>
      <c r="C400" s="628">
        <v>1</v>
      </c>
      <c r="D400" s="625">
        <v>10421</v>
      </c>
      <c r="E400" s="626">
        <v>10422</v>
      </c>
      <c r="F400" s="691"/>
      <c r="G400" s="691"/>
      <c r="H400" s="691"/>
      <c r="I400" s="706"/>
      <c r="J400" s="699"/>
      <c r="K400" s="700"/>
      <c r="L400" s="701"/>
    </row>
    <row r="401" spans="1:12">
      <c r="A401" s="571" t="s">
        <v>161</v>
      </c>
      <c r="B401" s="635">
        <v>14</v>
      </c>
      <c r="C401" s="628">
        <v>1</v>
      </c>
      <c r="D401" s="625">
        <v>10396</v>
      </c>
      <c r="E401" s="626">
        <v>10397</v>
      </c>
      <c r="F401" s="691"/>
      <c r="G401" s="691"/>
      <c r="H401" s="691"/>
      <c r="I401" s="706"/>
      <c r="J401" s="699"/>
      <c r="K401" s="700"/>
      <c r="L401" s="701"/>
    </row>
    <row r="402" spans="1:12">
      <c r="A402" s="571" t="s">
        <v>212</v>
      </c>
      <c r="B402" s="635">
        <v>3350</v>
      </c>
      <c r="C402" s="628">
        <v>1</v>
      </c>
      <c r="D402" s="625">
        <v>10371</v>
      </c>
      <c r="E402" s="626">
        <v>10372</v>
      </c>
      <c r="F402" s="691"/>
      <c r="G402" s="691"/>
      <c r="H402" s="691"/>
      <c r="I402" s="706"/>
      <c r="J402" s="699"/>
      <c r="K402" s="700"/>
      <c r="L402" s="701"/>
    </row>
    <row r="403" spans="1:12" ht="15.75" thickBot="1">
      <c r="A403" s="572" t="s">
        <v>214</v>
      </c>
      <c r="B403" s="636">
        <v>119</v>
      </c>
      <c r="C403" s="629">
        <v>1</v>
      </c>
      <c r="D403" s="627">
        <v>10346</v>
      </c>
      <c r="E403" s="641">
        <v>10347</v>
      </c>
      <c r="F403" s="692"/>
      <c r="G403" s="692"/>
      <c r="H403" s="692"/>
      <c r="I403" s="707"/>
      <c r="J403" s="702"/>
      <c r="K403" s="703"/>
      <c r="L403" s="704"/>
    </row>
    <row r="404" spans="1:12">
      <c r="A404" s="573"/>
      <c r="B404" s="570" t="s">
        <v>286</v>
      </c>
      <c r="C404" s="640">
        <v>10328</v>
      </c>
      <c r="D404" s="639" t="s">
        <v>446</v>
      </c>
      <c r="E404" s="548"/>
      <c r="F404" s="60"/>
      <c r="G404" s="60"/>
      <c r="H404" s="60"/>
      <c r="I404" s="60"/>
      <c r="J404" s="62"/>
      <c r="K404" s="62"/>
      <c r="L404" s="63"/>
    </row>
    <row r="405" spans="1:12">
      <c r="A405" s="571" t="s">
        <v>213</v>
      </c>
      <c r="B405" s="634">
        <v>43023</v>
      </c>
      <c r="C405" s="628">
        <v>1</v>
      </c>
      <c r="D405" s="625">
        <v>10309</v>
      </c>
      <c r="E405" s="626">
        <v>10310</v>
      </c>
      <c r="F405" s="690">
        <f>($J$15*$J$16)*SUM(C405:C411)</f>
        <v>42</v>
      </c>
      <c r="G405" s="690">
        <f>E405-D411</f>
        <v>151</v>
      </c>
      <c r="H405" s="690">
        <f>C404-C412</f>
        <v>187</v>
      </c>
      <c r="I405" s="705">
        <v>9047</v>
      </c>
      <c r="J405" s="696" t="s">
        <v>209</v>
      </c>
      <c r="K405" s="697"/>
      <c r="L405" s="698"/>
    </row>
    <row r="406" spans="1:12">
      <c r="A406" s="571" t="s">
        <v>208</v>
      </c>
      <c r="B406" s="637">
        <v>4.1666666666666666E-3</v>
      </c>
      <c r="C406" s="628">
        <v>1</v>
      </c>
      <c r="D406" s="625">
        <v>10284</v>
      </c>
      <c r="E406" s="626">
        <v>10285</v>
      </c>
      <c r="F406" s="691"/>
      <c r="G406" s="691"/>
      <c r="H406" s="691"/>
      <c r="I406" s="706"/>
      <c r="J406" s="699"/>
      <c r="K406" s="700"/>
      <c r="L406" s="701"/>
    </row>
    <row r="407" spans="1:12">
      <c r="A407" s="571" t="s">
        <v>210</v>
      </c>
      <c r="B407" s="638">
        <v>7.6388888888888886E-3</v>
      </c>
      <c r="C407" s="628">
        <v>1</v>
      </c>
      <c r="D407" s="625">
        <v>10259</v>
      </c>
      <c r="E407" s="626">
        <v>10260</v>
      </c>
      <c r="F407" s="691"/>
      <c r="G407" s="691"/>
      <c r="H407" s="691"/>
      <c r="I407" s="706"/>
      <c r="J407" s="699"/>
      <c r="K407" s="700"/>
      <c r="L407" s="701"/>
    </row>
    <row r="408" spans="1:12">
      <c r="A408" s="571" t="s">
        <v>211</v>
      </c>
      <c r="B408" s="638">
        <v>9.7222222222222224E-3</v>
      </c>
      <c r="C408" s="628">
        <v>1</v>
      </c>
      <c r="D408" s="625">
        <v>10234</v>
      </c>
      <c r="E408" s="626">
        <v>10235</v>
      </c>
      <c r="F408" s="691"/>
      <c r="G408" s="691"/>
      <c r="H408" s="691"/>
      <c r="I408" s="706"/>
      <c r="J408" s="699"/>
      <c r="K408" s="700"/>
      <c r="L408" s="701"/>
    </row>
    <row r="409" spans="1:12">
      <c r="A409" s="571" t="s">
        <v>161</v>
      </c>
      <c r="B409" s="635">
        <v>14</v>
      </c>
      <c r="C409" s="628">
        <v>1</v>
      </c>
      <c r="D409" s="625">
        <v>10209</v>
      </c>
      <c r="E409" s="626">
        <v>10210</v>
      </c>
      <c r="F409" s="691"/>
      <c r="G409" s="691"/>
      <c r="H409" s="691"/>
      <c r="I409" s="706"/>
      <c r="J409" s="699"/>
      <c r="K409" s="700"/>
      <c r="L409" s="701"/>
    </row>
    <row r="410" spans="1:12">
      <c r="A410" s="571" t="s">
        <v>212</v>
      </c>
      <c r="B410" s="635">
        <v>3200</v>
      </c>
      <c r="C410" s="628">
        <v>1</v>
      </c>
      <c r="D410" s="625">
        <v>10184</v>
      </c>
      <c r="E410" s="626">
        <v>10185</v>
      </c>
      <c r="F410" s="691"/>
      <c r="G410" s="691"/>
      <c r="H410" s="691"/>
      <c r="I410" s="706"/>
      <c r="J410" s="699"/>
      <c r="K410" s="700"/>
      <c r="L410" s="701"/>
    </row>
    <row r="411" spans="1:12" ht="15.75" thickBot="1">
      <c r="A411" s="572" t="s">
        <v>214</v>
      </c>
      <c r="B411" s="636">
        <v>58</v>
      </c>
      <c r="C411" s="629">
        <v>1</v>
      </c>
      <c r="D411" s="627">
        <v>10159</v>
      </c>
      <c r="E411" s="641">
        <v>10160</v>
      </c>
      <c r="F411" s="692"/>
      <c r="G411" s="692"/>
      <c r="H411" s="692"/>
      <c r="I411" s="707"/>
      <c r="J411" s="702"/>
      <c r="K411" s="703"/>
      <c r="L411" s="704"/>
    </row>
    <row r="412" spans="1:12">
      <c r="A412" s="573"/>
      <c r="B412" s="570" t="s">
        <v>287</v>
      </c>
      <c r="C412" s="640">
        <v>10141</v>
      </c>
      <c r="D412" s="639" t="s">
        <v>446</v>
      </c>
      <c r="E412" s="548"/>
      <c r="F412" s="60"/>
      <c r="G412" s="60"/>
      <c r="H412" s="60"/>
      <c r="I412" s="60"/>
      <c r="J412" s="62"/>
      <c r="K412" s="62"/>
      <c r="L412" s="63"/>
    </row>
    <row r="413" spans="1:12">
      <c r="A413" s="571" t="s">
        <v>213</v>
      </c>
      <c r="B413" s="634">
        <v>43023</v>
      </c>
      <c r="C413" s="628">
        <v>1</v>
      </c>
      <c r="D413" s="625">
        <v>10122</v>
      </c>
      <c r="E413" s="626">
        <v>10123</v>
      </c>
      <c r="F413" s="690">
        <f t="shared" ref="F413" si="135">($J$15*$J$16)*SUM(C413:C419)</f>
        <v>42</v>
      </c>
      <c r="G413" s="690">
        <f t="shared" ref="G413" si="136">E413-D419</f>
        <v>151</v>
      </c>
      <c r="H413" s="690">
        <f t="shared" ref="H413" si="137">C412-C420</f>
        <v>187</v>
      </c>
      <c r="I413" s="705">
        <v>9048</v>
      </c>
      <c r="J413" s="696" t="s">
        <v>209</v>
      </c>
      <c r="K413" s="697"/>
      <c r="L413" s="698"/>
    </row>
    <row r="414" spans="1:12">
      <c r="A414" s="571" t="s">
        <v>208</v>
      </c>
      <c r="B414" s="637">
        <v>0.26041666666666669</v>
      </c>
      <c r="C414" s="628">
        <v>1</v>
      </c>
      <c r="D414" s="625">
        <v>10097</v>
      </c>
      <c r="E414" s="626">
        <v>10098</v>
      </c>
      <c r="F414" s="691"/>
      <c r="G414" s="691"/>
      <c r="H414" s="691"/>
      <c r="I414" s="706"/>
      <c r="J414" s="699"/>
      <c r="K414" s="700"/>
      <c r="L414" s="701"/>
    </row>
    <row r="415" spans="1:12">
      <c r="A415" s="571" t="s">
        <v>210</v>
      </c>
      <c r="B415" s="638">
        <v>0.2638888888888889</v>
      </c>
      <c r="C415" s="628">
        <v>1</v>
      </c>
      <c r="D415" s="625">
        <v>10072</v>
      </c>
      <c r="E415" s="626">
        <v>10073</v>
      </c>
      <c r="F415" s="691"/>
      <c r="G415" s="691"/>
      <c r="H415" s="691"/>
      <c r="I415" s="706"/>
      <c r="J415" s="699"/>
      <c r="K415" s="700"/>
      <c r="L415" s="701"/>
    </row>
    <row r="416" spans="1:12">
      <c r="A416" s="571" t="s">
        <v>211</v>
      </c>
      <c r="B416" s="638">
        <v>0.26597222222222222</v>
      </c>
      <c r="C416" s="628">
        <v>1</v>
      </c>
      <c r="D416" s="625">
        <v>10047</v>
      </c>
      <c r="E416" s="626">
        <v>10048</v>
      </c>
      <c r="F416" s="691"/>
      <c r="G416" s="691"/>
      <c r="H416" s="691"/>
      <c r="I416" s="706"/>
      <c r="J416" s="699"/>
      <c r="K416" s="700"/>
      <c r="L416" s="701"/>
    </row>
    <row r="417" spans="1:12">
      <c r="A417" s="571" t="s">
        <v>161</v>
      </c>
      <c r="B417" s="635">
        <v>14</v>
      </c>
      <c r="C417" s="628">
        <v>1</v>
      </c>
      <c r="D417" s="625">
        <v>10022</v>
      </c>
      <c r="E417" s="626">
        <v>10023</v>
      </c>
      <c r="F417" s="691"/>
      <c r="G417" s="691"/>
      <c r="H417" s="691"/>
      <c r="I417" s="706"/>
      <c r="J417" s="699"/>
      <c r="K417" s="700"/>
      <c r="L417" s="701"/>
    </row>
    <row r="418" spans="1:12">
      <c r="A418" s="571" t="s">
        <v>212</v>
      </c>
      <c r="B418" s="635">
        <v>3000</v>
      </c>
      <c r="C418" s="628">
        <v>1</v>
      </c>
      <c r="D418" s="625">
        <v>9997</v>
      </c>
      <c r="E418" s="626">
        <v>9998</v>
      </c>
      <c r="F418" s="691"/>
      <c r="G418" s="691"/>
      <c r="H418" s="691"/>
      <c r="I418" s="706"/>
      <c r="J418" s="699"/>
      <c r="K418" s="700"/>
      <c r="L418" s="701"/>
    </row>
    <row r="419" spans="1:12" ht="15.75" thickBot="1">
      <c r="A419" s="572" t="s">
        <v>214</v>
      </c>
      <c r="B419" s="636">
        <v>64</v>
      </c>
      <c r="C419" s="629">
        <v>1</v>
      </c>
      <c r="D419" s="627">
        <v>9972</v>
      </c>
      <c r="E419" s="641">
        <v>9973</v>
      </c>
      <c r="F419" s="692"/>
      <c r="G419" s="692"/>
      <c r="H419" s="692"/>
      <c r="I419" s="707"/>
      <c r="J419" s="702"/>
      <c r="K419" s="703"/>
      <c r="L419" s="704"/>
    </row>
    <row r="420" spans="1:12">
      <c r="A420" s="573"/>
      <c r="B420" s="570" t="s">
        <v>288</v>
      </c>
      <c r="C420" s="640">
        <v>9954</v>
      </c>
      <c r="D420" s="639" t="s">
        <v>446</v>
      </c>
      <c r="E420" s="548"/>
      <c r="F420" s="60"/>
      <c r="G420" s="60"/>
      <c r="H420" s="60"/>
      <c r="I420" s="60"/>
      <c r="J420" s="62"/>
      <c r="K420" s="62"/>
      <c r="L420" s="63"/>
    </row>
    <row r="421" spans="1:12">
      <c r="A421" s="571" t="s">
        <v>213</v>
      </c>
      <c r="B421" s="634">
        <v>43023</v>
      </c>
      <c r="C421" s="628">
        <v>1</v>
      </c>
      <c r="D421" s="625">
        <v>9935</v>
      </c>
      <c r="E421" s="626">
        <v>9936</v>
      </c>
      <c r="F421" s="690">
        <f t="shared" ref="F421" si="138">($J$15*$J$16)*SUM(C421:C427)</f>
        <v>42</v>
      </c>
      <c r="G421" s="690">
        <f t="shared" ref="G421" si="139">E421-D427</f>
        <v>151</v>
      </c>
      <c r="H421" s="690">
        <f t="shared" ref="H421" si="140">C420-C428</f>
        <v>187</v>
      </c>
      <c r="I421" s="705">
        <v>9046</v>
      </c>
      <c r="J421" s="696" t="s">
        <v>209</v>
      </c>
      <c r="K421" s="697"/>
      <c r="L421" s="698"/>
    </row>
    <row r="422" spans="1:12">
      <c r="A422" s="571" t="s">
        <v>208</v>
      </c>
      <c r="B422" s="637">
        <v>0.52361111111111114</v>
      </c>
      <c r="C422" s="628">
        <v>1</v>
      </c>
      <c r="D422" s="625">
        <v>9910</v>
      </c>
      <c r="E422" s="626">
        <v>9911</v>
      </c>
      <c r="F422" s="691"/>
      <c r="G422" s="691"/>
      <c r="H422" s="691"/>
      <c r="I422" s="706"/>
      <c r="J422" s="699"/>
      <c r="K422" s="700"/>
      <c r="L422" s="701"/>
    </row>
    <row r="423" spans="1:12">
      <c r="A423" s="571" t="s">
        <v>210</v>
      </c>
      <c r="B423" s="638">
        <v>0.52638888888888891</v>
      </c>
      <c r="C423" s="628">
        <v>1</v>
      </c>
      <c r="D423" s="625">
        <v>9885</v>
      </c>
      <c r="E423" s="626">
        <v>9886</v>
      </c>
      <c r="F423" s="691"/>
      <c r="G423" s="691"/>
      <c r="H423" s="691"/>
      <c r="I423" s="706"/>
      <c r="J423" s="699"/>
      <c r="K423" s="700"/>
      <c r="L423" s="701"/>
    </row>
    <row r="424" spans="1:12">
      <c r="A424" s="571" t="s">
        <v>211</v>
      </c>
      <c r="B424" s="638">
        <v>0.52708333333333335</v>
      </c>
      <c r="C424" s="628">
        <v>1</v>
      </c>
      <c r="D424" s="625">
        <v>9860</v>
      </c>
      <c r="E424" s="626">
        <v>9861</v>
      </c>
      <c r="F424" s="691"/>
      <c r="G424" s="691"/>
      <c r="H424" s="691"/>
      <c r="I424" s="706"/>
      <c r="J424" s="699"/>
      <c r="K424" s="700"/>
      <c r="L424" s="701"/>
    </row>
    <row r="425" spans="1:12">
      <c r="A425" s="571" t="s">
        <v>161</v>
      </c>
      <c r="B425" s="635">
        <v>14</v>
      </c>
      <c r="C425" s="628">
        <v>1</v>
      </c>
      <c r="D425" s="625">
        <v>9835</v>
      </c>
      <c r="E425" s="626">
        <v>9836</v>
      </c>
      <c r="F425" s="691"/>
      <c r="G425" s="691"/>
      <c r="H425" s="691"/>
      <c r="I425" s="706"/>
      <c r="J425" s="699"/>
      <c r="K425" s="700"/>
      <c r="L425" s="701"/>
    </row>
    <row r="426" spans="1:12">
      <c r="A426" s="571" t="s">
        <v>212</v>
      </c>
      <c r="B426" s="635">
        <v>3400</v>
      </c>
      <c r="C426" s="628">
        <v>1</v>
      </c>
      <c r="D426" s="625">
        <v>9810</v>
      </c>
      <c r="E426" s="626">
        <v>9811</v>
      </c>
      <c r="F426" s="691"/>
      <c r="G426" s="691"/>
      <c r="H426" s="691"/>
      <c r="I426" s="706"/>
      <c r="J426" s="699"/>
      <c r="K426" s="700"/>
      <c r="L426" s="701"/>
    </row>
    <row r="427" spans="1:12" ht="15.75" thickBot="1">
      <c r="A427" s="572" t="s">
        <v>214</v>
      </c>
      <c r="B427" s="636">
        <v>110</v>
      </c>
      <c r="C427" s="629">
        <v>1</v>
      </c>
      <c r="D427" s="627">
        <v>9785</v>
      </c>
      <c r="E427" s="641">
        <v>9786</v>
      </c>
      <c r="F427" s="692"/>
      <c r="G427" s="692"/>
      <c r="H427" s="692"/>
      <c r="I427" s="707"/>
      <c r="J427" s="702"/>
      <c r="K427" s="703"/>
      <c r="L427" s="704"/>
    </row>
    <row r="428" spans="1:12">
      <c r="A428" s="573"/>
      <c r="B428" s="570" t="s">
        <v>289</v>
      </c>
      <c r="C428" s="640">
        <v>9767</v>
      </c>
      <c r="D428" s="639" t="s">
        <v>446</v>
      </c>
      <c r="E428" s="548"/>
      <c r="F428" s="60"/>
      <c r="G428" s="60"/>
      <c r="H428" s="60"/>
      <c r="I428" s="60"/>
      <c r="J428" s="62"/>
      <c r="K428" s="62"/>
      <c r="L428" s="63"/>
    </row>
    <row r="429" spans="1:12">
      <c r="A429" s="571" t="s">
        <v>213</v>
      </c>
      <c r="B429" s="634">
        <v>43023</v>
      </c>
      <c r="C429" s="628">
        <v>1</v>
      </c>
      <c r="D429" s="625">
        <v>9748</v>
      </c>
      <c r="E429" s="626">
        <v>9749</v>
      </c>
      <c r="F429" s="690">
        <f t="shared" ref="F429" si="141">($J$15*$J$16)*SUM(C429:C435)</f>
        <v>42</v>
      </c>
      <c r="G429" s="690">
        <f t="shared" ref="G429" si="142">E429-D435</f>
        <v>151</v>
      </c>
      <c r="H429" s="690">
        <f t="shared" ref="H429" si="143">C428-C436</f>
        <v>187</v>
      </c>
      <c r="I429" s="705">
        <v>9044</v>
      </c>
      <c r="J429" s="696" t="s">
        <v>209</v>
      </c>
      <c r="K429" s="697"/>
      <c r="L429" s="698"/>
    </row>
    <row r="430" spans="1:12">
      <c r="A430" s="571" t="s">
        <v>208</v>
      </c>
      <c r="B430" s="637">
        <v>0.45277777777777778</v>
      </c>
      <c r="C430" s="628">
        <v>1</v>
      </c>
      <c r="D430" s="625">
        <v>9723</v>
      </c>
      <c r="E430" s="626">
        <v>9724</v>
      </c>
      <c r="F430" s="691"/>
      <c r="G430" s="691"/>
      <c r="H430" s="691"/>
      <c r="I430" s="706"/>
      <c r="J430" s="699"/>
      <c r="K430" s="700"/>
      <c r="L430" s="701"/>
    </row>
    <row r="431" spans="1:12">
      <c r="A431" s="571" t="s">
        <v>210</v>
      </c>
      <c r="B431" s="638">
        <v>0.78819444444444453</v>
      </c>
      <c r="C431" s="628">
        <v>1</v>
      </c>
      <c r="D431" s="625">
        <v>9698</v>
      </c>
      <c r="E431" s="626">
        <v>9699</v>
      </c>
      <c r="F431" s="691"/>
      <c r="G431" s="691"/>
      <c r="H431" s="691"/>
      <c r="I431" s="706"/>
      <c r="J431" s="699"/>
      <c r="K431" s="700"/>
      <c r="L431" s="701"/>
    </row>
    <row r="432" spans="1:12">
      <c r="A432" s="571" t="s">
        <v>211</v>
      </c>
      <c r="B432" s="638">
        <v>0.79027777777777775</v>
      </c>
      <c r="C432" s="628">
        <v>1</v>
      </c>
      <c r="D432" s="625">
        <v>9673</v>
      </c>
      <c r="E432" s="626">
        <v>9674</v>
      </c>
      <c r="F432" s="691"/>
      <c r="G432" s="691"/>
      <c r="H432" s="691"/>
      <c r="I432" s="706"/>
      <c r="J432" s="699"/>
      <c r="K432" s="700"/>
      <c r="L432" s="701"/>
    </row>
    <row r="433" spans="1:12">
      <c r="A433" s="571" t="s">
        <v>161</v>
      </c>
      <c r="B433" s="635">
        <v>12</v>
      </c>
      <c r="C433" s="628">
        <v>1</v>
      </c>
      <c r="D433" s="625">
        <v>9648</v>
      </c>
      <c r="E433" s="626">
        <v>9649</v>
      </c>
      <c r="F433" s="691"/>
      <c r="G433" s="691"/>
      <c r="H433" s="691"/>
      <c r="I433" s="706"/>
      <c r="J433" s="699"/>
      <c r="K433" s="700"/>
      <c r="L433" s="701"/>
    </row>
    <row r="434" spans="1:12">
      <c r="A434" s="571" t="s">
        <v>212</v>
      </c>
      <c r="B434" s="635">
        <v>3100</v>
      </c>
      <c r="C434" s="628">
        <v>1</v>
      </c>
      <c r="D434" s="625">
        <v>9623</v>
      </c>
      <c r="E434" s="626">
        <v>9624</v>
      </c>
      <c r="F434" s="691"/>
      <c r="G434" s="691"/>
      <c r="H434" s="691"/>
      <c r="I434" s="706"/>
      <c r="J434" s="699"/>
      <c r="K434" s="700"/>
      <c r="L434" s="701"/>
    </row>
    <row r="435" spans="1:12" ht="15.75" thickBot="1">
      <c r="A435" s="572" t="s">
        <v>214</v>
      </c>
      <c r="B435" s="636">
        <v>36</v>
      </c>
      <c r="C435" s="629">
        <v>1</v>
      </c>
      <c r="D435" s="627">
        <v>9598</v>
      </c>
      <c r="E435" s="641">
        <v>9599</v>
      </c>
      <c r="F435" s="692"/>
      <c r="G435" s="692"/>
      <c r="H435" s="692"/>
      <c r="I435" s="707"/>
      <c r="J435" s="702"/>
      <c r="K435" s="703"/>
      <c r="L435" s="704"/>
    </row>
    <row r="436" spans="1:12">
      <c r="A436" s="573"/>
      <c r="B436" s="570" t="s">
        <v>290</v>
      </c>
      <c r="C436" s="640">
        <v>9580</v>
      </c>
      <c r="D436" s="639" t="s">
        <v>446</v>
      </c>
      <c r="E436" s="548"/>
      <c r="F436" s="60"/>
      <c r="G436" s="60"/>
      <c r="H436" s="60"/>
      <c r="I436" s="60"/>
      <c r="J436" s="62"/>
      <c r="K436" s="62"/>
      <c r="L436" s="63"/>
    </row>
    <row r="437" spans="1:12">
      <c r="A437" s="571" t="s">
        <v>213</v>
      </c>
      <c r="B437" s="634">
        <v>43024</v>
      </c>
      <c r="C437" s="628">
        <v>1</v>
      </c>
      <c r="D437" s="625">
        <v>9561</v>
      </c>
      <c r="E437" s="626">
        <v>9562</v>
      </c>
      <c r="F437" s="690">
        <f t="shared" ref="F437" si="144">($J$15*$J$16)*SUM(C437:C443)</f>
        <v>42</v>
      </c>
      <c r="G437" s="690">
        <f t="shared" ref="G437" si="145">E437-D443</f>
        <v>151</v>
      </c>
      <c r="H437" s="690"/>
      <c r="I437" s="705">
        <v>9047</v>
      </c>
      <c r="J437" s="696" t="s">
        <v>209</v>
      </c>
      <c r="K437" s="697"/>
      <c r="L437" s="698"/>
    </row>
    <row r="438" spans="1:12">
      <c r="A438" s="571" t="s">
        <v>208</v>
      </c>
      <c r="B438" s="637">
        <v>1.5277777777777777E-2</v>
      </c>
      <c r="C438" s="628">
        <v>1</v>
      </c>
      <c r="D438" s="625">
        <v>9536</v>
      </c>
      <c r="E438" s="626">
        <v>9537</v>
      </c>
      <c r="F438" s="691"/>
      <c r="G438" s="691"/>
      <c r="H438" s="691"/>
      <c r="I438" s="706"/>
      <c r="J438" s="699"/>
      <c r="K438" s="700"/>
      <c r="L438" s="701"/>
    </row>
    <row r="439" spans="1:12">
      <c r="A439" s="571" t="s">
        <v>210</v>
      </c>
      <c r="B439" s="638">
        <v>1.6666666666666666E-2</v>
      </c>
      <c r="C439" s="628">
        <v>1</v>
      </c>
      <c r="D439" s="625">
        <v>9511</v>
      </c>
      <c r="E439" s="626">
        <v>9512</v>
      </c>
      <c r="F439" s="691"/>
      <c r="G439" s="691"/>
      <c r="H439" s="691"/>
      <c r="I439" s="706"/>
      <c r="J439" s="699"/>
      <c r="K439" s="700"/>
      <c r="L439" s="701"/>
    </row>
    <row r="440" spans="1:12">
      <c r="A440" s="571" t="s">
        <v>211</v>
      </c>
      <c r="B440" s="638">
        <v>1.8749999999999999E-2</v>
      </c>
      <c r="C440" s="628">
        <v>1</v>
      </c>
      <c r="D440" s="625">
        <v>9486</v>
      </c>
      <c r="E440" s="626">
        <v>9487</v>
      </c>
      <c r="F440" s="691"/>
      <c r="G440" s="691"/>
      <c r="H440" s="691"/>
      <c r="I440" s="706"/>
      <c r="J440" s="699"/>
      <c r="K440" s="700"/>
      <c r="L440" s="701"/>
    </row>
    <row r="441" spans="1:12">
      <c r="A441" s="571" t="s">
        <v>161</v>
      </c>
      <c r="B441" s="635">
        <v>12</v>
      </c>
      <c r="C441" s="628">
        <v>1</v>
      </c>
      <c r="D441" s="625">
        <v>9461</v>
      </c>
      <c r="E441" s="626">
        <v>9462</v>
      </c>
      <c r="F441" s="691"/>
      <c r="G441" s="691"/>
      <c r="H441" s="691"/>
      <c r="I441" s="706"/>
      <c r="J441" s="699"/>
      <c r="K441" s="700"/>
      <c r="L441" s="701"/>
    </row>
    <row r="442" spans="1:12">
      <c r="A442" s="571" t="s">
        <v>212</v>
      </c>
      <c r="B442" s="635">
        <v>2650</v>
      </c>
      <c r="C442" s="628">
        <v>1</v>
      </c>
      <c r="D442" s="625">
        <v>9436</v>
      </c>
      <c r="E442" s="626">
        <v>9437</v>
      </c>
      <c r="F442" s="691"/>
      <c r="G442" s="691"/>
      <c r="H442" s="691"/>
      <c r="I442" s="706"/>
      <c r="J442" s="699"/>
      <c r="K442" s="700"/>
      <c r="L442" s="701"/>
    </row>
    <row r="443" spans="1:12" ht="15.75" thickBot="1">
      <c r="A443" s="572" t="s">
        <v>214</v>
      </c>
      <c r="B443" s="636">
        <v>30</v>
      </c>
      <c r="C443" s="629">
        <v>1</v>
      </c>
      <c r="D443" s="627">
        <v>9411</v>
      </c>
      <c r="E443" s="641">
        <v>9412</v>
      </c>
      <c r="F443" s="692"/>
      <c r="G443" s="692"/>
      <c r="H443" s="692"/>
      <c r="I443" s="707"/>
      <c r="J443" s="702"/>
      <c r="K443" s="703"/>
      <c r="L443" s="704"/>
    </row>
    <row r="444" spans="1:12" ht="15.75" thickBot="1">
      <c r="A444" s="534"/>
      <c r="B444" s="534"/>
    </row>
    <row r="445" spans="1:12" ht="15.75" thickBot="1">
      <c r="A445" s="688" t="s">
        <v>444</v>
      </c>
      <c r="B445" s="689"/>
      <c r="C445" s="660">
        <v>8450</v>
      </c>
      <c r="D445" s="527" t="s">
        <v>510</v>
      </c>
      <c r="E445" s="528"/>
      <c r="F445" s="66"/>
      <c r="G445" s="66"/>
      <c r="H445" s="66"/>
      <c r="I445" s="67"/>
      <c r="J445" s="67"/>
      <c r="K445" s="67"/>
      <c r="L445" s="68"/>
    </row>
  </sheetData>
  <mergeCells count="276">
    <mergeCell ref="F437:F443"/>
    <mergeCell ref="G437:G443"/>
    <mergeCell ref="H437:H443"/>
    <mergeCell ref="I437:I443"/>
    <mergeCell ref="J437:L443"/>
    <mergeCell ref="F429:F435"/>
    <mergeCell ref="G429:G435"/>
    <mergeCell ref="H429:H435"/>
    <mergeCell ref="I429:I435"/>
    <mergeCell ref="J429:L435"/>
    <mergeCell ref="F421:F427"/>
    <mergeCell ref="G421:G427"/>
    <mergeCell ref="H421:H427"/>
    <mergeCell ref="I421:I427"/>
    <mergeCell ref="J421:L427"/>
    <mergeCell ref="F413:F419"/>
    <mergeCell ref="G413:G419"/>
    <mergeCell ref="H413:H419"/>
    <mergeCell ref="I413:I419"/>
    <mergeCell ref="J413:L419"/>
    <mergeCell ref="F405:F411"/>
    <mergeCell ref="G405:G411"/>
    <mergeCell ref="H405:H411"/>
    <mergeCell ref="I405:I411"/>
    <mergeCell ref="J405:L411"/>
    <mergeCell ref="F397:F403"/>
    <mergeCell ref="G397:G403"/>
    <mergeCell ref="H397:H403"/>
    <mergeCell ref="I397:I403"/>
    <mergeCell ref="J397:L403"/>
    <mergeCell ref="F389:F395"/>
    <mergeCell ref="G389:G395"/>
    <mergeCell ref="H389:H395"/>
    <mergeCell ref="I389:I395"/>
    <mergeCell ref="J389:L395"/>
    <mergeCell ref="F381:F387"/>
    <mergeCell ref="G381:G387"/>
    <mergeCell ref="H381:H387"/>
    <mergeCell ref="I381:I387"/>
    <mergeCell ref="J381:L387"/>
    <mergeCell ref="F373:F379"/>
    <mergeCell ref="G373:G379"/>
    <mergeCell ref="H373:H379"/>
    <mergeCell ref="I373:I379"/>
    <mergeCell ref="J373:L379"/>
    <mergeCell ref="F365:F371"/>
    <mergeCell ref="G365:G371"/>
    <mergeCell ref="H365:H371"/>
    <mergeCell ref="I365:I371"/>
    <mergeCell ref="J365:L371"/>
    <mergeCell ref="F357:F363"/>
    <mergeCell ref="G357:G363"/>
    <mergeCell ref="H357:H363"/>
    <mergeCell ref="I357:I363"/>
    <mergeCell ref="J357:L363"/>
    <mergeCell ref="F349:F355"/>
    <mergeCell ref="G349:G355"/>
    <mergeCell ref="H349:H355"/>
    <mergeCell ref="I349:I355"/>
    <mergeCell ref="J349:L355"/>
    <mergeCell ref="F341:F347"/>
    <mergeCell ref="G341:G347"/>
    <mergeCell ref="H341:H347"/>
    <mergeCell ref="I341:I347"/>
    <mergeCell ref="J341:L347"/>
    <mergeCell ref="F333:F339"/>
    <mergeCell ref="G333:G339"/>
    <mergeCell ref="H333:H339"/>
    <mergeCell ref="I333:I339"/>
    <mergeCell ref="J333:L339"/>
    <mergeCell ref="F325:F331"/>
    <mergeCell ref="G325:G331"/>
    <mergeCell ref="H325:H331"/>
    <mergeCell ref="I325:I331"/>
    <mergeCell ref="J325:L331"/>
    <mergeCell ref="F317:F323"/>
    <mergeCell ref="G317:G323"/>
    <mergeCell ref="H317:H323"/>
    <mergeCell ref="I317:I323"/>
    <mergeCell ref="J317:L323"/>
    <mergeCell ref="F309:F315"/>
    <mergeCell ref="G309:G315"/>
    <mergeCell ref="H309:H315"/>
    <mergeCell ref="I309:I315"/>
    <mergeCell ref="J309:L315"/>
    <mergeCell ref="F301:F307"/>
    <mergeCell ref="G301:G307"/>
    <mergeCell ref="H301:H307"/>
    <mergeCell ref="I301:I307"/>
    <mergeCell ref="J301:L307"/>
    <mergeCell ref="F293:F299"/>
    <mergeCell ref="G293:G299"/>
    <mergeCell ref="H293:H299"/>
    <mergeCell ref="I293:I299"/>
    <mergeCell ref="J293:L299"/>
    <mergeCell ref="F285:F291"/>
    <mergeCell ref="G285:G291"/>
    <mergeCell ref="H285:H291"/>
    <mergeCell ref="I285:I291"/>
    <mergeCell ref="J285:L291"/>
    <mergeCell ref="F277:F283"/>
    <mergeCell ref="G277:G283"/>
    <mergeCell ref="H277:H283"/>
    <mergeCell ref="I277:I283"/>
    <mergeCell ref="J277:L283"/>
    <mergeCell ref="F269:F275"/>
    <mergeCell ref="G269:G275"/>
    <mergeCell ref="H269:H275"/>
    <mergeCell ref="I269:I275"/>
    <mergeCell ref="J269:L275"/>
    <mergeCell ref="F261:F267"/>
    <mergeCell ref="G261:G267"/>
    <mergeCell ref="H261:H267"/>
    <mergeCell ref="I261:I267"/>
    <mergeCell ref="J261:L267"/>
    <mergeCell ref="F253:F259"/>
    <mergeCell ref="G253:G259"/>
    <mergeCell ref="H253:H259"/>
    <mergeCell ref="I253:I259"/>
    <mergeCell ref="J253:L259"/>
    <mergeCell ref="F245:F251"/>
    <mergeCell ref="G245:G251"/>
    <mergeCell ref="H245:H251"/>
    <mergeCell ref="I245:I251"/>
    <mergeCell ref="J245:L251"/>
    <mergeCell ref="F237:F243"/>
    <mergeCell ref="G237:G243"/>
    <mergeCell ref="H237:H243"/>
    <mergeCell ref="I237:I243"/>
    <mergeCell ref="J237:L243"/>
    <mergeCell ref="F229:F235"/>
    <mergeCell ref="G229:G235"/>
    <mergeCell ref="H229:H235"/>
    <mergeCell ref="I229:I235"/>
    <mergeCell ref="J229:L235"/>
    <mergeCell ref="F221:F227"/>
    <mergeCell ref="G221:G227"/>
    <mergeCell ref="H221:H227"/>
    <mergeCell ref="I221:I227"/>
    <mergeCell ref="J221:L227"/>
    <mergeCell ref="F213:F219"/>
    <mergeCell ref="G213:G219"/>
    <mergeCell ref="H213:H219"/>
    <mergeCell ref="I213:I219"/>
    <mergeCell ref="J213:L219"/>
    <mergeCell ref="F205:F211"/>
    <mergeCell ref="G205:G211"/>
    <mergeCell ref="H205:H211"/>
    <mergeCell ref="I205:I211"/>
    <mergeCell ref="J205:L211"/>
    <mergeCell ref="F197:F203"/>
    <mergeCell ref="G197:G203"/>
    <mergeCell ref="H197:H203"/>
    <mergeCell ref="I197:I203"/>
    <mergeCell ref="J197:L203"/>
    <mergeCell ref="F189:F195"/>
    <mergeCell ref="G189:G195"/>
    <mergeCell ref="H189:H195"/>
    <mergeCell ref="I189:I195"/>
    <mergeCell ref="J189:L195"/>
    <mergeCell ref="F181:F187"/>
    <mergeCell ref="G181:G187"/>
    <mergeCell ref="H181:H187"/>
    <mergeCell ref="I181:I187"/>
    <mergeCell ref="J181:L187"/>
    <mergeCell ref="F173:F179"/>
    <mergeCell ref="G173:G179"/>
    <mergeCell ref="H173:H179"/>
    <mergeCell ref="I173:I179"/>
    <mergeCell ref="J173:L179"/>
    <mergeCell ref="F165:F171"/>
    <mergeCell ref="G165:G171"/>
    <mergeCell ref="H165:H171"/>
    <mergeCell ref="I165:I171"/>
    <mergeCell ref="J165:L171"/>
    <mergeCell ref="F157:F163"/>
    <mergeCell ref="G157:G163"/>
    <mergeCell ref="H157:H163"/>
    <mergeCell ref="I157:I163"/>
    <mergeCell ref="J157:L163"/>
    <mergeCell ref="F149:F155"/>
    <mergeCell ref="G149:G155"/>
    <mergeCell ref="H149:H155"/>
    <mergeCell ref="I149:I155"/>
    <mergeCell ref="J149:L155"/>
    <mergeCell ref="F141:F147"/>
    <mergeCell ref="G141:G147"/>
    <mergeCell ref="H141:H147"/>
    <mergeCell ref="I141:I147"/>
    <mergeCell ref="J141:L147"/>
    <mergeCell ref="F133:F139"/>
    <mergeCell ref="G133:G139"/>
    <mergeCell ref="H133:H139"/>
    <mergeCell ref="I133:I139"/>
    <mergeCell ref="J133:L139"/>
    <mergeCell ref="F125:F131"/>
    <mergeCell ref="G125:G131"/>
    <mergeCell ref="H125:H131"/>
    <mergeCell ref="I125:I131"/>
    <mergeCell ref="J125:L131"/>
    <mergeCell ref="F117:F123"/>
    <mergeCell ref="G117:G123"/>
    <mergeCell ref="H117:H123"/>
    <mergeCell ref="I117:I123"/>
    <mergeCell ref="J117:L123"/>
    <mergeCell ref="F109:F115"/>
    <mergeCell ref="G109:G115"/>
    <mergeCell ref="H109:H115"/>
    <mergeCell ref="I109:I115"/>
    <mergeCell ref="J109:L115"/>
    <mergeCell ref="F53:F59"/>
    <mergeCell ref="G53:G59"/>
    <mergeCell ref="H53:H59"/>
    <mergeCell ref="I53:I59"/>
    <mergeCell ref="J53:L59"/>
    <mergeCell ref="F93:F99"/>
    <mergeCell ref="G93:G99"/>
    <mergeCell ref="H93:H99"/>
    <mergeCell ref="I93:I99"/>
    <mergeCell ref="J93:L99"/>
    <mergeCell ref="F69:F75"/>
    <mergeCell ref="G69:G75"/>
    <mergeCell ref="H69:H75"/>
    <mergeCell ref="I69:I75"/>
    <mergeCell ref="J69:L75"/>
    <mergeCell ref="F61:F67"/>
    <mergeCell ref="G61:G67"/>
    <mergeCell ref="H61:H67"/>
    <mergeCell ref="I61:I67"/>
    <mergeCell ref="J61:L67"/>
    <mergeCell ref="A1:L1"/>
    <mergeCell ref="A2:L2"/>
    <mergeCell ref="A4:D4"/>
    <mergeCell ref="A5:D5"/>
    <mergeCell ref="A7:B7"/>
    <mergeCell ref="C7:G7"/>
    <mergeCell ref="I45:I51"/>
    <mergeCell ref="J45:L51"/>
    <mergeCell ref="H37:H43"/>
    <mergeCell ref="F45:F51"/>
    <mergeCell ref="G45:G51"/>
    <mergeCell ref="H45:H51"/>
    <mergeCell ref="I37:I43"/>
    <mergeCell ref="J37:L43"/>
    <mergeCell ref="F37:F43"/>
    <mergeCell ref="G37:G43"/>
    <mergeCell ref="J22:L22"/>
    <mergeCell ref="J23:L23"/>
    <mergeCell ref="E4:F4"/>
    <mergeCell ref="E5:F5"/>
    <mergeCell ref="J7:K7"/>
    <mergeCell ref="A9:G10"/>
    <mergeCell ref="A445:B445"/>
    <mergeCell ref="F29:F35"/>
    <mergeCell ref="H29:H35"/>
    <mergeCell ref="J27:L27"/>
    <mergeCell ref="J29:L35"/>
    <mergeCell ref="I29:I35"/>
    <mergeCell ref="J25:L25"/>
    <mergeCell ref="J24:L24"/>
    <mergeCell ref="G29:G35"/>
    <mergeCell ref="F85:F91"/>
    <mergeCell ref="G85:G91"/>
    <mergeCell ref="H85:H91"/>
    <mergeCell ref="I85:I91"/>
    <mergeCell ref="J85:L91"/>
    <mergeCell ref="F77:F83"/>
    <mergeCell ref="G77:G83"/>
    <mergeCell ref="H77:H83"/>
    <mergeCell ref="I77:I83"/>
    <mergeCell ref="J77:L83"/>
    <mergeCell ref="F101:F107"/>
    <mergeCell ref="G101:G107"/>
    <mergeCell ref="H101:H107"/>
    <mergeCell ref="I101:I107"/>
    <mergeCell ref="J101:L107"/>
  </mergeCells>
  <pageMargins left="0.25" right="0.25" top="0.75" bottom="0.75" header="0.3" footer="0.3"/>
  <pageSetup scale="62" fitToHeight="7" orientation="portrait" horizontalDpi="4294967294" r:id="rId1"/>
  <headerFooter>
    <oddFooter>&amp;L&amp;Z&amp;F&amp;R&amp;D&amp;T</oddFooter>
  </headerFooter>
  <rowBreaks count="6" manualBreakCount="6">
    <brk id="67" max="16383" man="1"/>
    <brk id="139" max="16383" man="1"/>
    <brk id="211" max="16383" man="1"/>
    <brk id="283" max="16383" man="1"/>
    <brk id="355" max="16383" man="1"/>
    <brk id="427" max="16383" man="1"/>
  </rowBreaks>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N40"/>
  <sheetViews>
    <sheetView zoomScaleNormal="100" workbookViewId="0">
      <selection activeCell="H3" sqref="H3"/>
    </sheetView>
  </sheetViews>
  <sheetFormatPr defaultRowHeight="15"/>
  <cols>
    <col min="1" max="9" width="10.7109375" customWidth="1"/>
    <col min="10" max="10" width="11.42578125" customWidth="1"/>
    <col min="11" max="14" width="10.7109375" customWidth="1"/>
    <col min="16" max="16" width="8.85546875" customWidth="1"/>
  </cols>
  <sheetData>
    <row r="1" spans="1:14" ht="22.15" customHeight="1" thickBot="1">
      <c r="A1" s="767" t="s">
        <v>45</v>
      </c>
      <c r="B1" s="768"/>
      <c r="C1" s="768"/>
      <c r="D1" s="768"/>
      <c r="E1" s="768"/>
      <c r="F1" s="768"/>
      <c r="G1" s="768"/>
      <c r="H1" s="768"/>
      <c r="I1" s="768"/>
      <c r="J1" s="768"/>
      <c r="K1" s="768"/>
      <c r="L1" s="768"/>
      <c r="M1" s="769"/>
    </row>
    <row r="2" spans="1:14" ht="15" customHeight="1" thickTop="1" thickBot="1">
      <c r="A2" s="142" t="s">
        <v>47</v>
      </c>
      <c r="B2" s="744" t="str">
        <f>'Perf Sheet '!$A$2</f>
        <v>Denise 2016LB</v>
      </c>
      <c r="C2" s="745"/>
      <c r="D2" s="745"/>
      <c r="E2" s="745"/>
      <c r="F2" s="746"/>
      <c r="G2" s="74"/>
      <c r="H2" s="74"/>
      <c r="I2" s="74"/>
      <c r="J2" s="779" t="s">
        <v>140</v>
      </c>
      <c r="K2" s="780"/>
      <c r="L2" s="780"/>
      <c r="M2" s="781"/>
    </row>
    <row r="3" spans="1:14" ht="15" customHeight="1" thickTop="1" thickBot="1">
      <c r="A3" s="142" t="s">
        <v>48</v>
      </c>
      <c r="B3" s="747" t="str">
        <f>'Perf Sheet '!$C$7</f>
        <v>Lower Spraberry Shale B</v>
      </c>
      <c r="C3" s="747"/>
      <c r="D3" s="747"/>
      <c r="E3" s="747"/>
      <c r="F3" s="748"/>
      <c r="G3" s="74"/>
      <c r="H3" s="74"/>
      <c r="I3" s="74"/>
      <c r="J3" s="782" t="s">
        <v>141</v>
      </c>
      <c r="K3" s="783"/>
      <c r="L3" s="783"/>
      <c r="M3" s="784"/>
    </row>
    <row r="4" spans="1:14" ht="15" customHeight="1" thickTop="1">
      <c r="A4" s="101"/>
      <c r="B4" s="81"/>
      <c r="C4" s="81"/>
      <c r="D4" s="81"/>
      <c r="E4" s="81"/>
      <c r="F4" s="81"/>
      <c r="G4" s="81"/>
      <c r="H4" s="81"/>
      <c r="I4" s="81"/>
      <c r="J4" s="81"/>
      <c r="K4" s="132"/>
      <c r="L4" s="74"/>
      <c r="M4" s="111"/>
    </row>
    <row r="5" spans="1:14" ht="15" customHeight="1">
      <c r="A5" s="143" t="s">
        <v>49</v>
      </c>
      <c r="B5" s="770" t="s">
        <v>293</v>
      </c>
      <c r="C5" s="771"/>
      <c r="D5" s="771"/>
      <c r="E5" s="771"/>
      <c r="F5" s="771"/>
      <c r="G5" s="771"/>
      <c r="H5" s="771"/>
      <c r="I5" s="771"/>
      <c r="J5" s="771"/>
      <c r="K5" s="771"/>
      <c r="L5" s="771"/>
      <c r="M5" s="772"/>
    </row>
    <row r="6" spans="1:14" ht="15" customHeight="1">
      <c r="A6" s="143" t="s">
        <v>50</v>
      </c>
      <c r="B6" s="773" t="s">
        <v>294</v>
      </c>
      <c r="C6" s="774"/>
      <c r="D6" s="774"/>
      <c r="E6" s="774"/>
      <c r="F6" s="774"/>
      <c r="G6" s="774"/>
      <c r="H6" s="774"/>
      <c r="I6" s="774"/>
      <c r="J6" s="774"/>
      <c r="K6" s="774"/>
      <c r="L6" s="774"/>
      <c r="M6" s="775"/>
    </row>
    <row r="7" spans="1:14" ht="15" customHeight="1">
      <c r="A7" s="143" t="s">
        <v>51</v>
      </c>
      <c r="B7" s="770" t="s">
        <v>295</v>
      </c>
      <c r="C7" s="771"/>
      <c r="D7" s="771"/>
      <c r="E7" s="771"/>
      <c r="F7" s="771"/>
      <c r="G7" s="771"/>
      <c r="H7" s="771"/>
      <c r="I7" s="771"/>
      <c r="J7" s="771"/>
      <c r="K7" s="771"/>
      <c r="L7" s="771"/>
      <c r="M7" s="772"/>
    </row>
    <row r="8" spans="1:14" ht="15" customHeight="1">
      <c r="A8" s="143" t="s">
        <v>52</v>
      </c>
      <c r="B8" s="776" t="s">
        <v>297</v>
      </c>
      <c r="C8" s="777"/>
      <c r="D8" s="777"/>
      <c r="E8" s="777"/>
      <c r="F8" s="777"/>
      <c r="G8" s="777"/>
      <c r="H8" s="777"/>
      <c r="I8" s="777"/>
      <c r="J8" s="777"/>
      <c r="K8" s="777"/>
      <c r="L8" s="777"/>
      <c r="M8" s="778"/>
    </row>
    <row r="9" spans="1:14">
      <c r="A9" s="102"/>
      <c r="B9" s="82"/>
      <c r="C9" s="82"/>
      <c r="D9" s="82"/>
      <c r="E9" s="82"/>
      <c r="F9" s="82"/>
      <c r="G9" s="82"/>
      <c r="H9" s="82"/>
      <c r="I9" s="82"/>
      <c r="J9" s="82"/>
      <c r="K9" s="33"/>
      <c r="L9" s="74"/>
      <c r="M9" s="111"/>
    </row>
    <row r="10" spans="1:14" ht="15" customHeight="1" thickBot="1">
      <c r="A10" s="753" t="s">
        <v>177</v>
      </c>
      <c r="B10" s="754"/>
      <c r="C10" s="755"/>
      <c r="D10" s="755"/>
      <c r="E10" s="755"/>
      <c r="F10" s="755" t="s">
        <v>176</v>
      </c>
      <c r="G10" s="754"/>
      <c r="H10" s="755"/>
      <c r="I10" s="755"/>
      <c r="J10" s="755"/>
      <c r="K10" s="756" t="s">
        <v>147</v>
      </c>
      <c r="L10" s="756"/>
      <c r="M10" s="757"/>
      <c r="N10" s="74"/>
    </row>
    <row r="11" spans="1:14" ht="15" customHeight="1" thickBot="1">
      <c r="A11" s="103" t="s">
        <v>53</v>
      </c>
      <c r="B11" s="56">
        <f>'Perf Sheet '!F22</f>
        <v>52</v>
      </c>
      <c r="C11" s="751"/>
      <c r="D11" s="751"/>
      <c r="E11" s="752"/>
      <c r="F11" s="47" t="s">
        <v>53</v>
      </c>
      <c r="G11" s="56">
        <f>'Perf Sheet '!F22</f>
        <v>52</v>
      </c>
      <c r="H11" s="751"/>
      <c r="I11" s="751"/>
      <c r="J11" s="752"/>
      <c r="K11" s="136" t="s">
        <v>54</v>
      </c>
      <c r="L11" s="46"/>
      <c r="M11" s="133" t="s">
        <v>55</v>
      </c>
    </row>
    <row r="12" spans="1:14" ht="15" customHeight="1" thickBot="1">
      <c r="A12" s="103" t="s">
        <v>56</v>
      </c>
      <c r="B12" s="56">
        <f>'Perf Sheet '!J17</f>
        <v>53</v>
      </c>
      <c r="C12" s="40" t="s">
        <v>57</v>
      </c>
      <c r="D12" s="41"/>
      <c r="E12" s="97"/>
      <c r="F12" s="47" t="s">
        <v>56</v>
      </c>
      <c r="G12" s="56">
        <f>'Perf Sheet '!J17</f>
        <v>53</v>
      </c>
      <c r="H12" s="40" t="s">
        <v>57</v>
      </c>
      <c r="I12" s="92"/>
      <c r="J12" s="137"/>
      <c r="K12" s="749" t="s">
        <v>58</v>
      </c>
      <c r="L12" s="749"/>
      <c r="M12" s="159">
        <f>((B13*1.3))/1000</f>
        <v>621.67883091599992</v>
      </c>
    </row>
    <row r="13" spans="1:14" ht="15" customHeight="1" thickBot="1">
      <c r="A13" s="103" t="s">
        <v>58</v>
      </c>
      <c r="B13" s="55">
        <f>B15-B14</f>
        <v>478214.48531999998</v>
      </c>
      <c r="C13" s="42" t="s">
        <v>59</v>
      </c>
      <c r="D13" s="43">
        <f>B13*42</f>
        <v>20085008.383439999</v>
      </c>
      <c r="E13" s="98" t="s">
        <v>60</v>
      </c>
      <c r="F13" s="47" t="s">
        <v>58</v>
      </c>
      <c r="G13" s="55">
        <f>G15-G14</f>
        <v>488023.9502599999</v>
      </c>
      <c r="H13" s="42" t="s">
        <v>59</v>
      </c>
      <c r="I13" s="43">
        <f>G13*42</f>
        <v>20497005.910919994</v>
      </c>
      <c r="J13" s="98" t="s">
        <v>60</v>
      </c>
      <c r="K13" s="749" t="s">
        <v>193</v>
      </c>
      <c r="L13" s="750"/>
      <c r="M13" s="160">
        <v>3640.4</v>
      </c>
    </row>
    <row r="14" spans="1:14" ht="15" customHeight="1" thickBot="1">
      <c r="A14" s="103" t="s">
        <v>61</v>
      </c>
      <c r="B14" s="55">
        <f>'Stage Master'!L55*'Job Info'!B11</f>
        <v>3120</v>
      </c>
      <c r="C14" s="42" t="s">
        <v>59</v>
      </c>
      <c r="D14" s="43">
        <f>B14*42</f>
        <v>131040</v>
      </c>
      <c r="E14" s="98" t="s">
        <v>60</v>
      </c>
      <c r="F14" s="47" t="s">
        <v>61</v>
      </c>
      <c r="G14" s="55">
        <f>B14</f>
        <v>3120</v>
      </c>
      <c r="H14" s="42" t="s">
        <v>59</v>
      </c>
      <c r="I14" s="43">
        <f>G14*42</f>
        <v>131040</v>
      </c>
      <c r="J14" s="98" t="s">
        <v>60</v>
      </c>
      <c r="K14" s="749" t="s">
        <v>194</v>
      </c>
      <c r="L14" s="750"/>
      <c r="M14" s="160">
        <v>331</v>
      </c>
    </row>
    <row r="15" spans="1:14" ht="15" customHeight="1" thickBot="1">
      <c r="A15" s="103" t="s">
        <v>62</v>
      </c>
      <c r="B15" s="55">
        <f>'Stage Master'!J55*'Job Info'!B11</f>
        <v>481334.48531999998</v>
      </c>
      <c r="C15" s="44" t="s">
        <v>59</v>
      </c>
      <c r="D15" s="45"/>
      <c r="E15" s="97"/>
      <c r="F15" s="47" t="s">
        <v>62</v>
      </c>
      <c r="G15" s="55">
        <f>'Data Summary'!E58</f>
        <v>491143.9502599999</v>
      </c>
      <c r="H15" s="44" t="s">
        <v>59</v>
      </c>
      <c r="I15" s="45"/>
      <c r="J15" s="99" t="s">
        <v>63</v>
      </c>
      <c r="K15" s="749" t="s">
        <v>56</v>
      </c>
      <c r="L15" s="750"/>
      <c r="M15" s="161">
        <v>87.2</v>
      </c>
    </row>
    <row r="16" spans="1:14" ht="15" customHeight="1" thickBot="1">
      <c r="A16" s="758" t="s">
        <v>101</v>
      </c>
      <c r="B16" s="55">
        <f>SUM(B17:B21)</f>
        <v>17865120</v>
      </c>
      <c r="C16" s="93" t="s">
        <v>153</v>
      </c>
      <c r="D16" s="69" t="s">
        <v>190</v>
      </c>
      <c r="E16" s="99"/>
      <c r="F16" s="761" t="s">
        <v>102</v>
      </c>
      <c r="G16" s="55">
        <f>SUM(G17:G20)</f>
        <v>17868000.199999999</v>
      </c>
      <c r="H16" s="94" t="s">
        <v>153</v>
      </c>
      <c r="I16" s="95" t="s">
        <v>190</v>
      </c>
      <c r="J16" s="138"/>
      <c r="K16" s="749" t="s">
        <v>195</v>
      </c>
      <c r="L16" s="750"/>
      <c r="M16" s="161">
        <v>80</v>
      </c>
    </row>
    <row r="17" spans="1:13" ht="15" customHeight="1" thickBot="1">
      <c r="A17" s="759"/>
      <c r="B17" s="55">
        <f>'Stage Master'!M55*'Job Info'!B11</f>
        <v>4520880</v>
      </c>
      <c r="C17" s="94" t="s">
        <v>154</v>
      </c>
      <c r="D17" s="91" t="s">
        <v>136</v>
      </c>
      <c r="E17" s="100"/>
      <c r="F17" s="762"/>
      <c r="G17" s="55">
        <f>'Data Summary'!G58</f>
        <v>4490200</v>
      </c>
      <c r="H17" s="90" t="s">
        <v>154</v>
      </c>
      <c r="I17" s="96" t="str">
        <f>D17</f>
        <v>100 Mesh</v>
      </c>
      <c r="J17" s="139"/>
      <c r="K17" s="749" t="s">
        <v>196</v>
      </c>
      <c r="L17" s="750"/>
      <c r="M17" s="162">
        <v>31.9</v>
      </c>
    </row>
    <row r="18" spans="1:13" ht="15" customHeight="1" thickBot="1">
      <c r="A18" s="759"/>
      <c r="B18" s="55">
        <f>'Stage Master'!N55*'Job Info'!B11</f>
        <v>13344240</v>
      </c>
      <c r="C18" s="94" t="s">
        <v>154</v>
      </c>
      <c r="D18" s="91" t="s">
        <v>150</v>
      </c>
      <c r="E18" s="100"/>
      <c r="F18" s="762"/>
      <c r="G18" s="55">
        <f>'Data Summary'!H58</f>
        <v>13377800.199999999</v>
      </c>
      <c r="H18" s="90" t="s">
        <v>154</v>
      </c>
      <c r="I18" s="96" t="str">
        <f>D18</f>
        <v>40/70 White</v>
      </c>
      <c r="J18" s="139"/>
      <c r="K18" s="749" t="s">
        <v>215</v>
      </c>
      <c r="L18" s="750"/>
      <c r="M18" s="162">
        <v>60</v>
      </c>
    </row>
    <row r="19" spans="1:13" ht="15" customHeight="1" thickBot="1">
      <c r="A19" s="759"/>
      <c r="B19" s="55">
        <f>'Stage Master'!O55*'Job Info'!B11</f>
        <v>0</v>
      </c>
      <c r="C19" s="94" t="s">
        <v>154</v>
      </c>
      <c r="D19" s="91"/>
      <c r="E19" s="100"/>
      <c r="F19" s="762"/>
      <c r="G19" s="55">
        <f>'Data Summary'!I58</f>
        <v>0</v>
      </c>
      <c r="H19" s="90" t="s">
        <v>154</v>
      </c>
      <c r="I19" s="96">
        <f>D19</f>
        <v>0</v>
      </c>
      <c r="J19" s="139"/>
      <c r="K19" s="749" t="s">
        <v>216</v>
      </c>
      <c r="L19" s="750"/>
      <c r="M19" s="162">
        <v>130</v>
      </c>
    </row>
    <row r="20" spans="1:13" ht="15" customHeight="1" thickBot="1">
      <c r="A20" s="760"/>
      <c r="B20" s="55">
        <f>'Stage Master'!P55*'Job Info'!B11</f>
        <v>0</v>
      </c>
      <c r="C20" s="94" t="s">
        <v>154</v>
      </c>
      <c r="D20" s="91"/>
      <c r="E20" s="100"/>
      <c r="F20" s="763"/>
      <c r="G20" s="55">
        <f>'Data Summary'!J58</f>
        <v>0</v>
      </c>
      <c r="H20" s="90" t="s">
        <v>154</v>
      </c>
      <c r="I20" s="96">
        <f>D20</f>
        <v>0</v>
      </c>
      <c r="J20" s="139"/>
      <c r="K20" s="135"/>
      <c r="L20" s="47" t="s">
        <v>64</v>
      </c>
      <c r="M20" s="134">
        <f>SUM(M12:M19)</f>
        <v>4982.1788309159992</v>
      </c>
    </row>
    <row r="21" spans="1:13" ht="15" customHeight="1">
      <c r="A21" s="104"/>
      <c r="B21" s="89"/>
      <c r="C21" s="140"/>
      <c r="D21" s="140"/>
      <c r="E21" s="141"/>
      <c r="F21" s="83"/>
      <c r="G21" s="83"/>
      <c r="H21" s="83"/>
      <c r="I21" s="83"/>
      <c r="J21" s="83"/>
      <c r="K21" s="33"/>
      <c r="L21" s="74"/>
      <c r="M21" s="111"/>
    </row>
    <row r="22" spans="1:13" ht="15" customHeight="1">
      <c r="A22" s="785" t="s">
        <v>65</v>
      </c>
      <c r="B22" s="762"/>
      <c r="C22" s="762"/>
      <c r="D22" s="762"/>
      <c r="E22" s="762"/>
      <c r="F22" s="762"/>
      <c r="G22" s="762"/>
      <c r="H22" s="762"/>
      <c r="I22" s="762"/>
      <c r="J22" s="762"/>
      <c r="K22" s="762"/>
      <c r="L22" s="762"/>
      <c r="M22" s="786"/>
    </row>
    <row r="23" spans="1:13" ht="15" customHeight="1">
      <c r="A23" s="787" t="s">
        <v>296</v>
      </c>
      <c r="B23" s="788"/>
      <c r="C23" s="788"/>
      <c r="D23" s="788"/>
      <c r="E23" s="788"/>
      <c r="F23" s="788"/>
      <c r="G23" s="788"/>
      <c r="H23" s="788"/>
      <c r="I23" s="788"/>
      <c r="J23" s="788"/>
      <c r="K23" s="788"/>
      <c r="L23" s="788"/>
      <c r="M23" s="789"/>
    </row>
    <row r="24" spans="1:13" ht="15" customHeight="1">
      <c r="A24" s="105"/>
      <c r="B24" s="32"/>
      <c r="C24" s="32"/>
      <c r="D24" s="32"/>
      <c r="E24" s="32"/>
      <c r="F24" s="32"/>
      <c r="G24" s="32"/>
      <c r="H24" s="32"/>
      <c r="I24" s="32"/>
      <c r="J24" s="32"/>
      <c r="K24" s="33"/>
      <c r="L24" s="74"/>
      <c r="M24" s="111"/>
    </row>
    <row r="25" spans="1:13" ht="15" customHeight="1">
      <c r="A25" s="790" t="s">
        <v>66</v>
      </c>
      <c r="B25" s="756"/>
      <c r="C25" s="756"/>
      <c r="D25" s="756"/>
      <c r="E25" s="756"/>
      <c r="F25" s="756"/>
      <c r="G25" s="756"/>
      <c r="H25" s="756"/>
      <c r="I25" s="756"/>
      <c r="J25" s="756"/>
      <c r="K25" s="756"/>
      <c r="L25" s="756"/>
      <c r="M25" s="757"/>
    </row>
    <row r="26" spans="1:13" ht="15" customHeight="1">
      <c r="A26" s="791" t="s">
        <v>148</v>
      </c>
      <c r="B26" s="792"/>
      <c r="C26" s="792"/>
      <c r="D26" s="792"/>
      <c r="E26" s="792"/>
      <c r="F26" s="792"/>
      <c r="G26" s="792"/>
      <c r="H26" s="792"/>
      <c r="I26" s="792"/>
      <c r="J26" s="792"/>
      <c r="K26" s="792"/>
      <c r="L26" s="792"/>
      <c r="M26" s="793"/>
    </row>
    <row r="27" spans="1:13" ht="15" customHeight="1">
      <c r="A27" s="794"/>
      <c r="B27" s="795"/>
      <c r="C27" s="795"/>
      <c r="D27" s="795"/>
      <c r="E27" s="795"/>
      <c r="F27" s="795"/>
      <c r="G27" s="795"/>
      <c r="H27" s="795"/>
      <c r="I27" s="795"/>
      <c r="J27" s="795"/>
      <c r="K27" s="795"/>
      <c r="L27" s="795"/>
      <c r="M27" s="796"/>
    </row>
    <row r="28" spans="1:13" ht="15" customHeight="1">
      <c r="A28" s="794"/>
      <c r="B28" s="795"/>
      <c r="C28" s="795"/>
      <c r="D28" s="795"/>
      <c r="E28" s="795"/>
      <c r="F28" s="795"/>
      <c r="G28" s="795"/>
      <c r="H28" s="795"/>
      <c r="I28" s="795"/>
      <c r="J28" s="795"/>
      <c r="K28" s="795"/>
      <c r="L28" s="795"/>
      <c r="M28" s="796"/>
    </row>
    <row r="29" spans="1:13" ht="15" customHeight="1">
      <c r="A29" s="794"/>
      <c r="B29" s="795"/>
      <c r="C29" s="795"/>
      <c r="D29" s="795"/>
      <c r="E29" s="795"/>
      <c r="F29" s="795"/>
      <c r="G29" s="795"/>
      <c r="H29" s="795"/>
      <c r="I29" s="795"/>
      <c r="J29" s="795"/>
      <c r="K29" s="795"/>
      <c r="L29" s="795"/>
      <c r="M29" s="796"/>
    </row>
    <row r="30" spans="1:13" ht="15" customHeight="1">
      <c r="A30" s="797"/>
      <c r="B30" s="798"/>
      <c r="C30" s="798"/>
      <c r="D30" s="798"/>
      <c r="E30" s="798"/>
      <c r="F30" s="798"/>
      <c r="G30" s="798"/>
      <c r="H30" s="798"/>
      <c r="I30" s="798"/>
      <c r="J30" s="798"/>
      <c r="K30" s="798"/>
      <c r="L30" s="798"/>
      <c r="M30" s="799"/>
    </row>
    <row r="31" spans="1:13" ht="15" customHeight="1">
      <c r="A31" s="738" t="s">
        <v>182</v>
      </c>
      <c r="B31" s="739"/>
      <c r="C31" s="739"/>
      <c r="D31" s="739"/>
      <c r="E31" s="739"/>
      <c r="F31" s="739"/>
      <c r="G31" s="739"/>
      <c r="H31" s="739"/>
      <c r="I31" s="739"/>
      <c r="J31" s="739"/>
      <c r="K31" s="739"/>
      <c r="L31" s="739"/>
      <c r="M31" s="740"/>
    </row>
    <row r="32" spans="1:13" ht="82.9" customHeight="1">
      <c r="A32" s="741" t="s">
        <v>299</v>
      </c>
      <c r="B32" s="742"/>
      <c r="C32" s="742"/>
      <c r="D32" s="742"/>
      <c r="E32" s="742"/>
      <c r="F32" s="742"/>
      <c r="G32" s="742"/>
      <c r="H32" s="742"/>
      <c r="I32" s="742"/>
      <c r="J32" s="742"/>
      <c r="K32" s="742"/>
      <c r="L32" s="742"/>
      <c r="M32" s="743"/>
    </row>
    <row r="33" spans="1:13" ht="15" customHeight="1">
      <c r="A33" s="764" t="s">
        <v>183</v>
      </c>
      <c r="B33" s="765"/>
      <c r="C33" s="765"/>
      <c r="D33" s="765"/>
      <c r="E33" s="765"/>
      <c r="F33" s="765"/>
      <c r="G33" s="765"/>
      <c r="H33" s="765"/>
      <c r="I33" s="765"/>
      <c r="J33" s="765"/>
      <c r="K33" s="765"/>
      <c r="L33" s="765"/>
      <c r="M33" s="766"/>
    </row>
    <row r="34" spans="1:13" ht="45" customHeight="1">
      <c r="A34" s="741" t="s">
        <v>300</v>
      </c>
      <c r="B34" s="742"/>
      <c r="C34" s="742"/>
      <c r="D34" s="742"/>
      <c r="E34" s="742"/>
      <c r="F34" s="742"/>
      <c r="G34" s="742"/>
      <c r="H34" s="742"/>
      <c r="I34" s="742"/>
      <c r="J34" s="742"/>
      <c r="K34" s="742"/>
      <c r="L34" s="742"/>
      <c r="M34" s="743"/>
    </row>
    <row r="35" spans="1:13" ht="15" customHeight="1">
      <c r="A35" s="764" t="s">
        <v>184</v>
      </c>
      <c r="B35" s="765"/>
      <c r="C35" s="765"/>
      <c r="D35" s="765"/>
      <c r="E35" s="765"/>
      <c r="F35" s="765"/>
      <c r="G35" s="765"/>
      <c r="H35" s="765"/>
      <c r="I35" s="765"/>
      <c r="J35" s="765"/>
      <c r="K35" s="765"/>
      <c r="L35" s="765"/>
      <c r="M35" s="766"/>
    </row>
    <row r="36" spans="1:13" ht="45" customHeight="1">
      <c r="A36" s="741" t="s">
        <v>301</v>
      </c>
      <c r="B36" s="742"/>
      <c r="C36" s="742"/>
      <c r="D36" s="742"/>
      <c r="E36" s="742"/>
      <c r="F36" s="742"/>
      <c r="G36" s="742"/>
      <c r="H36" s="742"/>
      <c r="I36" s="742"/>
      <c r="J36" s="742"/>
      <c r="K36" s="742"/>
      <c r="L36" s="742"/>
      <c r="M36" s="743"/>
    </row>
    <row r="37" spans="1:13" ht="15" customHeight="1">
      <c r="A37" s="738" t="s">
        <v>440</v>
      </c>
      <c r="B37" s="739"/>
      <c r="C37" s="739"/>
      <c r="D37" s="739"/>
      <c r="E37" s="739"/>
      <c r="F37" s="739"/>
      <c r="G37" s="739"/>
      <c r="H37" s="739"/>
      <c r="I37" s="739"/>
      <c r="J37" s="739"/>
      <c r="K37" s="739"/>
      <c r="L37" s="739"/>
      <c r="M37" s="740"/>
    </row>
    <row r="38" spans="1:13" ht="46.9" customHeight="1">
      <c r="A38" s="741" t="s">
        <v>441</v>
      </c>
      <c r="B38" s="742"/>
      <c r="C38" s="742"/>
      <c r="D38" s="742"/>
      <c r="E38" s="742"/>
      <c r="F38" s="742"/>
      <c r="G38" s="742"/>
      <c r="H38" s="742"/>
      <c r="I38" s="742"/>
      <c r="J38" s="742"/>
      <c r="K38" s="742"/>
      <c r="L38" s="742"/>
      <c r="M38" s="743"/>
    </row>
    <row r="39" spans="1:13" ht="15" customHeight="1">
      <c r="A39" s="738" t="s">
        <v>442</v>
      </c>
      <c r="B39" s="739"/>
      <c r="C39" s="739"/>
      <c r="D39" s="739"/>
      <c r="E39" s="739"/>
      <c r="F39" s="739"/>
      <c r="G39" s="739"/>
      <c r="H39" s="739"/>
      <c r="I39" s="739"/>
      <c r="J39" s="739"/>
      <c r="K39" s="739"/>
      <c r="L39" s="739"/>
      <c r="M39" s="740"/>
    </row>
    <row r="40" spans="1:13" ht="96" customHeight="1">
      <c r="A40" s="741" t="s">
        <v>443</v>
      </c>
      <c r="B40" s="742"/>
      <c r="C40" s="742"/>
      <c r="D40" s="742"/>
      <c r="E40" s="742"/>
      <c r="F40" s="742"/>
      <c r="G40" s="742"/>
      <c r="H40" s="742"/>
      <c r="I40" s="742"/>
      <c r="J40" s="742"/>
      <c r="K40" s="742"/>
      <c r="L40" s="742"/>
      <c r="M40" s="743"/>
    </row>
  </sheetData>
  <mergeCells count="38">
    <mergeCell ref="A33:M33"/>
    <mergeCell ref="A34:M34"/>
    <mergeCell ref="A35:M35"/>
    <mergeCell ref="A36:M36"/>
    <mergeCell ref="A1:M1"/>
    <mergeCell ref="B5:M5"/>
    <mergeCell ref="B6:M6"/>
    <mergeCell ref="B7:M7"/>
    <mergeCell ref="B8:M8"/>
    <mergeCell ref="J2:M2"/>
    <mergeCell ref="J3:M3"/>
    <mergeCell ref="A22:M22"/>
    <mergeCell ref="A23:M23"/>
    <mergeCell ref="A25:M25"/>
    <mergeCell ref="A26:M30"/>
    <mergeCell ref="A31:M31"/>
    <mergeCell ref="K15:L15"/>
    <mergeCell ref="K16:L16"/>
    <mergeCell ref="K17:L17"/>
    <mergeCell ref="K18:L18"/>
    <mergeCell ref="A16:A20"/>
    <mergeCell ref="F16:F20"/>
    <mergeCell ref="A37:M37"/>
    <mergeCell ref="A38:M38"/>
    <mergeCell ref="A39:M39"/>
    <mergeCell ref="A40:M40"/>
    <mergeCell ref="B2:F2"/>
    <mergeCell ref="B3:F3"/>
    <mergeCell ref="K12:L12"/>
    <mergeCell ref="K13:L13"/>
    <mergeCell ref="C11:E11"/>
    <mergeCell ref="A10:E10"/>
    <mergeCell ref="K10:M10"/>
    <mergeCell ref="F10:J10"/>
    <mergeCell ref="H11:J11"/>
    <mergeCell ref="A32:M32"/>
    <mergeCell ref="K14:L14"/>
    <mergeCell ref="K19:L19"/>
  </mergeCells>
  <pageMargins left="0.7" right="0.7" top="0.75" bottom="0.75" header="0.3" footer="0.3"/>
  <pageSetup scale="64"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promptTitle="Proppant" prompt="Select One">
          <x14:formula1>
            <xm:f>'Stage Master'!$Q$10:$Q$16</xm:f>
          </x14:formula1>
          <xm:sqref>D17:D20</xm:sqref>
        </x14:dataValidation>
      </x14:dataValidations>
    </ext>
  </extLst>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pageSetUpPr fitToPage="1"/>
  </sheetPr>
  <dimension ref="A1:S58"/>
  <sheetViews>
    <sheetView tabSelected="1" zoomScaleNormal="100" workbookViewId="0">
      <pane ySplit="4" topLeftCell="A26" activePane="bottomLeft" state="frozen"/>
      <selection activeCell="E1" sqref="E1:S1"/>
      <selection pane="bottomLeft" activeCell="S12" sqref="S12"/>
    </sheetView>
  </sheetViews>
  <sheetFormatPr defaultRowHeight="15"/>
  <cols>
    <col min="1" max="1" width="12" bestFit="1" customWidth="1"/>
    <col min="2" max="5" width="10.7109375" customWidth="1"/>
    <col min="6" max="6" width="12.42578125" bestFit="1" customWidth="1"/>
    <col min="7" max="12" width="10.7109375" customWidth="1"/>
    <col min="13" max="13" width="9.7109375" customWidth="1"/>
    <col min="14" max="14" width="8.42578125" bestFit="1" customWidth="1"/>
    <col min="15" max="18" width="10.7109375" customWidth="1"/>
  </cols>
  <sheetData>
    <row r="1" spans="1:19" ht="15.75">
      <c r="A1" s="800" t="str">
        <f>'Perf Sheet '!$A$2</f>
        <v>Denise 2016LB</v>
      </c>
      <c r="B1" s="800"/>
      <c r="C1" s="800"/>
      <c r="D1" s="800"/>
      <c r="E1" s="800"/>
      <c r="F1" s="800"/>
      <c r="G1" s="800"/>
      <c r="H1" s="800"/>
      <c r="I1" s="800"/>
      <c r="J1" s="800"/>
      <c r="K1" s="800"/>
      <c r="L1" s="800"/>
      <c r="M1" s="800"/>
      <c r="N1" s="800"/>
      <c r="O1" s="800"/>
      <c r="P1" s="800"/>
      <c r="Q1" s="800"/>
      <c r="R1" s="800"/>
      <c r="S1" s="526"/>
    </row>
    <row r="2" spans="1:19">
      <c r="A2" s="801" t="s">
        <v>70</v>
      </c>
      <c r="B2" s="801"/>
      <c r="C2" s="801"/>
      <c r="D2" s="801"/>
      <c r="E2" s="801"/>
      <c r="F2" s="801"/>
      <c r="G2" s="801"/>
      <c r="H2" s="801"/>
      <c r="I2" s="801"/>
      <c r="J2" s="801"/>
      <c r="K2" s="801"/>
      <c r="L2" s="801"/>
      <c r="M2" s="801"/>
      <c r="N2" s="801"/>
      <c r="O2" s="801"/>
      <c r="P2" s="801"/>
      <c r="Q2" s="801"/>
      <c r="R2" s="801"/>
    </row>
    <row r="3" spans="1:19" ht="15.75">
      <c r="A3" s="146" t="s">
        <v>98</v>
      </c>
      <c r="B3" s="802" t="str">
        <f>'Perf Sheet '!$C$7</f>
        <v>Lower Spraberry Shale B</v>
      </c>
      <c r="C3" s="802"/>
      <c r="D3" s="802"/>
      <c r="E3" s="802"/>
      <c r="F3" s="803" t="s">
        <v>175</v>
      </c>
      <c r="G3" s="803"/>
      <c r="H3" s="803"/>
      <c r="I3" s="803"/>
      <c r="J3" s="803"/>
      <c r="K3" s="803"/>
      <c r="L3" s="803"/>
      <c r="M3" s="803"/>
      <c r="N3" s="803"/>
      <c r="O3" s="803"/>
      <c r="P3" s="803"/>
      <c r="Q3" s="803"/>
      <c r="R3" s="803"/>
    </row>
    <row r="4" spans="1:19">
      <c r="A4" s="147" t="s">
        <v>67</v>
      </c>
      <c r="B4" s="148" t="s">
        <v>130</v>
      </c>
      <c r="C4" s="148" t="s">
        <v>131</v>
      </c>
      <c r="D4" s="148" t="s">
        <v>97</v>
      </c>
      <c r="E4" s="148" t="s">
        <v>91</v>
      </c>
      <c r="F4" s="148" t="s">
        <v>72</v>
      </c>
      <c r="G4" s="148" t="str">
        <f>IF('Stage Master'!M55&gt;0,'Stage Master'!M54,"Proppant 1")</f>
        <v>100 Mesh</v>
      </c>
      <c r="H4" s="148" t="str">
        <f>IF('Stage Master'!N55&gt;0,'Stage Master'!N54,"Proppant 2")</f>
        <v>40/70 White</v>
      </c>
      <c r="I4" s="148" t="str">
        <f>IF('Stage Master'!O55&gt;0,'Stage Master'!O54,"Proppant 3")</f>
        <v>Proppant 3</v>
      </c>
      <c r="J4" s="148" t="str">
        <f>IF('Stage Master'!P55&gt;0,'Stage Master'!P54,"Proppant 4")</f>
        <v>Proppant 4</v>
      </c>
      <c r="K4" s="148" t="s">
        <v>159</v>
      </c>
      <c r="L4" s="148" t="s">
        <v>99</v>
      </c>
      <c r="M4" s="148" t="s">
        <v>92</v>
      </c>
      <c r="N4" s="148" t="s">
        <v>132</v>
      </c>
      <c r="O4" s="148" t="s">
        <v>93</v>
      </c>
      <c r="P4" s="148" t="s">
        <v>94</v>
      </c>
      <c r="Q4" s="148" t="s">
        <v>96</v>
      </c>
      <c r="R4" s="148" t="s">
        <v>95</v>
      </c>
    </row>
    <row r="5" spans="1:19">
      <c r="A5" s="149">
        <v>1</v>
      </c>
      <c r="B5" s="150">
        <f>'Stage (1)'!A61</f>
        <v>18948</v>
      </c>
      <c r="C5" s="150">
        <f>'Stage (1)'!B61</f>
        <v>19099</v>
      </c>
      <c r="D5" s="150">
        <f>'Stage (1)'!C61</f>
        <v>392535.24072</v>
      </c>
      <c r="E5" s="150">
        <f>'Stage (1)'!D61</f>
        <v>9396.0771600000007</v>
      </c>
      <c r="F5" s="150">
        <f>'Stage (1)'!E61</f>
        <v>341900</v>
      </c>
      <c r="G5" s="150">
        <f>'Stage (1)'!F61</f>
        <v>86500</v>
      </c>
      <c r="H5" s="150">
        <f>'Stage (1)'!G61</f>
        <v>255400</v>
      </c>
      <c r="I5" s="150">
        <f>'Stage (1)'!H61</f>
        <v>0</v>
      </c>
      <c r="J5" s="150">
        <f>'Stage (1)'!I61</f>
        <v>0</v>
      </c>
      <c r="K5" s="150">
        <f>'Stage (1)'!J61</f>
        <v>496</v>
      </c>
      <c r="L5" s="150">
        <f>'Stage (1)'!K61</f>
        <v>1885</v>
      </c>
      <c r="M5" s="150">
        <f>'Stage (1)'!L61</f>
        <v>1730</v>
      </c>
      <c r="N5" s="531">
        <f>'Stage (1)'!M61</f>
        <v>0.62090051048115558</v>
      </c>
      <c r="O5" s="150">
        <f>'Stage (1)'!N61</f>
        <v>91</v>
      </c>
      <c r="P5" s="150">
        <f>'Stage (1)'!O61</f>
        <v>85.533333333333331</v>
      </c>
      <c r="Q5" s="150">
        <f>'Stage (1)'!P61</f>
        <v>7900</v>
      </c>
      <c r="R5" s="150">
        <f>'Stage (1)'!Q61</f>
        <v>7546.833333333333</v>
      </c>
    </row>
    <row r="6" spans="1:19">
      <c r="A6" s="151">
        <v>2</v>
      </c>
      <c r="B6" s="151">
        <f>'Stage (2)'!A61</f>
        <v>18761</v>
      </c>
      <c r="C6" s="151">
        <f>'Stage (2)'!B61</f>
        <v>18912</v>
      </c>
      <c r="D6" s="151">
        <f>'Stage (2)'!C61</f>
        <v>410253.11754000001</v>
      </c>
      <c r="E6" s="151">
        <f>'Stage (2)'!D61</f>
        <v>10200.93137</v>
      </c>
      <c r="F6" s="151">
        <f>'Stage (2)'!E61</f>
        <v>337700.2</v>
      </c>
      <c r="G6" s="151">
        <f>'Stage (2)'!F61</f>
        <v>86000</v>
      </c>
      <c r="H6" s="151">
        <f>'Stage (2)'!G61</f>
        <v>251700.2</v>
      </c>
      <c r="I6" s="151">
        <f>'Stage (2)'!H61</f>
        <v>0</v>
      </c>
      <c r="J6" s="151">
        <f>'Stage (2)'!I61</f>
        <v>0</v>
      </c>
      <c r="K6" s="151">
        <f>'Stage (2)'!J61</f>
        <v>534</v>
      </c>
      <c r="L6" s="151">
        <f>'Stage (2)'!K61</f>
        <v>2277</v>
      </c>
      <c r="M6" s="151">
        <f>'Stage (2)'!L61</f>
        <v>1592</v>
      </c>
      <c r="N6" s="564">
        <f>'Stage (2)'!M61</f>
        <v>0.60594948397609993</v>
      </c>
      <c r="O6" s="151">
        <f>'Stage (2)'!N61</f>
        <v>95</v>
      </c>
      <c r="P6" s="151">
        <f>'Stage (2)'!O61</f>
        <v>92.766666666666666</v>
      </c>
      <c r="Q6" s="151">
        <f>'Stage (2)'!P61</f>
        <v>8250</v>
      </c>
      <c r="R6" s="151">
        <f>'Stage (2)'!Q61</f>
        <v>7812.2</v>
      </c>
    </row>
    <row r="7" spans="1:19">
      <c r="A7" s="149">
        <v>3</v>
      </c>
      <c r="B7" s="149">
        <f>'Stage (3)'!A61</f>
        <v>18574</v>
      </c>
      <c r="C7" s="149">
        <f>'Stage (3)'!B61</f>
        <v>18725</v>
      </c>
      <c r="D7" s="149">
        <f>'Stage (3)'!C61</f>
        <v>449180.99436000001</v>
      </c>
      <c r="E7" s="149">
        <f>'Stage (3)'!D61</f>
        <v>11042.78558</v>
      </c>
      <c r="F7" s="149">
        <f>'Stage (3)'!E61</f>
        <v>340700</v>
      </c>
      <c r="G7" s="149">
        <f>'Stage (3)'!F61</f>
        <v>83800</v>
      </c>
      <c r="H7" s="149">
        <f>'Stage (3)'!G61</f>
        <v>256900</v>
      </c>
      <c r="I7" s="149">
        <f>'Stage (3)'!H61</f>
        <v>0</v>
      </c>
      <c r="J7" s="149">
        <f>'Stage (3)'!I61</f>
        <v>0</v>
      </c>
      <c r="K7" s="149">
        <f>'Stage (3)'!J61</f>
        <v>674</v>
      </c>
      <c r="L7" s="149">
        <f>'Stage (3)'!K61</f>
        <v>4742</v>
      </c>
      <c r="M7" s="149">
        <f>'Stage (3)'!L61</f>
        <v>2076</v>
      </c>
      <c r="N7" s="565">
        <f>'Stage (3)'!M61</f>
        <v>0.65867670398956402</v>
      </c>
      <c r="O7" s="149">
        <f>'Stage (3)'!N61</f>
        <v>93</v>
      </c>
      <c r="P7" s="149">
        <f>'Stage (3)'!O61</f>
        <v>89.645161290322577</v>
      </c>
      <c r="Q7" s="149">
        <f>'Stage (3)'!P61</f>
        <v>8000</v>
      </c>
      <c r="R7" s="149">
        <f>'Stage (3)'!Q61</f>
        <v>7353.3870967741932</v>
      </c>
    </row>
    <row r="8" spans="1:19">
      <c r="A8" s="151">
        <v>4</v>
      </c>
      <c r="B8" s="151">
        <f>'Stage (4)'!A61</f>
        <v>18387</v>
      </c>
      <c r="C8" s="151">
        <f>'Stage (4)'!B61</f>
        <v>18538</v>
      </c>
      <c r="D8" s="151">
        <f>'Stage (4)'!C61</f>
        <v>387728.87117999996</v>
      </c>
      <c r="E8" s="151">
        <f>'Stage (4)'!D61</f>
        <v>9584.6397899999993</v>
      </c>
      <c r="F8" s="151">
        <f>'Stage (4)'!E61</f>
        <v>343900</v>
      </c>
      <c r="G8" s="151">
        <f>'Stage (4)'!F61</f>
        <v>86200</v>
      </c>
      <c r="H8" s="151">
        <f>'Stage (4)'!G61</f>
        <v>257700</v>
      </c>
      <c r="I8" s="151">
        <f>'Stage (4)'!H61</f>
        <v>0</v>
      </c>
      <c r="J8" s="151">
        <f>'Stage (4)'!I61</f>
        <v>0</v>
      </c>
      <c r="K8" s="151">
        <f>'Stage (4)'!J61</f>
        <v>495</v>
      </c>
      <c r="L8" s="151">
        <f>'Stage (4)'!K61</f>
        <v>5229</v>
      </c>
      <c r="M8" s="151">
        <f>'Stage (4)'!L61</f>
        <v>1969</v>
      </c>
      <c r="N8" s="564">
        <f>'Stage (4)'!M61</f>
        <v>0.64699847842625791</v>
      </c>
      <c r="O8" s="151">
        <f>'Stage (4)'!N61</f>
        <v>95</v>
      </c>
      <c r="P8" s="151">
        <f>'Stage (4)'!O61</f>
        <v>90.1</v>
      </c>
      <c r="Q8" s="151">
        <f>'Stage (4)'!P61</f>
        <v>7910</v>
      </c>
      <c r="R8" s="151">
        <f>'Stage (4)'!Q61</f>
        <v>7607.8666666666668</v>
      </c>
    </row>
    <row r="9" spans="1:19">
      <c r="A9" s="149">
        <v>5</v>
      </c>
      <c r="B9" s="149">
        <f>'Stage (5)'!A61</f>
        <v>18200</v>
      </c>
      <c r="C9" s="149">
        <f>'Stage (5)'!B61</f>
        <v>18351</v>
      </c>
      <c r="D9" s="149">
        <f>'Stage (5)'!C61</f>
        <v>384110.74800000002</v>
      </c>
      <c r="E9" s="149">
        <f>'Stage (5)'!D61</f>
        <v>9476.4940000000006</v>
      </c>
      <c r="F9" s="149">
        <f>'Stage (5)'!E61</f>
        <v>342800</v>
      </c>
      <c r="G9" s="149">
        <f>'Stage (5)'!F61</f>
        <v>85200</v>
      </c>
      <c r="H9" s="149">
        <f>'Stage (5)'!G61</f>
        <v>257600</v>
      </c>
      <c r="I9" s="149">
        <f>'Stage (5)'!H61</f>
        <v>0</v>
      </c>
      <c r="J9" s="149">
        <f>'Stage (5)'!I61</f>
        <v>0</v>
      </c>
      <c r="K9" s="149">
        <f>'Stage (5)'!J61</f>
        <v>792</v>
      </c>
      <c r="L9" s="149">
        <f>'Stage (5)'!K61</f>
        <v>5498</v>
      </c>
      <c r="M9" s="149">
        <f>'Stage (5)'!L61</f>
        <v>1982</v>
      </c>
      <c r="N9" s="565">
        <f>'Stage (5)'!M61</f>
        <v>0.64843478260869569</v>
      </c>
      <c r="O9" s="149">
        <f>'Stage (5)'!N61</f>
        <v>95</v>
      </c>
      <c r="P9" s="149">
        <f>'Stage (5)'!O61</f>
        <v>91.4</v>
      </c>
      <c r="Q9" s="149">
        <f>'Stage (5)'!P61</f>
        <v>8050</v>
      </c>
      <c r="R9" s="149">
        <f>'Stage (5)'!Q61</f>
        <v>7618</v>
      </c>
    </row>
    <row r="10" spans="1:19">
      <c r="A10" s="151">
        <v>6</v>
      </c>
      <c r="B10" s="151">
        <f>'Stage (6)'!A61</f>
        <v>18013</v>
      </c>
      <c r="C10" s="563">
        <f>'Stage (6)'!B61</f>
        <v>18164</v>
      </c>
      <c r="D10" s="563">
        <f>'Stage (6)'!C61</f>
        <v>404852.62482000003</v>
      </c>
      <c r="E10" s="563">
        <f>'Stage (6)'!D61</f>
        <v>9951.3482100000001</v>
      </c>
      <c r="F10" s="563">
        <f>'Stage (6)'!E61</f>
        <v>344200</v>
      </c>
      <c r="G10" s="563">
        <f>'Stage (6)'!F61</f>
        <v>87300</v>
      </c>
      <c r="H10" s="563">
        <f>'Stage (6)'!G61</f>
        <v>256800</v>
      </c>
      <c r="I10" s="563">
        <f>'Stage (6)'!H61</f>
        <v>0</v>
      </c>
      <c r="J10" s="563">
        <f>'Stage (6)'!I61</f>
        <v>0</v>
      </c>
      <c r="K10" s="563">
        <f>'Stage (6)'!J61</f>
        <v>715</v>
      </c>
      <c r="L10" s="563">
        <f>'Stage (6)'!K61</f>
        <v>5163</v>
      </c>
      <c r="M10" s="563">
        <f>'Stage (6)'!L61</f>
        <v>2129</v>
      </c>
      <c r="N10" s="564">
        <f>'Stage (6)'!M61</f>
        <v>0.66463964748123161</v>
      </c>
      <c r="O10" s="563">
        <f>'Stage (6)'!N61</f>
        <v>90</v>
      </c>
      <c r="P10" s="563">
        <f>'Stage (6)'!O61</f>
        <v>86.161290322580641</v>
      </c>
      <c r="Q10" s="563">
        <f>'Stage (6)'!P61</f>
        <v>7920</v>
      </c>
      <c r="R10" s="563">
        <f>'Stage (6)'!Q61</f>
        <v>7705.1612903225805</v>
      </c>
    </row>
    <row r="11" spans="1:19">
      <c r="A11" s="149">
        <v>7</v>
      </c>
      <c r="B11" s="149">
        <f>'Stage (7)'!A61</f>
        <v>17826</v>
      </c>
      <c r="C11" s="562">
        <f>'Stage (7)'!B61</f>
        <v>17977</v>
      </c>
      <c r="D11" s="562">
        <f>'Stage (7)'!C61</f>
        <v>395984.50163999997</v>
      </c>
      <c r="E11" s="562">
        <f>'Stage (7)'!D61</f>
        <v>10070.20242</v>
      </c>
      <c r="F11" s="562">
        <f>'Stage (7)'!E61</f>
        <v>344100</v>
      </c>
      <c r="G11" s="562">
        <f>'Stage (7)'!F61</f>
        <v>86100</v>
      </c>
      <c r="H11" s="562">
        <f>'Stage (7)'!G61</f>
        <v>258000</v>
      </c>
      <c r="I11" s="562">
        <f>'Stage (7)'!H61</f>
        <v>0</v>
      </c>
      <c r="J11" s="562">
        <f>'Stage (7)'!I61</f>
        <v>0</v>
      </c>
      <c r="K11" s="562">
        <f>'Stage (7)'!J61</f>
        <v>515</v>
      </c>
      <c r="L11" s="562">
        <f>'Stage (7)'!K61</f>
        <v>5397</v>
      </c>
      <c r="M11" s="562">
        <f>'Stage (7)'!L61</f>
        <v>2258</v>
      </c>
      <c r="N11" s="565">
        <f>'Stage (7)'!M61</f>
        <v>0.67872858852976381</v>
      </c>
      <c r="O11" s="562">
        <f>'Stage (7)'!N61</f>
        <v>96</v>
      </c>
      <c r="P11" s="562">
        <f>'Stage (7)'!O61</f>
        <v>94.066666666666663</v>
      </c>
      <c r="Q11" s="562">
        <f>'Stage (7)'!P61</f>
        <v>7300</v>
      </c>
      <c r="R11" s="562">
        <f>'Stage (7)'!Q61</f>
        <v>6929.333333333333</v>
      </c>
    </row>
    <row r="12" spans="1:19">
      <c r="A12" s="151">
        <v>8</v>
      </c>
      <c r="B12" s="151">
        <f>'Stage (8)'!A61</f>
        <v>17639</v>
      </c>
      <c r="C12" s="563">
        <f>'Stage (8)'!B61</f>
        <v>17790</v>
      </c>
      <c r="D12" s="563">
        <f>'Stage (8)'!C61</f>
        <v>383924.37845999998</v>
      </c>
      <c r="E12" s="563">
        <f>'Stage (8)'!D61</f>
        <v>9449.0566299999991</v>
      </c>
      <c r="F12" s="563">
        <f>'Stage (8)'!E61</f>
        <v>344700</v>
      </c>
      <c r="G12" s="563">
        <f>'Stage (8)'!F61</f>
        <v>86100</v>
      </c>
      <c r="H12" s="563">
        <f>'Stage (8)'!G61</f>
        <v>258600</v>
      </c>
      <c r="I12" s="563">
        <f>'Stage (8)'!H61</f>
        <v>0</v>
      </c>
      <c r="J12" s="563">
        <f>'Stage (8)'!I61</f>
        <v>0</v>
      </c>
      <c r="K12" s="563">
        <f>'Stage (8)'!J61</f>
        <v>657</v>
      </c>
      <c r="L12" s="563">
        <f>'Stage (8)'!K61</f>
        <v>5897</v>
      </c>
      <c r="M12" s="563">
        <f>'Stage (8)'!L61</f>
        <v>2280</v>
      </c>
      <c r="N12" s="564">
        <f>'Stage (8)'!M61</f>
        <v>0.68117677152498091</v>
      </c>
      <c r="O12" s="563">
        <f>'Stage (8)'!N61</f>
        <v>100</v>
      </c>
      <c r="P12" s="563">
        <f>'Stage (8)'!O61</f>
        <v>94.766666666666666</v>
      </c>
      <c r="Q12" s="563">
        <f>'Stage (8)'!P61</f>
        <v>7500</v>
      </c>
      <c r="R12" s="563">
        <f>'Stage (8)'!Q61</f>
        <v>6986.2</v>
      </c>
    </row>
    <row r="13" spans="1:19">
      <c r="A13" s="149">
        <v>9</v>
      </c>
      <c r="B13" s="562">
        <f>'Stage (9)'!A61</f>
        <v>17452</v>
      </c>
      <c r="C13" s="562">
        <f>'Stage (9)'!B61</f>
        <v>17603</v>
      </c>
      <c r="D13" s="562">
        <f>'Stage (9)'!C61</f>
        <v>384128.25528000004</v>
      </c>
      <c r="E13" s="562">
        <f>'Stage (9)'!D61</f>
        <v>9446.9108400000005</v>
      </c>
      <c r="F13" s="562">
        <f>'Stage (9)'!E61</f>
        <v>344400</v>
      </c>
      <c r="G13" s="562">
        <f>'Stage (9)'!F61</f>
        <v>85800</v>
      </c>
      <c r="H13" s="562">
        <f>'Stage (9)'!G61</f>
        <v>258600</v>
      </c>
      <c r="I13" s="562">
        <f>'Stage (9)'!H61</f>
        <v>0</v>
      </c>
      <c r="J13" s="562">
        <f>'Stage (9)'!I61</f>
        <v>0</v>
      </c>
      <c r="K13" s="562">
        <f>'Stage (9)'!J61</f>
        <v>815</v>
      </c>
      <c r="L13" s="562">
        <f>'Stage (9)'!K61</f>
        <v>4596</v>
      </c>
      <c r="M13" s="562">
        <f>'Stage (9)'!L61</f>
        <v>2421</v>
      </c>
      <c r="N13" s="565">
        <f>'Stage (9)'!M61</f>
        <v>0.69655323318092754</v>
      </c>
      <c r="O13" s="562">
        <f>'Stage (9)'!N61</f>
        <v>95</v>
      </c>
      <c r="P13" s="562">
        <f>'Stage (9)'!O61</f>
        <v>93</v>
      </c>
      <c r="Q13" s="562">
        <f>'Stage (9)'!P61</f>
        <v>7075</v>
      </c>
      <c r="R13" s="562">
        <f>'Stage (9)'!Q61</f>
        <v>6463.5</v>
      </c>
    </row>
    <row r="14" spans="1:19">
      <c r="A14" s="151">
        <v>10</v>
      </c>
      <c r="B14" s="563">
        <f>'Stage (10)'!A61</f>
        <v>17265</v>
      </c>
      <c r="C14" s="563">
        <f>'Stage (10)'!B61</f>
        <v>17416</v>
      </c>
      <c r="D14" s="563">
        <f>'Stage (10)'!C61</f>
        <v>384416.13209999999</v>
      </c>
      <c r="E14" s="563">
        <f>'Stage (10)'!D61</f>
        <v>9460.76505</v>
      </c>
      <c r="F14" s="563">
        <f>'Stage (10)'!E61</f>
        <v>346300</v>
      </c>
      <c r="G14" s="563">
        <f>'Stage (10)'!F61</f>
        <v>87500</v>
      </c>
      <c r="H14" s="563">
        <f>'Stage (10)'!G61</f>
        <v>258800</v>
      </c>
      <c r="I14" s="563">
        <f>'Stage (10)'!H61</f>
        <v>0</v>
      </c>
      <c r="J14" s="563">
        <f>'Stage (10)'!I61</f>
        <v>0</v>
      </c>
      <c r="K14" s="563">
        <f>'Stage (10)'!J61</f>
        <v>670</v>
      </c>
      <c r="L14" s="563">
        <f>'Stage (10)'!K61</f>
        <v>4476</v>
      </c>
      <c r="M14" s="563">
        <f>'Stage (10)'!L61</f>
        <v>2391</v>
      </c>
      <c r="N14" s="564">
        <f>'Stage (10)'!M61</f>
        <v>0.69354266100032691</v>
      </c>
      <c r="O14" s="563">
        <f>'Stage (10)'!N61</f>
        <v>95</v>
      </c>
      <c r="P14" s="563">
        <f>'Stage (10)'!O61</f>
        <v>94.666666666666671</v>
      </c>
      <c r="Q14" s="563">
        <f>'Stage (10)'!P61</f>
        <v>7930</v>
      </c>
      <c r="R14" s="563">
        <f>'Stage (10)'!Q61</f>
        <v>6822.6333333333332</v>
      </c>
    </row>
    <row r="15" spans="1:19">
      <c r="A15" s="149">
        <v>11</v>
      </c>
      <c r="B15" s="149">
        <f>'Stage (11)'!A61</f>
        <v>17078</v>
      </c>
      <c r="C15" s="562">
        <f>'Stage (11)'!B61</f>
        <v>17229</v>
      </c>
      <c r="D15" s="562">
        <f>'Stage (11)'!C61</f>
        <v>390794.00891999999</v>
      </c>
      <c r="E15" s="562">
        <f>'Stage (11)'!D61</f>
        <v>9599.6192599999995</v>
      </c>
      <c r="F15" s="562">
        <f>'Stage (11)'!E61</f>
        <v>346200</v>
      </c>
      <c r="G15" s="562">
        <f>'Stage (11)'!F61</f>
        <v>86300</v>
      </c>
      <c r="H15" s="562">
        <f>'Stage (11)'!G61</f>
        <v>259900</v>
      </c>
      <c r="I15" s="562">
        <f>'Stage (11)'!H61</f>
        <v>0</v>
      </c>
      <c r="J15" s="562">
        <f>'Stage (11)'!I61</f>
        <v>0</v>
      </c>
      <c r="K15" s="562">
        <f>'Stage (11)'!J61</f>
        <v>938</v>
      </c>
      <c r="L15" s="562">
        <f>'Stage (11)'!K61</f>
        <v>4616</v>
      </c>
      <c r="M15" s="562">
        <f>'Stage (11)'!L61</f>
        <v>2338</v>
      </c>
      <c r="N15" s="565">
        <f>'Stage (11)'!M61</f>
        <v>0.68801745200698083</v>
      </c>
      <c r="O15" s="562">
        <f>'Stage (11)'!N61</f>
        <v>95</v>
      </c>
      <c r="P15" s="562">
        <f>'Stage (11)'!O61</f>
        <v>94.966666666666669</v>
      </c>
      <c r="Q15" s="562">
        <f>'Stage (11)'!P61</f>
        <v>6940</v>
      </c>
      <c r="R15" s="562">
        <f>'Stage (11)'!Q61</f>
        <v>6608.333333333333</v>
      </c>
    </row>
    <row r="16" spans="1:19">
      <c r="A16" s="151">
        <v>12</v>
      </c>
      <c r="B16" s="151">
        <f>'Stage (12)'!A61</f>
        <v>16891</v>
      </c>
      <c r="C16" s="563">
        <f>'Stage (12)'!B61</f>
        <v>17042</v>
      </c>
      <c r="D16" s="563">
        <f>'Stage (12)'!C61</f>
        <v>384193.88574000006</v>
      </c>
      <c r="E16" s="563">
        <f>'Stage (12)'!D61</f>
        <v>9441.4734700000008</v>
      </c>
      <c r="F16" s="563">
        <f>'Stage (12)'!E61</f>
        <v>345200</v>
      </c>
      <c r="G16" s="563">
        <f>'Stage (12)'!F61</f>
        <v>86000</v>
      </c>
      <c r="H16" s="563">
        <f>'Stage (12)'!G61</f>
        <v>259200</v>
      </c>
      <c r="I16" s="563">
        <f>'Stage (12)'!H61</f>
        <v>0</v>
      </c>
      <c r="J16" s="563">
        <f>'Stage (12)'!I61</f>
        <v>0</v>
      </c>
      <c r="K16" s="563">
        <f>'Stage (12)'!J61</f>
        <v>510</v>
      </c>
      <c r="L16" s="563">
        <f>'Stage (12)'!K61</f>
        <v>4815</v>
      </c>
      <c r="M16" s="563">
        <f>'Stage (12)'!L61</f>
        <v>2062</v>
      </c>
      <c r="N16" s="564">
        <f>'Stage (12)'!M61</f>
        <v>0.65801091226538633</v>
      </c>
      <c r="O16" s="563">
        <f>'Stage (12)'!N61</f>
        <v>96</v>
      </c>
      <c r="P16" s="563">
        <f>'Stage (12)'!O61</f>
        <v>93.966666666666669</v>
      </c>
      <c r="Q16" s="563">
        <f>'Stage (12)'!P61</f>
        <v>7020</v>
      </c>
      <c r="R16" s="563">
        <f>'Stage (12)'!Q61</f>
        <v>6576.833333333333</v>
      </c>
    </row>
    <row r="17" spans="1:18">
      <c r="A17" s="149">
        <v>13</v>
      </c>
      <c r="B17" s="149">
        <f>'Stage (13)'!A61</f>
        <v>16704</v>
      </c>
      <c r="C17" s="562">
        <f>'Stage (13)'!B61</f>
        <v>16855</v>
      </c>
      <c r="D17" s="562">
        <f>'Stage (13)'!C61</f>
        <v>390193.76256</v>
      </c>
      <c r="E17" s="562">
        <f>'Stage (13)'!D61</f>
        <v>9572.3276800000003</v>
      </c>
      <c r="F17" s="562">
        <f>'Stage (13)'!E61</f>
        <v>349900</v>
      </c>
      <c r="G17" s="562">
        <f>'Stage (13)'!F61</f>
        <v>92200</v>
      </c>
      <c r="H17" s="562">
        <f>'Stage (13)'!G61</f>
        <v>257700</v>
      </c>
      <c r="I17" s="562">
        <f>'Stage (13)'!H61</f>
        <v>0</v>
      </c>
      <c r="J17" s="562">
        <f>'Stage (13)'!I61</f>
        <v>0</v>
      </c>
      <c r="K17" s="562">
        <f>'Stage (13)'!J61</f>
        <v>690</v>
      </c>
      <c r="L17" s="562">
        <f>'Stage (13)'!K61</f>
        <v>5488</v>
      </c>
      <c r="M17" s="562">
        <f>'Stage (13)'!L61</f>
        <v>2084</v>
      </c>
      <c r="N17" s="565">
        <f>'Stage (13)'!M61</f>
        <v>0.66048608230542516</v>
      </c>
      <c r="O17" s="562">
        <f>'Stage (13)'!N61</f>
        <v>93</v>
      </c>
      <c r="P17" s="562">
        <f>'Stage (13)'!O61</f>
        <v>92.033333333333331</v>
      </c>
      <c r="Q17" s="562">
        <f>'Stage (13)'!P61</f>
        <v>6880</v>
      </c>
      <c r="R17" s="562">
        <f>'Stage (13)'!Q61</f>
        <v>6407.666666666667</v>
      </c>
    </row>
    <row r="18" spans="1:18">
      <c r="A18" s="151">
        <v>14</v>
      </c>
      <c r="B18" s="151">
        <f>'Stage (14)'!A61</f>
        <v>16517</v>
      </c>
      <c r="C18" s="563">
        <f>'Stage (14)'!B61</f>
        <v>16668</v>
      </c>
      <c r="D18" s="563">
        <f>'Stage (14)'!C61</f>
        <v>383173.63938000001</v>
      </c>
      <c r="E18" s="563">
        <f>'Stage (14)'!D61</f>
        <v>9395.1818899999998</v>
      </c>
      <c r="F18" s="563">
        <f>'Stage (14)'!E61</f>
        <v>343500</v>
      </c>
      <c r="G18" s="563">
        <f>'Stage (14)'!F61</f>
        <v>86900</v>
      </c>
      <c r="H18" s="563">
        <f>'Stage (14)'!G61</f>
        <v>256600</v>
      </c>
      <c r="I18" s="563">
        <f>'Stage (14)'!H61</f>
        <v>0</v>
      </c>
      <c r="J18" s="563">
        <f>'Stage (14)'!I61</f>
        <v>0</v>
      </c>
      <c r="K18" s="563">
        <f>'Stage (14)'!J61</f>
        <v>365</v>
      </c>
      <c r="L18" s="563">
        <f>'Stage (14)'!K61</f>
        <v>5413</v>
      </c>
      <c r="M18" s="563">
        <f>'Stage (14)'!L61</f>
        <v>2343</v>
      </c>
      <c r="N18" s="564">
        <f>'Stage (14)'!M61</f>
        <v>0.68892572364827964</v>
      </c>
      <c r="O18" s="563">
        <f>'Stage (14)'!N61</f>
        <v>95</v>
      </c>
      <c r="P18" s="563">
        <f>'Stage (14)'!O61</f>
        <v>95</v>
      </c>
      <c r="Q18" s="563">
        <f>'Stage (14)'!P61</f>
        <v>7650</v>
      </c>
      <c r="R18" s="563">
        <f>'Stage (14)'!Q61</f>
        <v>6696</v>
      </c>
    </row>
    <row r="19" spans="1:18">
      <c r="A19" s="149">
        <v>15</v>
      </c>
      <c r="B19" s="149">
        <f>'Stage (15)'!A61</f>
        <v>16330</v>
      </c>
      <c r="C19" s="562">
        <f>'Stage (15)'!B61</f>
        <v>16481</v>
      </c>
      <c r="D19" s="562">
        <f>'Stage (15)'!C61</f>
        <v>378715.51619999995</v>
      </c>
      <c r="E19" s="562">
        <f>'Stage (15)'!D61</f>
        <v>9291.0360999999994</v>
      </c>
      <c r="F19" s="562">
        <f>'Stage (15)'!E61</f>
        <v>348100</v>
      </c>
      <c r="G19" s="562">
        <f>'Stage (15)'!F61</f>
        <v>86900</v>
      </c>
      <c r="H19" s="562">
        <f>'Stage (15)'!G61</f>
        <v>261200</v>
      </c>
      <c r="I19" s="562">
        <f>'Stage (15)'!H61</f>
        <v>0</v>
      </c>
      <c r="J19" s="562">
        <f>'Stage (15)'!I61</f>
        <v>0</v>
      </c>
      <c r="K19" s="562">
        <f>'Stage (15)'!J61</f>
        <v>923</v>
      </c>
      <c r="L19" s="562">
        <f>'Stage (15)'!K61</f>
        <v>4803</v>
      </c>
      <c r="M19" s="562">
        <f>'Stage (15)'!L61</f>
        <v>2217</v>
      </c>
      <c r="N19" s="565">
        <f>'Stage (15)'!M61</f>
        <v>0.67526860452409576</v>
      </c>
      <c r="O19" s="562">
        <f>'Stage (15)'!N61</f>
        <v>95</v>
      </c>
      <c r="P19" s="562">
        <f>'Stage (15)'!O61</f>
        <v>94.7</v>
      </c>
      <c r="Q19" s="562">
        <f>'Stage (15)'!P61</f>
        <v>6900</v>
      </c>
      <c r="R19" s="562">
        <f>'Stage (15)'!Q61</f>
        <v>6535.8</v>
      </c>
    </row>
    <row r="20" spans="1:18">
      <c r="A20" s="151">
        <v>16</v>
      </c>
      <c r="B20" s="151">
        <f>'Stage (16)'!A61</f>
        <v>16143</v>
      </c>
      <c r="C20" s="563">
        <f>'Stage (16)'!B61</f>
        <v>16294</v>
      </c>
      <c r="D20" s="563">
        <f>'Stage (16)'!C61</f>
        <v>380389.39302000002</v>
      </c>
      <c r="E20" s="563">
        <f>'Stage (16)'!D61</f>
        <v>9324.8903100000007</v>
      </c>
      <c r="F20" s="563">
        <f>'Stage (16)'!E61</f>
        <v>343000</v>
      </c>
      <c r="G20" s="563">
        <f>'Stage (16)'!F61</f>
        <v>88100</v>
      </c>
      <c r="H20" s="563">
        <f>'Stage (16)'!G61</f>
        <v>254900</v>
      </c>
      <c r="I20" s="563">
        <f>'Stage (16)'!H61</f>
        <v>0</v>
      </c>
      <c r="J20" s="563">
        <f>'Stage (16)'!I61</f>
        <v>0</v>
      </c>
      <c r="K20" s="563">
        <f>'Stage (16)'!J61</f>
        <v>742</v>
      </c>
      <c r="L20" s="563">
        <f>'Stage (16)'!K61</f>
        <v>4717</v>
      </c>
      <c r="M20" s="563">
        <f>'Stage (16)'!L61</f>
        <v>2044</v>
      </c>
      <c r="N20" s="564">
        <f>'Stage (16)'!M61</f>
        <v>0.65643681679055532</v>
      </c>
      <c r="O20" s="563">
        <f>'Stage (16)'!N61</f>
        <v>95</v>
      </c>
      <c r="P20" s="563">
        <f>'Stage (16)'!O61</f>
        <v>94.6875</v>
      </c>
      <c r="Q20" s="563">
        <f>'Stage (16)'!P61</f>
        <v>7200</v>
      </c>
      <c r="R20" s="563">
        <f>'Stage (16)'!Q61</f>
        <v>6563.75</v>
      </c>
    </row>
    <row r="21" spans="1:18">
      <c r="A21" s="149">
        <v>17</v>
      </c>
      <c r="B21" s="149">
        <f>'Stage (17)'!A61</f>
        <v>15956</v>
      </c>
      <c r="C21" s="562">
        <f>'Stage (17)'!B61</f>
        <v>16107</v>
      </c>
      <c r="D21" s="562">
        <f>'Stage (17)'!C61</f>
        <v>397572</v>
      </c>
      <c r="E21" s="562">
        <f>'Stage (17)'!D61</f>
        <v>9741</v>
      </c>
      <c r="F21" s="562">
        <f>'Stage (17)'!E61</f>
        <v>350200</v>
      </c>
      <c r="G21" s="562">
        <f>'Stage (17)'!F61</f>
        <v>87700</v>
      </c>
      <c r="H21" s="562">
        <f>'Stage (17)'!G61</f>
        <v>262500</v>
      </c>
      <c r="I21" s="562">
        <f>'Stage (17)'!H61</f>
        <v>0</v>
      </c>
      <c r="J21" s="562">
        <f>'Stage (17)'!I61</f>
        <v>0</v>
      </c>
      <c r="K21" s="562">
        <f>'Stage (17)'!J61</f>
        <v>813</v>
      </c>
      <c r="L21" s="562">
        <f>'Stage (17)'!K61</f>
        <v>4877</v>
      </c>
      <c r="M21" s="562">
        <f>'Stage (17)'!L61</f>
        <v>2018</v>
      </c>
      <c r="N21" s="565">
        <f>'Stage (17)'!M61</f>
        <v>0.6536429040017494</v>
      </c>
      <c r="O21" s="562">
        <f>'Stage (17)'!N61</f>
        <v>95</v>
      </c>
      <c r="P21" s="562">
        <f>'Stage (17)'!O61</f>
        <v>95</v>
      </c>
      <c r="Q21" s="562">
        <f>'Stage (17)'!P61</f>
        <v>7230</v>
      </c>
      <c r="R21" s="562">
        <f>'Stage (17)'!Q61</f>
        <v>6526.333333333333</v>
      </c>
    </row>
    <row r="22" spans="1:18">
      <c r="A22" s="151">
        <v>18</v>
      </c>
      <c r="B22" s="151">
        <f>'Stage (18)'!A61</f>
        <v>15769</v>
      </c>
      <c r="C22" s="563">
        <f>'Stage (18)'!B61</f>
        <v>15920</v>
      </c>
      <c r="D22" s="563">
        <f>'Stage (18)'!C61</f>
        <v>378823.14665999997</v>
      </c>
      <c r="E22" s="563">
        <f>'Stage (18)'!D61</f>
        <v>9285.5987299999997</v>
      </c>
      <c r="F22" s="563">
        <f>'Stage (18)'!E61</f>
        <v>337500</v>
      </c>
      <c r="G22" s="563">
        <f>'Stage (18)'!F61</f>
        <v>86100</v>
      </c>
      <c r="H22" s="563">
        <f>'Stage (18)'!G61</f>
        <v>251400</v>
      </c>
      <c r="I22" s="563">
        <f>'Stage (18)'!H61</f>
        <v>0</v>
      </c>
      <c r="J22" s="563">
        <f>'Stage (18)'!I61</f>
        <v>0</v>
      </c>
      <c r="K22" s="563">
        <f>'Stage (18)'!J61</f>
        <v>505</v>
      </c>
      <c r="L22" s="563">
        <f>'Stage (18)'!K61</f>
        <v>5085</v>
      </c>
      <c r="M22" s="563">
        <f>'Stage (18)'!L61</f>
        <v>2157</v>
      </c>
      <c r="N22" s="564">
        <f>'Stage (18)'!M61</f>
        <v>0.6690472751149048</v>
      </c>
      <c r="O22" s="563">
        <f>'Stage (18)'!N61</f>
        <v>95</v>
      </c>
      <c r="P22" s="563">
        <f>'Stage (18)'!O61</f>
        <v>93.433333333333337</v>
      </c>
      <c r="Q22" s="563">
        <f>'Stage (18)'!P61</f>
        <v>6875</v>
      </c>
      <c r="R22" s="563">
        <f>'Stage (18)'!Q61</f>
        <v>6192.7</v>
      </c>
    </row>
    <row r="23" spans="1:18">
      <c r="A23" s="149">
        <v>19</v>
      </c>
      <c r="B23" s="149">
        <f>'Stage (19)'!A61</f>
        <v>15582</v>
      </c>
      <c r="C23" s="562">
        <f>'Stage (19)'!B61</f>
        <v>15733</v>
      </c>
      <c r="D23" s="562">
        <f>'Stage (19)'!C61</f>
        <v>380833.02347999997</v>
      </c>
      <c r="E23" s="562">
        <f>'Stage (19)'!D61</f>
        <v>9317.4529399999992</v>
      </c>
      <c r="F23" s="562">
        <f>'Stage (19)'!E61</f>
        <v>346400</v>
      </c>
      <c r="G23" s="562">
        <f>'Stage (19)'!F61</f>
        <v>85800</v>
      </c>
      <c r="H23" s="562">
        <f>'Stage (19)'!G61</f>
        <v>260600</v>
      </c>
      <c r="I23" s="562">
        <f>'Stage (19)'!H61</f>
        <v>0</v>
      </c>
      <c r="J23" s="562">
        <f>'Stage (19)'!I61</f>
        <v>0</v>
      </c>
      <c r="K23" s="562">
        <f>'Stage (19)'!J61</f>
        <v>710</v>
      </c>
      <c r="L23" s="562">
        <f>'Stage (19)'!K61</f>
        <v>4631</v>
      </c>
      <c r="M23" s="562">
        <f>'Stage (19)'!L61</f>
        <v>2093</v>
      </c>
      <c r="N23" s="565">
        <f>'Stage (19)'!M61</f>
        <v>0.66216894777181645</v>
      </c>
      <c r="O23" s="562">
        <f>'Stage (19)'!N61</f>
        <v>95</v>
      </c>
      <c r="P23" s="562">
        <f>'Stage (19)'!O61</f>
        <v>94.86666666666666</v>
      </c>
      <c r="Q23" s="562">
        <f>'Stage (19)'!P61</f>
        <v>6650</v>
      </c>
      <c r="R23" s="562">
        <f>'Stage (19)'!Q61</f>
        <v>6165.2333333333336</v>
      </c>
    </row>
    <row r="24" spans="1:18">
      <c r="A24" s="151">
        <v>20</v>
      </c>
      <c r="B24" s="151">
        <f>'Stage (20)'!A61</f>
        <v>15395</v>
      </c>
      <c r="C24" s="563">
        <f>'Stage (20)'!B61</f>
        <v>15546</v>
      </c>
      <c r="D24" s="563">
        <f>'Stage (20)'!C61</f>
        <v>378012.90030000004</v>
      </c>
      <c r="E24" s="563">
        <f>'Stage (20)'!D61</f>
        <v>9251.3071500000005</v>
      </c>
      <c r="F24" s="563">
        <f>'Stage (20)'!E61</f>
        <v>345900</v>
      </c>
      <c r="G24" s="563">
        <f>'Stage (20)'!F61</f>
        <v>86300</v>
      </c>
      <c r="H24" s="563">
        <f>'Stage (20)'!G61</f>
        <v>259600</v>
      </c>
      <c r="I24" s="563">
        <f>'Stage (20)'!H61</f>
        <v>0</v>
      </c>
      <c r="J24" s="563">
        <f>'Stage (20)'!I61</f>
        <v>0</v>
      </c>
      <c r="K24" s="563">
        <f>'Stage (20)'!J61</f>
        <v>562</v>
      </c>
      <c r="L24" s="563">
        <f>'Stage (20)'!K61</f>
        <v>5427</v>
      </c>
      <c r="M24" s="563">
        <f>'Stage (20)'!L61</f>
        <v>2180</v>
      </c>
      <c r="N24" s="564">
        <f>'Stage (20)'!M61</f>
        <v>0.67169484287747727</v>
      </c>
      <c r="O24" s="563">
        <f>'Stage (20)'!N61</f>
        <v>95</v>
      </c>
      <c r="P24" s="563">
        <f>'Stage (20)'!O61</f>
        <v>94.3</v>
      </c>
      <c r="Q24" s="563">
        <f>'Stage (20)'!P61</f>
        <v>6850</v>
      </c>
      <c r="R24" s="563">
        <f>'Stage (20)'!Q61</f>
        <v>6456</v>
      </c>
    </row>
    <row r="25" spans="1:18">
      <c r="A25" s="149">
        <v>21</v>
      </c>
      <c r="B25" s="149">
        <f>'Stage (21)'!A61</f>
        <v>15208</v>
      </c>
      <c r="C25" s="562">
        <f>'Stage (21)'!B61</f>
        <v>15359</v>
      </c>
      <c r="D25" s="562">
        <f>'Stage (21)'!C61</f>
        <v>433152.77711999998</v>
      </c>
      <c r="E25" s="562">
        <f>'Stage (21)'!D61</f>
        <v>10557.16136</v>
      </c>
      <c r="F25" s="562">
        <f>'Stage (21)'!E61</f>
        <v>346500</v>
      </c>
      <c r="G25" s="562">
        <f>'Stage (21)'!F61</f>
        <v>83100</v>
      </c>
      <c r="H25" s="562">
        <f>'Stage (21)'!G61</f>
        <v>263400</v>
      </c>
      <c r="I25" s="562">
        <f>'Stage (21)'!H61</f>
        <v>0</v>
      </c>
      <c r="J25" s="562">
        <f>'Stage (21)'!I61</f>
        <v>0</v>
      </c>
      <c r="K25" s="562">
        <f>'Stage (21)'!J61</f>
        <v>660</v>
      </c>
      <c r="L25" s="562">
        <f>'Stage (21)'!K61</f>
        <v>4908</v>
      </c>
      <c r="M25" s="562">
        <f>'Stage (21)'!L61</f>
        <v>2194</v>
      </c>
      <c r="N25" s="565">
        <f>'Stage (21)'!M61</f>
        <v>0.67338566889448892</v>
      </c>
      <c r="O25" s="562">
        <f>'Stage (21)'!N61</f>
        <v>96</v>
      </c>
      <c r="P25" s="562">
        <f>'Stage (21)'!O61</f>
        <v>89.90625</v>
      </c>
      <c r="Q25" s="562">
        <f>'Stage (21)'!P61</f>
        <v>7355</v>
      </c>
      <c r="R25" s="562">
        <f>'Stage (21)'!Q61</f>
        <v>6428.84375</v>
      </c>
    </row>
    <row r="26" spans="1:18">
      <c r="A26" s="151">
        <v>22</v>
      </c>
      <c r="B26" s="151">
        <f>'Stage (22)'!A61</f>
        <v>15021</v>
      </c>
      <c r="C26" s="563">
        <f>'Stage (22)'!B61</f>
        <v>15172</v>
      </c>
      <c r="D26" s="563">
        <f>'Stage (22)'!C61</f>
        <v>407064.65393999999</v>
      </c>
      <c r="E26" s="563">
        <f>'Stage (22)'!D61</f>
        <v>9923.0155699999996</v>
      </c>
      <c r="F26" s="563">
        <f>'Stage (22)'!E61</f>
        <v>342000</v>
      </c>
      <c r="G26" s="563">
        <f>'Stage (22)'!F61</f>
        <v>86800</v>
      </c>
      <c r="H26" s="563">
        <f>'Stage (22)'!G61</f>
        <v>255200</v>
      </c>
      <c r="I26" s="563">
        <f>'Stage (22)'!H61</f>
        <v>0</v>
      </c>
      <c r="J26" s="563">
        <f>'Stage (22)'!I61</f>
        <v>0</v>
      </c>
      <c r="K26" s="563">
        <f>'Stage (22)'!J61</f>
        <v>793</v>
      </c>
      <c r="L26" s="563">
        <f>'Stage (22)'!K61</f>
        <v>4990</v>
      </c>
      <c r="M26" s="563">
        <f>'Stage (22)'!L61</f>
        <v>1950</v>
      </c>
      <c r="N26" s="564">
        <f>'Stage (22)'!M61</f>
        <v>0.64686268918622503</v>
      </c>
      <c r="O26" s="563">
        <f>'Stage (22)'!N61</f>
        <v>95</v>
      </c>
      <c r="P26" s="563">
        <f>'Stage (22)'!O61</f>
        <v>94.290322580645167</v>
      </c>
      <c r="Q26" s="563">
        <f>'Stage (22)'!P61</f>
        <v>7340</v>
      </c>
      <c r="R26" s="563">
        <f>'Stage (22)'!Q61</f>
        <v>6885.1612903225805</v>
      </c>
    </row>
    <row r="27" spans="1:18">
      <c r="A27" s="149">
        <v>23</v>
      </c>
      <c r="B27" s="149">
        <f>'Stage (23)'!A61</f>
        <v>14834</v>
      </c>
      <c r="C27" s="562">
        <f>'Stage (23)'!B61</f>
        <v>14985</v>
      </c>
      <c r="D27" s="562">
        <f>'Stage (23)'!C61</f>
        <v>384252.53076000005</v>
      </c>
      <c r="E27" s="562">
        <f>'Stage (23)'!D61</f>
        <v>9376.8697800000009</v>
      </c>
      <c r="F27" s="562">
        <f>'Stage (23)'!E61</f>
        <v>339800</v>
      </c>
      <c r="G27" s="562">
        <f>'Stage (23)'!F61</f>
        <v>84500</v>
      </c>
      <c r="H27" s="562">
        <f>'Stage (23)'!G61</f>
        <v>255300</v>
      </c>
      <c r="I27" s="562">
        <f>'Stage (23)'!H61</f>
        <v>0</v>
      </c>
      <c r="J27" s="562">
        <f>'Stage (23)'!I61</f>
        <v>0</v>
      </c>
      <c r="K27" s="562">
        <f>'Stage (23)'!J61</f>
        <v>807</v>
      </c>
      <c r="L27" s="562">
        <f>'Stage (23)'!K61</f>
        <v>6319</v>
      </c>
      <c r="M27" s="562">
        <f>'Stage (23)'!L61</f>
        <v>2159</v>
      </c>
      <c r="N27" s="565">
        <f>'Stage (23)'!M61</f>
        <v>0.66991429825523974</v>
      </c>
      <c r="O27" s="562">
        <f>'Stage (23)'!N61</f>
        <v>95</v>
      </c>
      <c r="P27" s="562">
        <f>'Stage (23)'!O61</f>
        <v>94.933333333333337</v>
      </c>
      <c r="Q27" s="562">
        <f>'Stage (23)'!P61</f>
        <v>7120</v>
      </c>
      <c r="R27" s="562">
        <f>'Stage (23)'!Q61</f>
        <v>6659.666666666667</v>
      </c>
    </row>
    <row r="28" spans="1:18">
      <c r="A28" s="151">
        <v>24</v>
      </c>
      <c r="B28" s="151">
        <f>'Stage (24)'!A61</f>
        <v>14647</v>
      </c>
      <c r="C28" s="563">
        <f>'Stage (24)'!B61</f>
        <v>14798</v>
      </c>
      <c r="D28" s="563">
        <f>'Stage (24)'!C61</f>
        <v>376854.40758</v>
      </c>
      <c r="E28" s="563">
        <f>'Stage (24)'!D61</f>
        <v>9201.7239900000004</v>
      </c>
      <c r="F28" s="563">
        <f>'Stage (24)'!E61</f>
        <v>344600</v>
      </c>
      <c r="G28" s="563">
        <f>'Stage (24)'!F61</f>
        <v>84200</v>
      </c>
      <c r="H28" s="563">
        <f>'Stage (24)'!G61</f>
        <v>260400</v>
      </c>
      <c r="I28" s="563">
        <f>'Stage (24)'!H61</f>
        <v>0</v>
      </c>
      <c r="J28" s="563">
        <f>'Stage (24)'!I61</f>
        <v>0</v>
      </c>
      <c r="K28" s="563">
        <f>'Stage (24)'!J61</f>
        <v>776</v>
      </c>
      <c r="L28" s="563">
        <f>'Stage (24)'!K61</f>
        <v>5838</v>
      </c>
      <c r="M28" s="563">
        <f>'Stage (24)'!L61</f>
        <v>2282</v>
      </c>
      <c r="N28" s="564">
        <f>'Stage (24)'!M61</f>
        <v>0.68357647963105306</v>
      </c>
      <c r="O28" s="563">
        <f>'Stage (24)'!N61</f>
        <v>95</v>
      </c>
      <c r="P28" s="563">
        <f>'Stage (24)'!O61</f>
        <v>94.86666666666666</v>
      </c>
      <c r="Q28" s="563">
        <f>'Stage (24)'!P61</f>
        <v>7120</v>
      </c>
      <c r="R28" s="563">
        <f>'Stage (24)'!Q61</f>
        <v>6642.333333333333</v>
      </c>
    </row>
    <row r="29" spans="1:18">
      <c r="A29" s="149">
        <v>25</v>
      </c>
      <c r="B29" s="149">
        <f>'Stage (25)'!A61</f>
        <v>14460</v>
      </c>
      <c r="C29" s="562">
        <f>'Stage (25)'!B61</f>
        <v>14611</v>
      </c>
      <c r="D29" s="562">
        <f>'Stage (25)'!C61</f>
        <v>379242.2844</v>
      </c>
      <c r="E29" s="562">
        <f>'Stage (25)'!D61</f>
        <v>9243.5781999999999</v>
      </c>
      <c r="F29" s="562">
        <f>'Stage (25)'!E61</f>
        <v>350900</v>
      </c>
      <c r="G29" s="562">
        <f>'Stage (25)'!F61</f>
        <v>85600</v>
      </c>
      <c r="H29" s="562">
        <f>'Stage (25)'!G61</f>
        <v>265300</v>
      </c>
      <c r="I29" s="562">
        <f>'Stage (25)'!H61</f>
        <v>0</v>
      </c>
      <c r="J29" s="562">
        <f>'Stage (25)'!I61</f>
        <v>0</v>
      </c>
      <c r="K29" s="562">
        <f>'Stage (25)'!J61</f>
        <v>640</v>
      </c>
      <c r="L29" s="562">
        <f>'Stage (25)'!K61</f>
        <v>6988</v>
      </c>
      <c r="M29" s="562">
        <f>'Stage (25)'!L61</f>
        <v>2150</v>
      </c>
      <c r="N29" s="565">
        <f>'Stage (25)'!M61</f>
        <v>0.6691339923119165</v>
      </c>
      <c r="O29" s="562">
        <f>'Stage (25)'!N61</f>
        <v>95</v>
      </c>
      <c r="P29" s="562">
        <f>'Stage (25)'!O61</f>
        <v>95</v>
      </c>
      <c r="Q29" s="562">
        <f>'Stage (25)'!P61</f>
        <v>7000</v>
      </c>
      <c r="R29" s="562">
        <f>'Stage (25)'!Q61</f>
        <v>6453.7333333333336</v>
      </c>
    </row>
    <row r="30" spans="1:18">
      <c r="A30" s="151">
        <v>26</v>
      </c>
      <c r="B30" s="151">
        <f>'Stage (26)'!A61</f>
        <v>14273</v>
      </c>
      <c r="C30" s="563">
        <f>'Stage (26)'!B61</f>
        <v>14424</v>
      </c>
      <c r="D30" s="563">
        <f>'Stage (26)'!C61</f>
        <v>380076.16121999995</v>
      </c>
      <c r="E30" s="563">
        <f>'Stage (26)'!D61</f>
        <v>9256.4324099999994</v>
      </c>
      <c r="F30" s="563">
        <f>'Stage (26)'!E61</f>
        <v>343300</v>
      </c>
      <c r="G30" s="563">
        <f>'Stage (26)'!F61</f>
        <v>86700</v>
      </c>
      <c r="H30" s="563">
        <f>'Stage (26)'!G61</f>
        <v>256600</v>
      </c>
      <c r="I30" s="563">
        <f>'Stage (26)'!H61</f>
        <v>0</v>
      </c>
      <c r="J30" s="563">
        <f>'Stage (26)'!I61</f>
        <v>0</v>
      </c>
      <c r="K30" s="563">
        <f>'Stage (26)'!J61</f>
        <v>756</v>
      </c>
      <c r="L30" s="563">
        <f>'Stage (26)'!K61</f>
        <v>6150</v>
      </c>
      <c r="M30" s="563">
        <f>'Stage (26)'!L61</f>
        <v>2165</v>
      </c>
      <c r="N30" s="564">
        <f>'Stage (26)'!M61</f>
        <v>0.67083368120399867</v>
      </c>
      <c r="O30" s="563">
        <f>'Stage (26)'!N61</f>
        <v>96</v>
      </c>
      <c r="P30" s="563">
        <f>'Stage (26)'!O61</f>
        <v>95.066666666666663</v>
      </c>
      <c r="Q30" s="563">
        <f>'Stage (26)'!P61</f>
        <v>7185</v>
      </c>
      <c r="R30" s="563">
        <f>'Stage (26)'!Q61</f>
        <v>6860.666666666667</v>
      </c>
    </row>
    <row r="31" spans="1:18">
      <c r="A31" s="149">
        <v>27</v>
      </c>
      <c r="B31" s="149">
        <f>'Stage (27)'!A61</f>
        <v>14086</v>
      </c>
      <c r="C31" s="562">
        <f>'Stage (27)'!B61</f>
        <v>14237</v>
      </c>
      <c r="D31" s="562">
        <f>'Stage (27)'!C61</f>
        <v>388344.03804000001</v>
      </c>
      <c r="E31" s="562">
        <f>'Stage (27)'!D61</f>
        <v>9455.2866200000008</v>
      </c>
      <c r="F31" s="562">
        <f>'Stage (27)'!E61</f>
        <v>342000</v>
      </c>
      <c r="G31" s="562">
        <f>'Stage (27)'!F61</f>
        <v>86500</v>
      </c>
      <c r="H31" s="562">
        <f>'Stage (27)'!G61</f>
        <v>255500</v>
      </c>
      <c r="I31" s="562">
        <f>'Stage (27)'!H61</f>
        <v>0</v>
      </c>
      <c r="J31" s="562">
        <f>'Stage (27)'!I61</f>
        <v>0</v>
      </c>
      <c r="K31" s="562">
        <f>'Stage (27)'!J61</f>
        <v>614</v>
      </c>
      <c r="L31" s="562">
        <f>'Stage (27)'!K61</f>
        <v>6247</v>
      </c>
      <c r="M31" s="562">
        <f>'Stage (27)'!L61</f>
        <v>2144</v>
      </c>
      <c r="N31" s="565">
        <f>'Stage (27)'!M61</f>
        <v>0.66863028904275201</v>
      </c>
      <c r="O31" s="562">
        <f>'Stage (27)'!N61</f>
        <v>96</v>
      </c>
      <c r="P31" s="562">
        <f>'Stage (27)'!O61</f>
        <v>92.6</v>
      </c>
      <c r="Q31" s="562">
        <f>'Stage (27)'!P61</f>
        <v>7175</v>
      </c>
      <c r="R31" s="562">
        <f>'Stage (27)'!Q61</f>
        <v>6284.166666666667</v>
      </c>
    </row>
    <row r="32" spans="1:18">
      <c r="A32" s="151">
        <v>28</v>
      </c>
      <c r="B32" s="151">
        <f>'Stage (28)'!A61</f>
        <v>13899</v>
      </c>
      <c r="C32" s="563">
        <f>'Stage (28)'!B61</f>
        <v>14050</v>
      </c>
      <c r="D32" s="563">
        <f>'Stage (28)'!C61</f>
        <v>427229.91486000002</v>
      </c>
      <c r="E32" s="563">
        <f>'Stage (28)'!D61</f>
        <v>10378.14083</v>
      </c>
      <c r="F32" s="563">
        <f>'Stage (28)'!E61</f>
        <v>348100</v>
      </c>
      <c r="G32" s="563">
        <f>'Stage (28)'!F61</f>
        <v>84900</v>
      </c>
      <c r="H32" s="563">
        <f>'Stage (28)'!G61</f>
        <v>263200</v>
      </c>
      <c r="I32" s="563">
        <f>'Stage (28)'!H61</f>
        <v>0</v>
      </c>
      <c r="J32" s="563">
        <f>'Stage (28)'!I61</f>
        <v>0</v>
      </c>
      <c r="K32" s="563">
        <f>'Stage (28)'!J61</f>
        <v>686</v>
      </c>
      <c r="L32" s="563">
        <f>'Stage (28)'!K61</f>
        <v>4355</v>
      </c>
      <c r="M32" s="563">
        <f>'Stage (28)'!L61</f>
        <v>2315</v>
      </c>
      <c r="N32" s="564">
        <f>'Stage (28)'!M61</f>
        <v>0.68750747581354432</v>
      </c>
      <c r="O32" s="563">
        <f>'Stage (28)'!N61</f>
        <v>95</v>
      </c>
      <c r="P32" s="563">
        <f>'Stage (28)'!O61</f>
        <v>95</v>
      </c>
      <c r="Q32" s="563">
        <f>'Stage (28)'!P61</f>
        <v>7000</v>
      </c>
      <c r="R32" s="563">
        <f>'Stage (28)'!Q61</f>
        <v>6650.875</v>
      </c>
    </row>
    <row r="33" spans="1:18">
      <c r="A33" s="149">
        <v>29</v>
      </c>
      <c r="B33" s="149">
        <f>'Stage (29)'!A61</f>
        <v>13712</v>
      </c>
      <c r="C33" s="562">
        <f>'Stage (29)'!B61</f>
        <v>13863</v>
      </c>
      <c r="D33" s="562">
        <f>'Stage (29)'!C61</f>
        <v>378629.79167999997</v>
      </c>
      <c r="E33" s="562">
        <f>'Stage (29)'!D61</f>
        <v>9204.9950399999998</v>
      </c>
      <c r="F33" s="562">
        <f>'Stage (29)'!E61</f>
        <v>347400</v>
      </c>
      <c r="G33" s="562">
        <f>'Stage (29)'!F61</f>
        <v>87200</v>
      </c>
      <c r="H33" s="562">
        <f>'Stage (29)'!G61</f>
        <v>260200</v>
      </c>
      <c r="I33" s="562">
        <f>'Stage (29)'!H61</f>
        <v>0</v>
      </c>
      <c r="J33" s="562">
        <f>'Stage (29)'!I61</f>
        <v>0</v>
      </c>
      <c r="K33" s="562">
        <f>'Stage (29)'!J61</f>
        <v>760</v>
      </c>
      <c r="L33" s="562">
        <f>'Stage (29)'!K61</f>
        <v>5541</v>
      </c>
      <c r="M33" s="562">
        <f>'Stage (29)'!L61</f>
        <v>2112</v>
      </c>
      <c r="N33" s="565">
        <f>'Stage (29)'!M61</f>
        <v>0.66513893163332594</v>
      </c>
      <c r="O33" s="562">
        <f>'Stage (29)'!N61</f>
        <v>95</v>
      </c>
      <c r="P33" s="562">
        <f>'Stage (29)'!O61</f>
        <v>95</v>
      </c>
      <c r="Q33" s="562">
        <f>'Stage (29)'!P61</f>
        <v>7170</v>
      </c>
      <c r="R33" s="562">
        <f>'Stage (29)'!Q61</f>
        <v>6507.166666666667</v>
      </c>
    </row>
    <row r="34" spans="1:18">
      <c r="A34" s="151">
        <v>30</v>
      </c>
      <c r="B34" s="151">
        <f>'Stage (30)'!A61</f>
        <v>13525</v>
      </c>
      <c r="C34" s="563">
        <f>'Stage (30)'!B61</f>
        <v>13676</v>
      </c>
      <c r="D34" s="563">
        <f>'Stage (30)'!C61</f>
        <v>416171.66849999997</v>
      </c>
      <c r="E34" s="563">
        <f>'Stage (30)'!D61</f>
        <v>10098.849249999999</v>
      </c>
      <c r="F34" s="563">
        <f>'Stage (30)'!E61</f>
        <v>345800</v>
      </c>
      <c r="G34" s="563">
        <f>'Stage (30)'!F61</f>
        <v>86800</v>
      </c>
      <c r="H34" s="563">
        <f>'Stage (30)'!G61</f>
        <v>259000</v>
      </c>
      <c r="I34" s="563">
        <f>'Stage (30)'!H61</f>
        <v>0</v>
      </c>
      <c r="J34" s="563">
        <f>'Stage (30)'!I61</f>
        <v>0</v>
      </c>
      <c r="K34" s="563">
        <f>'Stage (30)'!J61</f>
        <v>721</v>
      </c>
      <c r="L34" s="563">
        <f>'Stage (30)'!K61</f>
        <v>6336</v>
      </c>
      <c r="M34" s="563">
        <f>'Stage (30)'!L61</f>
        <v>2150</v>
      </c>
      <c r="N34" s="564">
        <f>'Stage (30)'!M61</f>
        <v>0.66926373626373625</v>
      </c>
      <c r="O34" s="563">
        <f>'Stage (30)'!N61</f>
        <v>95</v>
      </c>
      <c r="P34" s="563">
        <f>'Stage (30)'!O61</f>
        <v>94.1875</v>
      </c>
      <c r="Q34" s="563">
        <f>'Stage (30)'!P61</f>
        <v>7540</v>
      </c>
      <c r="R34" s="563">
        <f>'Stage (30)'!Q61</f>
        <v>6636.53125</v>
      </c>
    </row>
    <row r="35" spans="1:18">
      <c r="A35" s="149">
        <v>31</v>
      </c>
      <c r="B35" s="149">
        <f>'Stage (31)'!A61</f>
        <v>13338</v>
      </c>
      <c r="C35" s="562">
        <f>'Stage (31)'!B61</f>
        <v>13489</v>
      </c>
      <c r="D35" s="562">
        <f>'Stage (31)'!C61</f>
        <v>381095.54532000003</v>
      </c>
      <c r="E35" s="562">
        <f>'Stage (31)'!D61</f>
        <v>9303.7034600000006</v>
      </c>
      <c r="F35" s="562">
        <f>'Stage (31)'!E61</f>
        <v>347700</v>
      </c>
      <c r="G35" s="562">
        <f>'Stage (31)'!F61</f>
        <v>86500</v>
      </c>
      <c r="H35" s="562">
        <f>'Stage (31)'!G61</f>
        <v>261200</v>
      </c>
      <c r="I35" s="562">
        <f>'Stage (31)'!H61</f>
        <v>0</v>
      </c>
      <c r="J35" s="562">
        <f>'Stage (31)'!I61</f>
        <v>0</v>
      </c>
      <c r="K35" s="562">
        <f>'Stage (31)'!J61</f>
        <v>750</v>
      </c>
      <c r="L35" s="562">
        <f>'Stage (31)'!K61</f>
        <v>6052</v>
      </c>
      <c r="M35" s="562">
        <f>'Stage (31)'!L61</f>
        <v>2382</v>
      </c>
      <c r="N35" s="565">
        <f>'Stage (31)'!M61</f>
        <v>0.69475824175824175</v>
      </c>
      <c r="O35" s="562">
        <f>'Stage (31)'!N61</f>
        <v>95</v>
      </c>
      <c r="P35" s="562">
        <f>'Stage (31)'!O61</f>
        <v>94.4</v>
      </c>
      <c r="Q35" s="562">
        <f>'Stage (31)'!P61</f>
        <v>7320</v>
      </c>
      <c r="R35" s="562">
        <f>'Stage (31)'!Q61</f>
        <v>6617</v>
      </c>
    </row>
    <row r="36" spans="1:18">
      <c r="A36" s="151">
        <v>32</v>
      </c>
      <c r="B36" s="151">
        <f>'Stage (32)'!A61</f>
        <v>13151</v>
      </c>
      <c r="C36" s="563">
        <f>'Stage (32)'!B61</f>
        <v>13302</v>
      </c>
      <c r="D36" s="563">
        <f>'Stage (32)'!C61</f>
        <v>382223.42213999998</v>
      </c>
      <c r="E36" s="563">
        <f>'Stage (32)'!D61</f>
        <v>9330.5576700000001</v>
      </c>
      <c r="F36" s="563">
        <f>'Stage (32)'!E61</f>
        <v>348300</v>
      </c>
      <c r="G36" s="563">
        <f>'Stage (32)'!F61</f>
        <v>86500</v>
      </c>
      <c r="H36" s="563">
        <f>'Stage (32)'!G61</f>
        <v>261800</v>
      </c>
      <c r="I36" s="563">
        <f>'Stage (32)'!H61</f>
        <v>0</v>
      </c>
      <c r="J36" s="563">
        <f>'Stage (32)'!I61</f>
        <v>0</v>
      </c>
      <c r="K36" s="563">
        <f>'Stage (32)'!J61</f>
        <v>708</v>
      </c>
      <c r="L36" s="563">
        <f>'Stage (32)'!K61</f>
        <v>5144</v>
      </c>
      <c r="M36" s="563">
        <f>'Stage (32)'!L61</f>
        <v>2327</v>
      </c>
      <c r="N36" s="564">
        <f>'Stage (32)'!M61</f>
        <v>0.68879861492799821</v>
      </c>
      <c r="O36" s="563">
        <f>'Stage (32)'!N61</f>
        <v>95</v>
      </c>
      <c r="P36" s="563">
        <f>'Stage (32)'!O61</f>
        <v>94.933333333333337</v>
      </c>
      <c r="Q36" s="563">
        <f>'Stage (32)'!P61</f>
        <v>7240</v>
      </c>
      <c r="R36" s="563">
        <f>'Stage (32)'!Q61</f>
        <v>6850.166666666667</v>
      </c>
    </row>
    <row r="37" spans="1:18">
      <c r="A37" s="149">
        <v>33</v>
      </c>
      <c r="B37" s="149">
        <f>'Stage (33)'!A61</f>
        <v>12964</v>
      </c>
      <c r="C37" s="562">
        <f>'Stage (33)'!B61</f>
        <v>13115</v>
      </c>
      <c r="D37" s="562">
        <f>'Stage (33)'!C61</f>
        <v>380369.29895999999</v>
      </c>
      <c r="E37" s="562">
        <f>'Stage (33)'!D61</f>
        <v>9284.4118799999997</v>
      </c>
      <c r="F37" s="562">
        <f>'Stage (33)'!E61</f>
        <v>343600</v>
      </c>
      <c r="G37" s="562">
        <f>'Stage (33)'!F61</f>
        <v>87300</v>
      </c>
      <c r="H37" s="562">
        <f>'Stage (33)'!G61</f>
        <v>256300</v>
      </c>
      <c r="I37" s="562">
        <f>'Stage (33)'!H61</f>
        <v>0</v>
      </c>
      <c r="J37" s="562">
        <f>'Stage (33)'!I61</f>
        <v>0</v>
      </c>
      <c r="K37" s="562">
        <f>'Stage (33)'!J61</f>
        <v>492</v>
      </c>
      <c r="L37" s="562">
        <f>'Stage (33)'!K61</f>
        <v>3866</v>
      </c>
      <c r="M37" s="562">
        <f>'Stage (33)'!L61</f>
        <v>2250</v>
      </c>
      <c r="N37" s="565">
        <f>'Stage (33)'!M61</f>
        <v>0.68033428602836099</v>
      </c>
      <c r="O37" s="562">
        <f>'Stage (33)'!N61</f>
        <v>95</v>
      </c>
      <c r="P37" s="562">
        <f>'Stage (33)'!O61</f>
        <v>95</v>
      </c>
      <c r="Q37" s="562">
        <f>'Stage (33)'!P61</f>
        <v>6700</v>
      </c>
      <c r="R37" s="562">
        <f>'Stage (33)'!Q61</f>
        <v>6320.833333333333</v>
      </c>
    </row>
    <row r="38" spans="1:18">
      <c r="A38" s="151">
        <v>34</v>
      </c>
      <c r="B38" s="151">
        <f>'Stage (34)'!A61</f>
        <v>12777</v>
      </c>
      <c r="C38" s="563">
        <f>'Stage (34)'!B61</f>
        <v>12928</v>
      </c>
      <c r="D38" s="563">
        <f>'Stage (34)'!C61</f>
        <v>375197.17577999999</v>
      </c>
      <c r="E38" s="563">
        <f>'Stage (34)'!D61</f>
        <v>9140.2660899999992</v>
      </c>
      <c r="F38" s="563">
        <f>'Stage (34)'!E61</f>
        <v>350000</v>
      </c>
      <c r="G38" s="563">
        <f>'Stage (34)'!F61</f>
        <v>86300</v>
      </c>
      <c r="H38" s="563">
        <f>'Stage (34)'!G61</f>
        <v>263700</v>
      </c>
      <c r="I38" s="563">
        <f>'Stage (34)'!H61</f>
        <v>0</v>
      </c>
      <c r="J38" s="563">
        <f>'Stage (34)'!I61</f>
        <v>0</v>
      </c>
      <c r="K38" s="563">
        <f>'Stage (34)'!J61</f>
        <v>661</v>
      </c>
      <c r="L38" s="563">
        <f>'Stage (34)'!K61</f>
        <v>5916</v>
      </c>
      <c r="M38" s="563">
        <f>'Stage (34)'!L61</f>
        <v>2098</v>
      </c>
      <c r="N38" s="564">
        <f>'Stage (34)'!M61</f>
        <v>0.6638284739795357</v>
      </c>
      <c r="O38" s="563">
        <f>'Stage (34)'!N61</f>
        <v>95</v>
      </c>
      <c r="P38" s="563">
        <f>'Stage (34)'!O61</f>
        <v>94.9</v>
      </c>
      <c r="Q38" s="563">
        <f>'Stage (34)'!P61</f>
        <v>6970</v>
      </c>
      <c r="R38" s="563">
        <f>'Stage (34)'!Q61</f>
        <v>6258.6333333333332</v>
      </c>
    </row>
    <row r="39" spans="1:18">
      <c r="A39" s="149">
        <v>35</v>
      </c>
      <c r="B39" s="149">
        <f>'Stage (35)'!A61</f>
        <v>12590</v>
      </c>
      <c r="C39" s="562">
        <f>'Stage (35)'!B61</f>
        <v>12741</v>
      </c>
      <c r="D39" s="562">
        <f>'Stage (35)'!C61</f>
        <v>375611.0526</v>
      </c>
      <c r="E39" s="562">
        <f>'Stage (35)'!D61</f>
        <v>9146.1203000000005</v>
      </c>
      <c r="F39" s="562">
        <f>'Stage (35)'!E61</f>
        <v>344900</v>
      </c>
      <c r="G39" s="562">
        <f>'Stage (35)'!F61</f>
        <v>84800</v>
      </c>
      <c r="H39" s="562">
        <f>'Stage (35)'!G61</f>
        <v>260100</v>
      </c>
      <c r="I39" s="562">
        <f>'Stage (35)'!H61</f>
        <v>0</v>
      </c>
      <c r="J39" s="562">
        <f>'Stage (35)'!I61</f>
        <v>0</v>
      </c>
      <c r="K39" s="562">
        <f>'Stage (35)'!J61</f>
        <v>470</v>
      </c>
      <c r="L39" s="562">
        <f>'Stage (35)'!K61</f>
        <v>6345</v>
      </c>
      <c r="M39" s="562">
        <f>'Stage (35)'!L61</f>
        <v>1640</v>
      </c>
      <c r="N39" s="565">
        <f>'Stage (35)'!M61</f>
        <v>0.61355708466365744</v>
      </c>
      <c r="O39" s="562">
        <f>'Stage (35)'!N61</f>
        <v>95</v>
      </c>
      <c r="P39" s="562">
        <f>'Stage (35)'!O61</f>
        <v>95</v>
      </c>
      <c r="Q39" s="562">
        <f>'Stage (35)'!P61</f>
        <v>7000</v>
      </c>
      <c r="R39" s="562">
        <f>'Stage (35)'!Q61</f>
        <v>6494</v>
      </c>
    </row>
    <row r="40" spans="1:18">
      <c r="A40" s="151">
        <v>36</v>
      </c>
      <c r="B40" s="151">
        <f>'Stage (36)'!A61</f>
        <v>12403</v>
      </c>
      <c r="C40" s="563">
        <f>'Stage (36)'!B61</f>
        <v>12554</v>
      </c>
      <c r="D40" s="563">
        <f>'Stage (36)'!C61</f>
        <v>355402.92942</v>
      </c>
      <c r="E40" s="563">
        <f>'Stage (36)'!D61</f>
        <v>8654.97451</v>
      </c>
      <c r="F40" s="563">
        <f>'Stage (36)'!E61</f>
        <v>310000</v>
      </c>
      <c r="G40" s="563">
        <f>'Stage (36)'!F61</f>
        <v>87000</v>
      </c>
      <c r="H40" s="563">
        <f>'Stage (36)'!G61</f>
        <v>223000</v>
      </c>
      <c r="I40" s="563">
        <f>'Stage (36)'!H61</f>
        <v>0</v>
      </c>
      <c r="J40" s="563">
        <f>'Stage (36)'!I61</f>
        <v>0</v>
      </c>
      <c r="K40" s="563">
        <f>'Stage (36)'!J61</f>
        <v>445</v>
      </c>
      <c r="L40" s="563">
        <f>'Stage (36)'!K61</f>
        <v>5660</v>
      </c>
      <c r="M40" s="563">
        <f>'Stage (36)'!L61</f>
        <v>1830</v>
      </c>
      <c r="N40" s="564">
        <f>'Stage (36)'!M61</f>
        <v>0.63460846094524626</v>
      </c>
      <c r="O40" s="563">
        <f>'Stage (36)'!N61</f>
        <v>95</v>
      </c>
      <c r="P40" s="563">
        <f>'Stage (36)'!O61</f>
        <v>95</v>
      </c>
      <c r="Q40" s="563">
        <f>'Stage (36)'!P61</f>
        <v>6850</v>
      </c>
      <c r="R40" s="563">
        <f>'Stage (36)'!Q61</f>
        <v>6393.75</v>
      </c>
    </row>
    <row r="41" spans="1:18">
      <c r="A41" s="149">
        <v>37</v>
      </c>
      <c r="B41" s="149">
        <f>'Stage (37)'!A61</f>
        <v>12216</v>
      </c>
      <c r="C41" s="562">
        <f>'Stage (37)'!B61</f>
        <v>12367</v>
      </c>
      <c r="D41" s="562">
        <f>'Stage (37)'!C61</f>
        <v>379378.80624000001</v>
      </c>
      <c r="E41" s="562">
        <f>'Stage (37)'!D61</f>
        <v>9082.8287199999995</v>
      </c>
      <c r="F41" s="562">
        <f>'Stage (37)'!E61</f>
        <v>334200</v>
      </c>
      <c r="G41" s="562">
        <f>'Stage (37)'!F61</f>
        <v>89300</v>
      </c>
      <c r="H41" s="562">
        <f>'Stage (37)'!G61</f>
        <v>244900</v>
      </c>
      <c r="I41" s="562">
        <f>'Stage (37)'!H61</f>
        <v>0</v>
      </c>
      <c r="J41" s="562">
        <f>'Stage (37)'!I61</f>
        <v>0</v>
      </c>
      <c r="K41" s="562">
        <f>'Stage (37)'!J61</f>
        <v>408</v>
      </c>
      <c r="L41" s="562">
        <f>'Stage (37)'!K61</f>
        <v>5507</v>
      </c>
      <c r="M41" s="562">
        <f>'Stage (37)'!L61</f>
        <v>2130</v>
      </c>
      <c r="N41" s="565">
        <f>'Stage (37)'!M61</f>
        <v>0.66773661009477625</v>
      </c>
      <c r="O41" s="562">
        <f>'Stage (37)'!N61</f>
        <v>95</v>
      </c>
      <c r="P41" s="562">
        <f>'Stage (37)'!O61</f>
        <v>94.966666666666669</v>
      </c>
      <c r="Q41" s="562">
        <f>'Stage (37)'!P61</f>
        <v>7610</v>
      </c>
      <c r="R41" s="562">
        <f>'Stage (37)'!Q61</f>
        <v>5998.833333333333</v>
      </c>
    </row>
    <row r="42" spans="1:18">
      <c r="A42" s="152">
        <v>38</v>
      </c>
      <c r="B42" s="152">
        <f>'Stage (38)'!A61</f>
        <v>12029</v>
      </c>
      <c r="C42" s="152">
        <f>'Stage (38)'!B61</f>
        <v>12180</v>
      </c>
      <c r="D42" s="152">
        <f>'Stage (38)'!C61</f>
        <v>390082.68306000001</v>
      </c>
      <c r="E42" s="152">
        <f>'Stage (38)'!D61</f>
        <v>9470.6829300000009</v>
      </c>
      <c r="F42" s="152">
        <f>'Stage (38)'!E61</f>
        <v>344900</v>
      </c>
      <c r="G42" s="152">
        <f>'Stage (38)'!F61</f>
        <v>83100</v>
      </c>
      <c r="H42" s="152">
        <f>'Stage (38)'!G61</f>
        <v>261800</v>
      </c>
      <c r="I42" s="152">
        <f>'Stage (38)'!H61</f>
        <v>0</v>
      </c>
      <c r="J42" s="152">
        <f>'Stage (38)'!I61</f>
        <v>0</v>
      </c>
      <c r="K42" s="152">
        <f>'Stage (38)'!J61</f>
        <v>500</v>
      </c>
      <c r="L42" s="152">
        <f>'Stage (38)'!K61</f>
        <v>4503</v>
      </c>
      <c r="M42" s="152">
        <f>'Stage (38)'!L61</f>
        <v>2030</v>
      </c>
      <c r="N42" s="153">
        <f>'Stage (38)'!M61</f>
        <v>0.6567407693155517</v>
      </c>
      <c r="O42" s="152">
        <f>'Stage (38)'!N61</f>
        <v>95</v>
      </c>
      <c r="P42" s="152">
        <f>'Stage (38)'!O61</f>
        <v>94.766666666666666</v>
      </c>
      <c r="Q42" s="152">
        <f>'Stage (38)'!P61</f>
        <v>6586</v>
      </c>
      <c r="R42" s="152">
        <f>'Stage (38)'!Q61</f>
        <v>6201.5333333333338</v>
      </c>
    </row>
    <row r="43" spans="1:18">
      <c r="A43" s="149">
        <v>39</v>
      </c>
      <c r="B43" s="149">
        <f>'Stage (39)'!A61</f>
        <v>11842</v>
      </c>
      <c r="C43" s="562">
        <f>'Stage (39)'!B61</f>
        <v>11993</v>
      </c>
      <c r="D43" s="562">
        <f>'Stage (39)'!C61</f>
        <v>375628.55988000002</v>
      </c>
      <c r="E43" s="562">
        <f>'Stage (39)'!D61</f>
        <v>9121.5371400000004</v>
      </c>
      <c r="F43" s="562">
        <f>'Stage (39)'!E61</f>
        <v>343400</v>
      </c>
      <c r="G43" s="562">
        <f>'Stage (39)'!F61</f>
        <v>86800</v>
      </c>
      <c r="H43" s="562">
        <f>'Stage (39)'!G61</f>
        <v>256600</v>
      </c>
      <c r="I43" s="562">
        <f>'Stage (39)'!H61</f>
        <v>0</v>
      </c>
      <c r="J43" s="562">
        <f>'Stage (39)'!I61</f>
        <v>0</v>
      </c>
      <c r="K43" s="562">
        <f>'Stage (39)'!J61</f>
        <v>471</v>
      </c>
      <c r="L43" s="562">
        <f>'Stage (39)'!K61</f>
        <v>5152</v>
      </c>
      <c r="M43" s="562">
        <f>'Stage (39)'!L61</f>
        <v>1925</v>
      </c>
      <c r="N43" s="565">
        <f>'Stage (39)'!M61</f>
        <v>0.64514458893541982</v>
      </c>
      <c r="O43" s="562">
        <f>'Stage (39)'!N61</f>
        <v>95</v>
      </c>
      <c r="P43" s="562">
        <f>'Stage (39)'!O61</f>
        <v>94.9</v>
      </c>
      <c r="Q43" s="562">
        <f>'Stage (39)'!P61</f>
        <v>7200</v>
      </c>
      <c r="R43" s="562">
        <f>'Stage (39)'!Q61</f>
        <v>6362.333333333333</v>
      </c>
    </row>
    <row r="44" spans="1:18">
      <c r="A44" s="152">
        <v>40</v>
      </c>
      <c r="B44" s="152">
        <f>'Stage (40)'!A61</f>
        <v>11655</v>
      </c>
      <c r="C44" s="152">
        <f>'Stage (40)'!B61</f>
        <v>11806</v>
      </c>
      <c r="D44" s="152">
        <f>'Stage (40)'!C61</f>
        <v>380998.43670000002</v>
      </c>
      <c r="E44" s="152">
        <f>'Stage (40)'!D61</f>
        <v>9228.3913499999999</v>
      </c>
      <c r="F44" s="152">
        <f>'Stage (40)'!E61</f>
        <v>343200</v>
      </c>
      <c r="G44" s="152">
        <f>'Stage (40)'!F61</f>
        <v>86400</v>
      </c>
      <c r="H44" s="152">
        <f>'Stage (40)'!G61</f>
        <v>256800</v>
      </c>
      <c r="I44" s="152">
        <f>'Stage (40)'!H61</f>
        <v>0</v>
      </c>
      <c r="J44" s="152">
        <f>'Stage (40)'!I61</f>
        <v>0</v>
      </c>
      <c r="K44" s="152">
        <f>'Stage (40)'!J61</f>
        <v>595</v>
      </c>
      <c r="L44" s="152">
        <f>'Stage (40)'!K61</f>
        <v>6633</v>
      </c>
      <c r="M44" s="152">
        <f>'Stage (40)'!L61</f>
        <v>1966</v>
      </c>
      <c r="N44" s="153">
        <f>'Stage (40)'!M61</f>
        <v>0.64973464888104959</v>
      </c>
      <c r="O44" s="152">
        <f>'Stage (40)'!N61</f>
        <v>96</v>
      </c>
      <c r="P44" s="152">
        <f>'Stage (40)'!O61</f>
        <v>94.466666666666669</v>
      </c>
      <c r="Q44" s="152">
        <f>'Stage (40)'!P61</f>
        <v>7400</v>
      </c>
      <c r="R44" s="152">
        <f>'Stage (40)'!Q61</f>
        <v>6710.666666666667</v>
      </c>
    </row>
    <row r="45" spans="1:18">
      <c r="A45" s="149">
        <v>41</v>
      </c>
      <c r="B45" s="149">
        <f>'Stage (41)'!A61</f>
        <v>11468</v>
      </c>
      <c r="C45" s="562">
        <f>'Stage (41)'!B61</f>
        <v>11619</v>
      </c>
      <c r="D45" s="562">
        <f>'Stage (41)'!C61</f>
        <v>384814.31351999997</v>
      </c>
      <c r="E45" s="562">
        <f>'Stage (41)'!D61</f>
        <v>9322.2455599999994</v>
      </c>
      <c r="F45" s="562">
        <f>'Stage (41)'!E61</f>
        <v>340600</v>
      </c>
      <c r="G45" s="562">
        <f>'Stage (41)'!F61</f>
        <v>84100</v>
      </c>
      <c r="H45" s="562">
        <f>'Stage (41)'!G61</f>
        <v>256500</v>
      </c>
      <c r="I45" s="562">
        <f>'Stage (41)'!H61</f>
        <v>0</v>
      </c>
      <c r="J45" s="562">
        <f>'Stage (41)'!I61</f>
        <v>0</v>
      </c>
      <c r="K45" s="562">
        <f>'Stage (41)'!J61</f>
        <v>650</v>
      </c>
      <c r="L45" s="562">
        <f>'Stage (41)'!K61</f>
        <v>5545</v>
      </c>
      <c r="M45" s="562">
        <f>'Stage (41)'!L61</f>
        <v>2000</v>
      </c>
      <c r="N45" s="565">
        <f>'Stage (41)'!M61</f>
        <v>0.65360445621001539</v>
      </c>
      <c r="O45" s="562">
        <f>'Stage (41)'!N61</f>
        <v>96</v>
      </c>
      <c r="P45" s="562">
        <f>'Stage (41)'!O61</f>
        <v>94.933333333333337</v>
      </c>
      <c r="Q45" s="562">
        <f>'Stage (41)'!P61</f>
        <v>6900</v>
      </c>
      <c r="R45" s="562">
        <f>'Stage (41)'!Q61</f>
        <v>6216.8</v>
      </c>
    </row>
    <row r="46" spans="1:18">
      <c r="A46" s="152">
        <v>42</v>
      </c>
      <c r="B46" s="152">
        <f>'Stage (42)'!A61</f>
        <v>11281</v>
      </c>
      <c r="C46" s="152">
        <f>'Stage (42)'!B61</f>
        <v>11432</v>
      </c>
      <c r="D46" s="152">
        <f>'Stage (42)'!C61</f>
        <v>382876.19034000003</v>
      </c>
      <c r="E46" s="152">
        <f>'Stage (42)'!D61</f>
        <v>9289.0997700000007</v>
      </c>
      <c r="F46" s="152">
        <f>'Stage (42)'!E61</f>
        <v>346600</v>
      </c>
      <c r="G46" s="152">
        <f>'Stage (42)'!F61</f>
        <v>85900</v>
      </c>
      <c r="H46" s="152">
        <f>'Stage (42)'!G61</f>
        <v>260700</v>
      </c>
      <c r="I46" s="152">
        <f>'Stage (42)'!H61</f>
        <v>0</v>
      </c>
      <c r="J46" s="152">
        <f>'Stage (42)'!I61</f>
        <v>0</v>
      </c>
      <c r="K46" s="152">
        <f>'Stage (42)'!J61</f>
        <v>615</v>
      </c>
      <c r="L46" s="152">
        <f>'Stage (42)'!K61</f>
        <v>6533</v>
      </c>
      <c r="M46" s="152">
        <f>'Stage (42)'!L61</f>
        <v>1892</v>
      </c>
      <c r="N46" s="153">
        <f>'Stage (42)'!M61</f>
        <v>0.64173786407766986</v>
      </c>
      <c r="O46" s="152">
        <f>'Stage (42)'!N61</f>
        <v>95</v>
      </c>
      <c r="P46" s="152">
        <f>'Stage (42)'!O61</f>
        <v>94.766666666666666</v>
      </c>
      <c r="Q46" s="152">
        <f>'Stage (42)'!P61</f>
        <v>7170</v>
      </c>
      <c r="R46" s="152">
        <f>'Stage (42)'!Q61</f>
        <v>6331.7333333333336</v>
      </c>
    </row>
    <row r="47" spans="1:18">
      <c r="A47" s="149">
        <v>43</v>
      </c>
      <c r="B47" s="149">
        <f>'Stage (43)'!A61</f>
        <v>11094</v>
      </c>
      <c r="C47" s="562">
        <f>'Stage (43)'!B61</f>
        <v>11245</v>
      </c>
      <c r="D47" s="562">
        <f>'Stage (43)'!C61</f>
        <v>374092.06716000004</v>
      </c>
      <c r="E47" s="562">
        <f>'Stage (43)'!D61</f>
        <v>9047.9539800000002</v>
      </c>
      <c r="F47" s="562">
        <f>'Stage (43)'!E61</f>
        <v>343500</v>
      </c>
      <c r="G47" s="562">
        <f>'Stage (43)'!F61</f>
        <v>87700</v>
      </c>
      <c r="H47" s="562">
        <f>'Stage (43)'!G61</f>
        <v>255800</v>
      </c>
      <c r="I47" s="562">
        <f>'Stage (43)'!H61</f>
        <v>0</v>
      </c>
      <c r="J47" s="562">
        <f>'Stage (43)'!I61</f>
        <v>0</v>
      </c>
      <c r="K47" s="562">
        <f>'Stage (43)'!J61</f>
        <v>655</v>
      </c>
      <c r="L47" s="562">
        <f>'Stage (43)'!K61</f>
        <v>5542</v>
      </c>
      <c r="M47" s="562">
        <f>'Stage (43)'!L61</f>
        <v>2141</v>
      </c>
      <c r="N47" s="565">
        <f>'Stage (43)'!M61</f>
        <v>0.66920917917034417</v>
      </c>
      <c r="O47" s="562">
        <f>'Stage (43)'!N61</f>
        <v>95</v>
      </c>
      <c r="P47" s="562">
        <f>'Stage (43)'!O61</f>
        <v>94.666666666666671</v>
      </c>
      <c r="Q47" s="562">
        <f>'Stage (43)'!P61</f>
        <v>7150</v>
      </c>
      <c r="R47" s="562">
        <f>'Stage (43)'!Q61</f>
        <v>6494.333333333333</v>
      </c>
    </row>
    <row r="48" spans="1:18">
      <c r="A48" s="152">
        <v>44</v>
      </c>
      <c r="B48" s="152">
        <f>'Stage (44)'!A61</f>
        <v>10907</v>
      </c>
      <c r="C48" s="152">
        <f>'Stage (44)'!B61</f>
        <v>11058</v>
      </c>
      <c r="D48" s="152">
        <f>'Stage (44)'!C61</f>
        <v>375177.94397999998</v>
      </c>
      <c r="E48" s="152">
        <f>'Stage (44)'!D61</f>
        <v>9065.8081899999997</v>
      </c>
      <c r="F48" s="152">
        <f>'Stage (44)'!E61</f>
        <v>343500</v>
      </c>
      <c r="G48" s="152">
        <f>'Stage (44)'!F61</f>
        <v>87700</v>
      </c>
      <c r="H48" s="152">
        <f>'Stage (44)'!G61</f>
        <v>255800</v>
      </c>
      <c r="I48" s="152">
        <f>'Stage (44)'!H61</f>
        <v>0</v>
      </c>
      <c r="J48" s="152">
        <f>'Stage (44)'!I61</f>
        <v>0</v>
      </c>
      <c r="K48" s="152">
        <f>'Stage (44)'!J61</f>
        <v>754</v>
      </c>
      <c r="L48" s="152">
        <f>'Stage (44)'!K61</f>
        <v>5432</v>
      </c>
      <c r="M48" s="152">
        <f>'Stage (44)'!L61</f>
        <v>1835</v>
      </c>
      <c r="N48" s="153">
        <f>'Stage (44)'!M61</f>
        <v>0.63553863134657829</v>
      </c>
      <c r="O48" s="152">
        <f>'Stage (44)'!N61</f>
        <v>95</v>
      </c>
      <c r="P48" s="152">
        <f>'Stage (44)'!O61</f>
        <v>95</v>
      </c>
      <c r="Q48" s="152">
        <f>'Stage (44)'!P61</f>
        <v>7120</v>
      </c>
      <c r="R48" s="152">
        <f>'Stage (44)'!Q61</f>
        <v>6547.666666666667</v>
      </c>
    </row>
    <row r="49" spans="1:18">
      <c r="A49" s="149">
        <v>45</v>
      </c>
      <c r="B49" s="149">
        <f>'Stage (45)'!A61</f>
        <v>10720</v>
      </c>
      <c r="C49" s="562">
        <f>'Stage (45)'!B61</f>
        <v>10871</v>
      </c>
      <c r="D49" s="562">
        <f>'Stage (45)'!C61</f>
        <v>371937.82079999999</v>
      </c>
      <c r="E49" s="562">
        <f>'Stage (45)'!D61</f>
        <v>8995.6623999999993</v>
      </c>
      <c r="F49" s="562">
        <f>'Stage (45)'!E61</f>
        <v>339100</v>
      </c>
      <c r="G49" s="562">
        <f>'Stage (45)'!F61</f>
        <v>85500</v>
      </c>
      <c r="H49" s="562">
        <f>'Stage (45)'!G61</f>
        <v>253600</v>
      </c>
      <c r="I49" s="562">
        <f>'Stage (45)'!H61</f>
        <v>0</v>
      </c>
      <c r="J49" s="562">
        <f>'Stage (45)'!I61</f>
        <v>0</v>
      </c>
      <c r="K49" s="562">
        <f>'Stage (45)'!J61</f>
        <v>700</v>
      </c>
      <c r="L49" s="562">
        <f>'Stage (45)'!K61</f>
        <v>5506</v>
      </c>
      <c r="M49" s="562">
        <f>'Stage (45)'!L61</f>
        <v>1827</v>
      </c>
      <c r="N49" s="565">
        <f>'Stage (45)'!M61</f>
        <v>0.63476697956929884</v>
      </c>
      <c r="O49" s="562">
        <f>'Stage (45)'!N61</f>
        <v>95</v>
      </c>
      <c r="P49" s="562">
        <f>'Stage (45)'!O61</f>
        <v>94.933333333333337</v>
      </c>
      <c r="Q49" s="562">
        <f>'Stage (45)'!P61</f>
        <v>7100</v>
      </c>
      <c r="R49" s="562">
        <f>'Stage (45)'!Q61</f>
        <v>6469.833333333333</v>
      </c>
    </row>
    <row r="50" spans="1:18">
      <c r="A50" s="152">
        <v>46</v>
      </c>
      <c r="B50" s="152">
        <f>'Stage (46)'!A61</f>
        <v>10533</v>
      </c>
      <c r="C50" s="152">
        <f>'Stage (46)'!B61</f>
        <v>10684</v>
      </c>
      <c r="D50" s="152">
        <f>'Stage (46)'!C61</f>
        <v>371931.69762000005</v>
      </c>
      <c r="E50" s="152">
        <f>'Stage (46)'!D61</f>
        <v>8991.5166100000006</v>
      </c>
      <c r="F50" s="152">
        <f>'Stage (46)'!E61</f>
        <v>342800</v>
      </c>
      <c r="G50" s="152">
        <f>'Stage (46)'!F61</f>
        <v>84400</v>
      </c>
      <c r="H50" s="152">
        <f>'Stage (46)'!G61</f>
        <v>258400</v>
      </c>
      <c r="I50" s="152">
        <f>'Stage (46)'!H61</f>
        <v>0</v>
      </c>
      <c r="J50" s="152">
        <f>'Stage (46)'!I61</f>
        <v>0</v>
      </c>
      <c r="K50" s="152">
        <f>'Stage (46)'!J61</f>
        <v>750</v>
      </c>
      <c r="L50" s="152">
        <f>'Stage (46)'!K61</f>
        <v>5660</v>
      </c>
      <c r="M50" s="152">
        <f>'Stage (46)'!L61</f>
        <v>2135</v>
      </c>
      <c r="N50" s="153">
        <f>'Stage (46)'!M61</f>
        <v>0.6688855375096675</v>
      </c>
      <c r="O50" s="152">
        <f>'Stage (46)'!N61</f>
        <v>95</v>
      </c>
      <c r="P50" s="152">
        <f>'Stage (46)'!O61</f>
        <v>95</v>
      </c>
      <c r="Q50" s="152">
        <f>'Stage (46)'!P61</f>
        <v>7200</v>
      </c>
      <c r="R50" s="152">
        <f>'Stage (46)'!Q61</f>
        <v>6010</v>
      </c>
    </row>
    <row r="51" spans="1:18">
      <c r="A51" s="149">
        <v>47</v>
      </c>
      <c r="B51" s="149">
        <f>'Stage (47)'!A61</f>
        <v>10346</v>
      </c>
      <c r="C51" s="562">
        <f>'Stage (47)'!B61</f>
        <v>10497</v>
      </c>
      <c r="D51" s="562">
        <f>'Stage (47)'!C61</f>
        <v>414345.57444</v>
      </c>
      <c r="E51" s="562">
        <f>'Stage (47)'!D61</f>
        <v>10034.37082</v>
      </c>
      <c r="F51" s="562">
        <f>'Stage (47)'!E61</f>
        <v>343500</v>
      </c>
      <c r="G51" s="562">
        <f>'Stage (47)'!F61</f>
        <v>86900</v>
      </c>
      <c r="H51" s="562">
        <f>'Stage (47)'!G61</f>
        <v>256600</v>
      </c>
      <c r="I51" s="562">
        <f>'Stage (47)'!H61</f>
        <v>0</v>
      </c>
      <c r="J51" s="562">
        <f>'Stage (47)'!I61</f>
        <v>0</v>
      </c>
      <c r="K51" s="562">
        <f>'Stage (47)'!J61</f>
        <v>530</v>
      </c>
      <c r="L51" s="562">
        <f>'Stage (47)'!K61</f>
        <v>5342</v>
      </c>
      <c r="M51" s="562">
        <f>'Stage (47)'!L61</f>
        <v>1930</v>
      </c>
      <c r="N51" s="565">
        <f>'Stage (47)'!M61</f>
        <v>0.64630680813439434</v>
      </c>
      <c r="O51" s="562">
        <f>'Stage (47)'!N61</f>
        <v>95</v>
      </c>
      <c r="P51" s="562">
        <f>'Stage (47)'!O61</f>
        <v>95</v>
      </c>
      <c r="Q51" s="562">
        <f>'Stage (47)'!P61</f>
        <v>7000</v>
      </c>
      <c r="R51" s="562">
        <f>'Stage (47)'!Q61</f>
        <v>6116.5625</v>
      </c>
    </row>
    <row r="52" spans="1:18">
      <c r="A52" s="152">
        <v>48</v>
      </c>
      <c r="B52" s="152">
        <f>'Stage (48)'!A61</f>
        <v>10159</v>
      </c>
      <c r="C52" s="152">
        <f>'Stage (48)'!B61</f>
        <v>10310</v>
      </c>
      <c r="D52" s="152">
        <f>'Stage (48)'!C61</f>
        <v>371583.45126</v>
      </c>
      <c r="E52" s="152">
        <f>'Stage (48)'!D61</f>
        <v>8955.2250299999996</v>
      </c>
      <c r="F52" s="152">
        <f>'Stage (48)'!E61</f>
        <v>343300</v>
      </c>
      <c r="G52" s="152">
        <f>'Stage (48)'!F61</f>
        <v>84800</v>
      </c>
      <c r="H52" s="152">
        <f>'Stage (48)'!G61</f>
        <v>258500</v>
      </c>
      <c r="I52" s="152">
        <f>'Stage (48)'!H61</f>
        <v>0</v>
      </c>
      <c r="J52" s="152">
        <f>'Stage (48)'!I61</f>
        <v>0</v>
      </c>
      <c r="K52" s="152">
        <f>'Stage (48)'!J61</f>
        <v>695</v>
      </c>
      <c r="L52" s="152">
        <f>'Stage (48)'!K61</f>
        <v>5706</v>
      </c>
      <c r="M52" s="152">
        <f>'Stage (48)'!L61</f>
        <v>2037</v>
      </c>
      <c r="N52" s="153">
        <f>'Stage (48)'!M61</f>
        <v>0.6581575107770532</v>
      </c>
      <c r="O52" s="152">
        <f>'Stage (48)'!N61</f>
        <v>95</v>
      </c>
      <c r="P52" s="152">
        <f>'Stage (48)'!O61</f>
        <v>95</v>
      </c>
      <c r="Q52" s="152">
        <f>'Stage (48)'!P61</f>
        <v>7500</v>
      </c>
      <c r="R52" s="152">
        <f>'Stage (48)'!Q61</f>
        <v>6149.166666666667</v>
      </c>
    </row>
    <row r="53" spans="1:18">
      <c r="A53" s="149">
        <v>49</v>
      </c>
      <c r="B53" s="149">
        <f>'Stage (49)'!A61</f>
        <v>9972</v>
      </c>
      <c r="C53" s="562">
        <f>'Stage (49)'!B61</f>
        <v>10123</v>
      </c>
      <c r="D53" s="562">
        <f>'Stage (49)'!C61</f>
        <v>374811.32807999995</v>
      </c>
      <c r="E53" s="562">
        <f>'Stage (49)'!D61</f>
        <v>9038.0792399999991</v>
      </c>
      <c r="F53" s="562">
        <f>'Stage (49)'!E61</f>
        <v>345100</v>
      </c>
      <c r="G53" s="562">
        <f>'Stage (49)'!F61</f>
        <v>86300</v>
      </c>
      <c r="H53" s="562">
        <f>'Stage (49)'!G61</f>
        <v>258800</v>
      </c>
      <c r="I53" s="562">
        <f>'Stage (49)'!H61</f>
        <v>0</v>
      </c>
      <c r="J53" s="562">
        <f>'Stage (49)'!I61</f>
        <v>0</v>
      </c>
      <c r="K53" s="562">
        <f>'Stage (49)'!J61</f>
        <v>680</v>
      </c>
      <c r="L53" s="562">
        <f>'Stage (49)'!K61</f>
        <v>5430</v>
      </c>
      <c r="M53" s="562">
        <f>'Stage (49)'!L61</f>
        <v>2006</v>
      </c>
      <c r="N53" s="565">
        <f>'Stage (49)'!M61</f>
        <v>0.65470645446507514</v>
      </c>
      <c r="O53" s="562">
        <f>'Stage (49)'!N61</f>
        <v>95</v>
      </c>
      <c r="P53" s="562">
        <f>'Stage (49)'!O61</f>
        <v>94.733333333333334</v>
      </c>
      <c r="Q53" s="562">
        <f>'Stage (49)'!P61</f>
        <v>7030</v>
      </c>
      <c r="R53" s="562">
        <f>'Stage (49)'!Q61</f>
        <v>6082.2</v>
      </c>
    </row>
    <row r="54" spans="1:18">
      <c r="A54" s="152">
        <v>50</v>
      </c>
      <c r="B54" s="152">
        <f>'Stage (50)'!A61</f>
        <v>9785</v>
      </c>
      <c r="C54" s="152">
        <f>'Stage (50)'!B61</f>
        <v>9936</v>
      </c>
      <c r="D54" s="152">
        <f>'Stage (50)'!C61</f>
        <v>399543.20490000001</v>
      </c>
      <c r="E54" s="152">
        <f>'Stage (50)'!D61</f>
        <v>9672.9334500000004</v>
      </c>
      <c r="F54" s="152">
        <f>'Stage (50)'!E61</f>
        <v>346000</v>
      </c>
      <c r="G54" s="152">
        <f>'Stage (50)'!F61</f>
        <v>90000</v>
      </c>
      <c r="H54" s="152">
        <f>'Stage (50)'!G61</f>
        <v>256000</v>
      </c>
      <c r="I54" s="152">
        <f>'Stage (50)'!H61</f>
        <v>0</v>
      </c>
      <c r="J54" s="152">
        <f>'Stage (50)'!I61</f>
        <v>0</v>
      </c>
      <c r="K54" s="152">
        <f>'Stage (50)'!J61</f>
        <v>620</v>
      </c>
      <c r="L54" s="152">
        <f>'Stage (50)'!K61</f>
        <v>6324</v>
      </c>
      <c r="M54" s="152">
        <f>'Stage (50)'!L61</f>
        <v>2041</v>
      </c>
      <c r="N54" s="153">
        <f>'Stage (50)'!M61</f>
        <v>0.65862458545213354</v>
      </c>
      <c r="O54" s="152">
        <f>'Stage (50)'!N61</f>
        <v>95</v>
      </c>
      <c r="P54" s="152">
        <f>'Stage (50)'!O61</f>
        <v>92.896551724137936</v>
      </c>
      <c r="Q54" s="152">
        <f>'Stage (50)'!P61</f>
        <v>6800</v>
      </c>
      <c r="R54" s="152">
        <f>'Stage (50)'!Q61</f>
        <v>5943.4137931034484</v>
      </c>
    </row>
    <row r="55" spans="1:18">
      <c r="A55" s="149">
        <v>51</v>
      </c>
      <c r="B55" s="149">
        <f>'Stage (51)'!A61</f>
        <v>9598</v>
      </c>
      <c r="C55" s="562">
        <f>'Stage (51)'!B61</f>
        <v>9749</v>
      </c>
      <c r="D55" s="562">
        <f>'Stage (51)'!C61</f>
        <v>372699.08172000002</v>
      </c>
      <c r="E55" s="562">
        <f>'Stage (51)'!D61</f>
        <v>8959.78766</v>
      </c>
      <c r="F55" s="562">
        <f>'Stage (51)'!E61</f>
        <v>343600</v>
      </c>
      <c r="G55" s="562">
        <f>'Stage (51)'!F61</f>
        <v>86800</v>
      </c>
      <c r="H55" s="562">
        <f>'Stage (51)'!G61</f>
        <v>256800</v>
      </c>
      <c r="I55" s="562">
        <f>'Stage (51)'!H61</f>
        <v>0</v>
      </c>
      <c r="J55" s="562">
        <f>'Stage (51)'!I61</f>
        <v>0</v>
      </c>
      <c r="K55" s="562">
        <f>'Stage (51)'!J61</f>
        <v>756</v>
      </c>
      <c r="L55" s="562">
        <f>'Stage (51)'!K61</f>
        <v>6220</v>
      </c>
      <c r="M55" s="562">
        <f>'Stage (51)'!L61</f>
        <v>1798</v>
      </c>
      <c r="N55" s="565">
        <f>'Stage (51)'!M61</f>
        <v>0.63180583812472357</v>
      </c>
      <c r="O55" s="562">
        <f>'Stage (51)'!N61</f>
        <v>95</v>
      </c>
      <c r="P55" s="562">
        <f>'Stage (51)'!O61</f>
        <v>94.966666666666669</v>
      </c>
      <c r="Q55" s="562">
        <f>'Stage (51)'!P61</f>
        <v>7100</v>
      </c>
      <c r="R55" s="562">
        <f>'Stage (51)'!Q61</f>
        <v>5922.6333333333332</v>
      </c>
    </row>
    <row r="56" spans="1:18">
      <c r="A56" s="152">
        <v>52</v>
      </c>
      <c r="B56" s="152">
        <f>'Stage (52)'!A61</f>
        <v>9411</v>
      </c>
      <c r="C56" s="152">
        <f>'Stage (52)'!B61</f>
        <v>9562</v>
      </c>
      <c r="D56" s="152">
        <f>'Stage (52)'!C61</f>
        <v>375170.95853999996</v>
      </c>
      <c r="E56" s="152">
        <f>'Stage (52)'!D61</f>
        <v>9012.6418699999995</v>
      </c>
      <c r="F56" s="152">
        <f>'Stage (52)'!E61</f>
        <v>343300</v>
      </c>
      <c r="G56" s="152">
        <f>'Stage (52)'!F61</f>
        <v>87000</v>
      </c>
      <c r="H56" s="152">
        <f>'Stage (52)'!G61</f>
        <v>256300</v>
      </c>
      <c r="I56" s="152">
        <f>'Stage (52)'!H61</f>
        <v>0</v>
      </c>
      <c r="J56" s="152">
        <f>'Stage (52)'!I61</f>
        <v>0</v>
      </c>
      <c r="K56" s="152">
        <f>'Stage (52)'!J61</f>
        <v>710</v>
      </c>
      <c r="L56" s="152">
        <f>'Stage (52)'!K61</f>
        <v>5134</v>
      </c>
      <c r="M56" s="152">
        <f>'Stage (52)'!L61</f>
        <v>1813</v>
      </c>
      <c r="N56" s="153">
        <f>'Stage (52)'!M61</f>
        <v>0.63339792196308176</v>
      </c>
      <c r="O56" s="152">
        <f>'Stage (52)'!N61</f>
        <v>95</v>
      </c>
      <c r="P56" s="152">
        <f>'Stage (52)'!O61</f>
        <v>94.9</v>
      </c>
      <c r="Q56" s="152">
        <f>'Stage (52)'!P61</f>
        <v>7470</v>
      </c>
      <c r="R56" s="152">
        <f>'Stage (52)'!Q61</f>
        <v>6235.333333333333</v>
      </c>
    </row>
    <row r="57" spans="1:18">
      <c r="A57" s="154"/>
      <c r="B57" s="154"/>
      <c r="C57" s="154"/>
      <c r="D57" s="154"/>
      <c r="E57" s="154"/>
      <c r="F57" s="154"/>
      <c r="G57" s="154"/>
      <c r="H57" s="154"/>
      <c r="I57" s="154"/>
      <c r="J57" s="154"/>
      <c r="K57" s="154"/>
      <c r="L57" s="154"/>
      <c r="M57" s="154"/>
      <c r="N57" s="154"/>
      <c r="O57" s="154"/>
      <c r="P57" s="154"/>
      <c r="Q57" s="154"/>
      <c r="R57" s="154"/>
    </row>
    <row r="58" spans="1:18">
      <c r="A58" s="189" t="s">
        <v>88</v>
      </c>
      <c r="B58" s="190" t="s">
        <v>223</v>
      </c>
      <c r="C58" s="562"/>
      <c r="D58" s="189">
        <f>SUM(D5:D56)</f>
        <v>20135805.910919994</v>
      </c>
      <c r="E58" s="189">
        <f t="shared" ref="E58:J58" si="0">SUM(E5:E56)</f>
        <v>491143.9502599999</v>
      </c>
      <c r="F58" s="189">
        <f t="shared" si="0"/>
        <v>17868100.199999999</v>
      </c>
      <c r="G58" s="189">
        <f t="shared" si="0"/>
        <v>4490200</v>
      </c>
      <c r="H58" s="189">
        <f t="shared" si="0"/>
        <v>13377800.199999999</v>
      </c>
      <c r="I58" s="189">
        <f t="shared" si="0"/>
        <v>0</v>
      </c>
      <c r="J58" s="189">
        <f t="shared" si="0"/>
        <v>0</v>
      </c>
      <c r="K58" s="190">
        <f>AVERAGE(K5:K56)</f>
        <v>652.86538461538464</v>
      </c>
      <c r="L58" s="190">
        <f t="shared" ref="L58:R58" si="1">AVERAGE(L5:L56)</f>
        <v>5304.9230769230771</v>
      </c>
      <c r="M58" s="190">
        <f t="shared" si="1"/>
        <v>2077.2692307692309</v>
      </c>
      <c r="N58" s="190">
        <f t="shared" si="1"/>
        <v>0.66087560021291958</v>
      </c>
      <c r="O58" s="190">
        <f t="shared" si="1"/>
        <v>94.980769230769226</v>
      </c>
      <c r="P58" s="190">
        <f t="shared" si="1"/>
        <v>93.866177742006784</v>
      </c>
      <c r="Q58" s="190">
        <f t="shared" si="1"/>
        <v>7239.4423076923076</v>
      </c>
      <c r="R58" s="190">
        <f t="shared" si="1"/>
        <v>6582.8910763562071</v>
      </c>
    </row>
  </sheetData>
  <mergeCells count="4">
    <mergeCell ref="A1:R1"/>
    <mergeCell ref="A2:R2"/>
    <mergeCell ref="B3:E3"/>
    <mergeCell ref="F3:R3"/>
  </mergeCells>
  <pageMargins left="0.75" right="0.25" top="0.75" bottom="0.75" header="0.3" footer="0.3"/>
  <pageSetup scale="52" orientation="landscape" r:id="rId1"/>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G59"/>
  <sheetViews>
    <sheetView workbookViewId="0">
      <pane ySplit="3" topLeftCell="A31" activePane="bottomLeft" state="frozen"/>
      <selection activeCell="E1" sqref="E1:S1"/>
      <selection pane="bottomLeft" activeCell="J6" sqref="J6"/>
    </sheetView>
  </sheetViews>
  <sheetFormatPr defaultRowHeight="15"/>
  <cols>
    <col min="1" max="7" width="15.7109375" customWidth="1"/>
  </cols>
  <sheetData>
    <row r="1" spans="1:7">
      <c r="A1" s="808" t="str">
        <f>'Perf Sheet '!A2</f>
        <v>Denise 2016LB</v>
      </c>
      <c r="B1" s="809"/>
      <c r="C1" s="810"/>
      <c r="D1" s="805" t="s">
        <v>46</v>
      </c>
      <c r="E1" s="806"/>
      <c r="F1" s="807"/>
      <c r="G1" s="180"/>
    </row>
    <row r="2" spans="1:7">
      <c r="A2" s="812" t="s">
        <v>221</v>
      </c>
      <c r="B2" s="812"/>
      <c r="C2" s="812"/>
      <c r="D2" s="812"/>
      <c r="E2" s="812"/>
      <c r="F2" s="812"/>
      <c r="G2" s="812"/>
    </row>
    <row r="3" spans="1:7">
      <c r="A3" s="177" t="s">
        <v>67</v>
      </c>
      <c r="B3" s="34" t="s">
        <v>68</v>
      </c>
      <c r="C3" s="34" t="s">
        <v>123</v>
      </c>
      <c r="D3" s="34" t="s">
        <v>124</v>
      </c>
      <c r="E3" s="34" t="s">
        <v>437</v>
      </c>
      <c r="F3" s="525" t="s">
        <v>158</v>
      </c>
      <c r="G3" s="34" t="s">
        <v>157</v>
      </c>
    </row>
    <row r="4" spans="1:7">
      <c r="A4" s="178">
        <v>1</v>
      </c>
      <c r="B4" s="35">
        <v>9416</v>
      </c>
      <c r="C4" s="36">
        <v>394</v>
      </c>
      <c r="D4" s="36">
        <v>397</v>
      </c>
      <c r="E4" s="36">
        <v>394</v>
      </c>
      <c r="F4" s="36">
        <v>30</v>
      </c>
      <c r="G4" s="36">
        <v>76</v>
      </c>
    </row>
    <row r="5" spans="1:7">
      <c r="A5" s="177">
        <v>2</v>
      </c>
      <c r="B5" s="35">
        <v>9906</v>
      </c>
      <c r="C5" s="36">
        <v>423</v>
      </c>
      <c r="D5" s="36">
        <v>420</v>
      </c>
      <c r="E5" s="36">
        <v>427</v>
      </c>
      <c r="F5" s="36">
        <v>30</v>
      </c>
      <c r="G5" s="36">
        <v>51</v>
      </c>
    </row>
    <row r="6" spans="1:7">
      <c r="A6" s="178">
        <v>3</v>
      </c>
      <c r="B6" s="35">
        <v>10745</v>
      </c>
      <c r="C6" s="36">
        <v>560</v>
      </c>
      <c r="D6" s="36">
        <v>381</v>
      </c>
      <c r="E6" s="36">
        <v>373</v>
      </c>
      <c r="F6" s="36">
        <v>30</v>
      </c>
      <c r="G6" s="36">
        <v>50</v>
      </c>
    </row>
    <row r="7" spans="1:7">
      <c r="A7" s="177">
        <v>4</v>
      </c>
      <c r="B7" s="536">
        <v>9322</v>
      </c>
      <c r="C7" s="537">
        <v>424</v>
      </c>
      <c r="D7" s="537">
        <v>358</v>
      </c>
      <c r="E7" s="537">
        <v>313</v>
      </c>
      <c r="F7" s="537">
        <v>30</v>
      </c>
      <c r="G7" s="537">
        <v>50</v>
      </c>
    </row>
    <row r="8" spans="1:7">
      <c r="A8" s="178">
        <v>5</v>
      </c>
      <c r="B8" s="536">
        <v>9219</v>
      </c>
      <c r="C8" s="537">
        <v>436</v>
      </c>
      <c r="D8" s="537">
        <v>336</v>
      </c>
      <c r="E8" s="537">
        <v>313</v>
      </c>
      <c r="F8" s="537">
        <v>30</v>
      </c>
      <c r="G8" s="537">
        <v>50</v>
      </c>
    </row>
    <row r="9" spans="1:7">
      <c r="A9" s="177">
        <v>6</v>
      </c>
      <c r="B9" s="536">
        <v>9574</v>
      </c>
      <c r="C9" s="537">
        <v>408</v>
      </c>
      <c r="D9" s="537">
        <v>379</v>
      </c>
      <c r="E9" s="537">
        <v>373</v>
      </c>
      <c r="F9" s="537">
        <v>30</v>
      </c>
      <c r="G9" s="537">
        <v>50</v>
      </c>
    </row>
    <row r="10" spans="1:7">
      <c r="A10" s="178">
        <v>7</v>
      </c>
      <c r="B10" s="536">
        <v>9494</v>
      </c>
      <c r="C10" s="537">
        <v>482</v>
      </c>
      <c r="D10" s="537">
        <v>359</v>
      </c>
      <c r="E10" s="537">
        <v>356</v>
      </c>
      <c r="F10" s="537">
        <v>30</v>
      </c>
      <c r="G10" s="537">
        <v>50</v>
      </c>
    </row>
    <row r="11" spans="1:7">
      <c r="A11" s="177">
        <v>8</v>
      </c>
      <c r="B11" s="536">
        <v>9204</v>
      </c>
      <c r="C11" s="537">
        <v>454</v>
      </c>
      <c r="D11" s="537">
        <v>355</v>
      </c>
      <c r="E11" s="537">
        <v>363</v>
      </c>
      <c r="F11" s="537">
        <v>30</v>
      </c>
      <c r="G11" s="537">
        <v>50</v>
      </c>
    </row>
    <row r="12" spans="1:7">
      <c r="A12" s="178">
        <v>9</v>
      </c>
      <c r="B12" s="536">
        <v>9188</v>
      </c>
      <c r="C12" s="537">
        <v>397</v>
      </c>
      <c r="D12" s="537">
        <v>357</v>
      </c>
      <c r="E12" s="537">
        <v>357</v>
      </c>
      <c r="F12" s="537">
        <v>30</v>
      </c>
      <c r="G12" s="537">
        <v>50</v>
      </c>
    </row>
    <row r="13" spans="1:7">
      <c r="A13" s="177">
        <v>10</v>
      </c>
      <c r="B13" s="536">
        <v>9218</v>
      </c>
      <c r="C13" s="537">
        <v>262</v>
      </c>
      <c r="D13" s="537">
        <v>354</v>
      </c>
      <c r="E13" s="537">
        <v>291</v>
      </c>
      <c r="F13" s="537">
        <v>30</v>
      </c>
      <c r="G13" s="537">
        <v>50</v>
      </c>
    </row>
    <row r="14" spans="1:7">
      <c r="A14" s="178">
        <v>11</v>
      </c>
      <c r="B14" s="536">
        <v>9600</v>
      </c>
      <c r="C14" s="537">
        <v>269</v>
      </c>
      <c r="D14" s="537">
        <v>372</v>
      </c>
      <c r="E14" s="537">
        <v>370</v>
      </c>
      <c r="F14" s="537">
        <v>30</v>
      </c>
      <c r="G14" s="537">
        <v>50</v>
      </c>
    </row>
    <row r="15" spans="1:7">
      <c r="A15" s="177">
        <v>12</v>
      </c>
      <c r="B15" s="536">
        <v>9202</v>
      </c>
      <c r="C15" s="537">
        <v>291</v>
      </c>
      <c r="D15" s="537">
        <v>374</v>
      </c>
      <c r="E15" s="537">
        <v>374</v>
      </c>
      <c r="F15" s="537">
        <v>30</v>
      </c>
      <c r="G15" s="537">
        <v>50</v>
      </c>
    </row>
    <row r="16" spans="1:7">
      <c r="A16" s="178">
        <v>13</v>
      </c>
      <c r="B16" s="536">
        <v>9347</v>
      </c>
      <c r="C16" s="537">
        <v>259</v>
      </c>
      <c r="D16" s="537">
        <v>255</v>
      </c>
      <c r="E16" s="537">
        <v>255</v>
      </c>
      <c r="F16" s="537">
        <v>30</v>
      </c>
      <c r="G16" s="537">
        <v>50</v>
      </c>
    </row>
    <row r="17" spans="1:7">
      <c r="A17" s="177">
        <v>14</v>
      </c>
      <c r="B17" s="536">
        <v>9180</v>
      </c>
      <c r="C17" s="537">
        <v>266</v>
      </c>
      <c r="D17" s="537">
        <v>358</v>
      </c>
      <c r="E17" s="537">
        <v>332</v>
      </c>
      <c r="F17" s="537">
        <v>30</v>
      </c>
      <c r="G17" s="537">
        <v>48</v>
      </c>
    </row>
    <row r="18" spans="1:7">
      <c r="A18" s="178">
        <v>15</v>
      </c>
      <c r="B18" s="536">
        <v>9115</v>
      </c>
      <c r="C18" s="537">
        <v>248</v>
      </c>
      <c r="D18" s="537">
        <v>337</v>
      </c>
      <c r="E18" s="537">
        <v>351</v>
      </c>
      <c r="F18" s="537">
        <v>30</v>
      </c>
      <c r="G18" s="537">
        <v>47</v>
      </c>
    </row>
    <row r="19" spans="1:7">
      <c r="A19" s="177">
        <v>16</v>
      </c>
      <c r="B19" s="536">
        <v>9325</v>
      </c>
      <c r="C19" s="537">
        <v>211</v>
      </c>
      <c r="D19" s="537">
        <v>336</v>
      </c>
      <c r="E19" s="537">
        <v>377</v>
      </c>
      <c r="F19" s="537">
        <v>30</v>
      </c>
      <c r="G19" s="537">
        <v>59</v>
      </c>
    </row>
    <row r="20" spans="1:7">
      <c r="A20" s="178">
        <v>17</v>
      </c>
      <c r="B20" s="536">
        <v>9741</v>
      </c>
      <c r="C20" s="537">
        <v>185</v>
      </c>
      <c r="D20" s="537">
        <v>312</v>
      </c>
      <c r="E20" s="537">
        <v>327</v>
      </c>
      <c r="F20" s="537">
        <v>30</v>
      </c>
      <c r="G20" s="537">
        <v>58</v>
      </c>
    </row>
    <row r="21" spans="1:7">
      <c r="A21" s="179">
        <v>18</v>
      </c>
      <c r="B21" s="536">
        <v>9078</v>
      </c>
      <c r="C21" s="537">
        <v>228</v>
      </c>
      <c r="D21" s="537">
        <v>350</v>
      </c>
      <c r="E21" s="537">
        <v>321</v>
      </c>
      <c r="F21" s="537">
        <v>30</v>
      </c>
      <c r="G21" s="537">
        <v>55</v>
      </c>
    </row>
    <row r="22" spans="1:7">
      <c r="A22" s="178">
        <v>19</v>
      </c>
      <c r="B22" s="536">
        <v>9125</v>
      </c>
      <c r="C22" s="537">
        <v>180</v>
      </c>
      <c r="D22" s="537">
        <v>376</v>
      </c>
      <c r="E22" s="537">
        <v>275</v>
      </c>
      <c r="F22" s="537">
        <v>30</v>
      </c>
      <c r="G22" s="537">
        <v>62</v>
      </c>
    </row>
    <row r="23" spans="1:7">
      <c r="A23" s="179">
        <v>20</v>
      </c>
      <c r="B23" s="536">
        <v>9050</v>
      </c>
      <c r="C23" s="537">
        <v>175</v>
      </c>
      <c r="D23" s="537">
        <v>334</v>
      </c>
      <c r="E23" s="537">
        <v>378</v>
      </c>
      <c r="F23" s="537">
        <v>30</v>
      </c>
      <c r="G23" s="537">
        <v>56</v>
      </c>
    </row>
    <row r="24" spans="1:7" ht="13.5" customHeight="1">
      <c r="A24" s="178">
        <v>21</v>
      </c>
      <c r="B24" s="536">
        <v>10450</v>
      </c>
      <c r="C24" s="537">
        <v>254</v>
      </c>
      <c r="D24" s="537">
        <v>427</v>
      </c>
      <c r="E24" s="537">
        <v>406</v>
      </c>
      <c r="F24" s="537">
        <v>30</v>
      </c>
      <c r="G24" s="537">
        <v>70</v>
      </c>
    </row>
    <row r="25" spans="1:7" ht="13.5" customHeight="1">
      <c r="A25" s="177">
        <v>22</v>
      </c>
      <c r="B25" s="37">
        <v>9923</v>
      </c>
      <c r="C25" s="537">
        <v>272</v>
      </c>
      <c r="D25" s="537">
        <v>402</v>
      </c>
      <c r="E25" s="537">
        <v>407</v>
      </c>
      <c r="F25" s="537">
        <v>30</v>
      </c>
      <c r="G25" s="537">
        <v>55</v>
      </c>
    </row>
    <row r="26" spans="1:7" ht="13.5" customHeight="1">
      <c r="A26" s="178">
        <v>23</v>
      </c>
      <c r="B26" s="536">
        <v>9377</v>
      </c>
      <c r="C26" s="537">
        <v>219</v>
      </c>
      <c r="D26" s="537">
        <v>360</v>
      </c>
      <c r="E26" s="537">
        <v>358</v>
      </c>
      <c r="F26" s="537">
        <v>30</v>
      </c>
      <c r="G26" s="537">
        <v>57</v>
      </c>
    </row>
    <row r="27" spans="1:7" ht="13.5" customHeight="1">
      <c r="A27" s="177">
        <v>24</v>
      </c>
      <c r="B27" s="37">
        <v>9039</v>
      </c>
      <c r="C27" s="537">
        <v>270</v>
      </c>
      <c r="D27" s="537">
        <v>313</v>
      </c>
      <c r="E27" s="537">
        <v>273</v>
      </c>
      <c r="F27" s="537">
        <v>30</v>
      </c>
      <c r="G27" s="537">
        <v>57</v>
      </c>
    </row>
    <row r="28" spans="1:7" ht="13.5" customHeight="1">
      <c r="A28" s="178">
        <v>25</v>
      </c>
      <c r="B28" s="536">
        <v>9081</v>
      </c>
      <c r="C28" s="537">
        <v>220</v>
      </c>
      <c r="D28" s="537">
        <v>345</v>
      </c>
      <c r="E28" s="537">
        <v>329</v>
      </c>
      <c r="F28" s="537">
        <v>30</v>
      </c>
      <c r="G28" s="537">
        <v>59</v>
      </c>
    </row>
    <row r="29" spans="1:7" ht="13.5" customHeight="1">
      <c r="A29" s="177">
        <v>26</v>
      </c>
      <c r="B29" s="37">
        <v>9099</v>
      </c>
      <c r="C29" s="537">
        <v>201</v>
      </c>
      <c r="D29" s="537">
        <v>379</v>
      </c>
      <c r="E29" s="537">
        <v>383</v>
      </c>
      <c r="F29" s="537">
        <v>30</v>
      </c>
      <c r="G29" s="537">
        <v>60</v>
      </c>
    </row>
    <row r="30" spans="1:7" ht="13.5" customHeight="1">
      <c r="A30" s="178">
        <v>27</v>
      </c>
      <c r="B30" s="536">
        <v>9296</v>
      </c>
      <c r="C30" s="537">
        <v>239</v>
      </c>
      <c r="D30" s="537">
        <v>348</v>
      </c>
      <c r="E30" s="537">
        <v>341</v>
      </c>
      <c r="F30" s="537">
        <v>30</v>
      </c>
      <c r="G30" s="537">
        <v>59</v>
      </c>
    </row>
    <row r="31" spans="1:7" ht="13.5" customHeight="1">
      <c r="A31" s="177">
        <v>28</v>
      </c>
      <c r="B31" s="37">
        <v>10330</v>
      </c>
      <c r="C31" s="537">
        <v>251</v>
      </c>
      <c r="D31" s="537">
        <v>428</v>
      </c>
      <c r="E31" s="537">
        <v>369</v>
      </c>
      <c r="F31" s="537">
        <v>30</v>
      </c>
      <c r="G31" s="537">
        <v>67</v>
      </c>
    </row>
    <row r="32" spans="1:7" ht="13.5" customHeight="1">
      <c r="A32" s="178">
        <v>29</v>
      </c>
      <c r="B32" s="536">
        <v>9205</v>
      </c>
      <c r="C32" s="537">
        <v>231</v>
      </c>
      <c r="D32" s="537">
        <v>336</v>
      </c>
      <c r="E32" s="537">
        <v>391</v>
      </c>
      <c r="F32" s="537">
        <v>30</v>
      </c>
      <c r="G32" s="537">
        <v>64</v>
      </c>
    </row>
    <row r="33" spans="1:7" ht="13.5" customHeight="1">
      <c r="A33" s="177">
        <v>30</v>
      </c>
      <c r="B33" s="37">
        <v>10099</v>
      </c>
      <c r="C33" s="537">
        <v>214</v>
      </c>
      <c r="D33" s="537">
        <v>358</v>
      </c>
      <c r="E33" s="537">
        <v>380</v>
      </c>
      <c r="F33" s="537">
        <v>30</v>
      </c>
      <c r="G33" s="537">
        <v>53</v>
      </c>
    </row>
    <row r="34" spans="1:7" ht="13.5" customHeight="1">
      <c r="A34" s="178">
        <v>31</v>
      </c>
      <c r="B34" s="536">
        <v>9136</v>
      </c>
      <c r="C34" s="537">
        <v>260</v>
      </c>
      <c r="D34" s="537">
        <v>344</v>
      </c>
      <c r="E34" s="537">
        <v>400</v>
      </c>
      <c r="F34" s="537">
        <v>30</v>
      </c>
      <c r="G34" s="537">
        <v>52</v>
      </c>
    </row>
    <row r="35" spans="1:7" ht="13.5" customHeight="1">
      <c r="A35" s="177">
        <v>32</v>
      </c>
      <c r="B35" s="37">
        <v>9103</v>
      </c>
      <c r="C35" s="537">
        <v>278</v>
      </c>
      <c r="D35" s="537">
        <v>375</v>
      </c>
      <c r="E35" s="537">
        <v>365</v>
      </c>
      <c r="F35" s="537">
        <v>30</v>
      </c>
      <c r="G35" s="537">
        <v>49</v>
      </c>
    </row>
    <row r="36" spans="1:7" ht="13.5" customHeight="1">
      <c r="A36" s="178">
        <v>33</v>
      </c>
      <c r="B36" s="536">
        <v>9106</v>
      </c>
      <c r="C36" s="537">
        <v>220</v>
      </c>
      <c r="D36" s="537">
        <v>337</v>
      </c>
      <c r="E36" s="537">
        <v>319</v>
      </c>
      <c r="F36" s="537">
        <v>30</v>
      </c>
      <c r="G36" s="537">
        <v>50</v>
      </c>
    </row>
    <row r="37" spans="1:7" ht="13.5" customHeight="1">
      <c r="A37" s="177">
        <v>34</v>
      </c>
      <c r="B37" s="37">
        <v>8990</v>
      </c>
      <c r="C37" s="537">
        <v>246</v>
      </c>
      <c r="D37" s="537">
        <v>344</v>
      </c>
      <c r="E37" s="537">
        <v>323</v>
      </c>
      <c r="F37" s="537">
        <v>30</v>
      </c>
      <c r="G37" s="537">
        <v>49</v>
      </c>
    </row>
    <row r="38" spans="1:7" ht="13.5" customHeight="1">
      <c r="A38" s="178">
        <v>35</v>
      </c>
      <c r="B38" s="536">
        <v>8994</v>
      </c>
      <c r="C38" s="537">
        <v>240</v>
      </c>
      <c r="D38" s="537">
        <v>336</v>
      </c>
      <c r="E38" s="537">
        <v>433</v>
      </c>
      <c r="F38" s="537">
        <v>30</v>
      </c>
      <c r="G38" s="537">
        <v>47</v>
      </c>
    </row>
    <row r="39" spans="1:7" ht="13.5" customHeight="1">
      <c r="A39" s="177">
        <v>36</v>
      </c>
      <c r="B39" s="37">
        <v>8655</v>
      </c>
      <c r="C39" s="537">
        <v>197</v>
      </c>
      <c r="D39" s="537">
        <v>357</v>
      </c>
      <c r="E39" s="537">
        <v>351</v>
      </c>
      <c r="F39" s="537">
        <v>30</v>
      </c>
      <c r="G39" s="537">
        <v>46</v>
      </c>
    </row>
    <row r="40" spans="1:7" ht="13.5" customHeight="1">
      <c r="A40" s="178">
        <v>37</v>
      </c>
      <c r="B40" s="536">
        <v>9090</v>
      </c>
      <c r="C40" s="537">
        <v>195</v>
      </c>
      <c r="D40" s="537">
        <v>359</v>
      </c>
      <c r="E40" s="537">
        <v>417</v>
      </c>
      <c r="F40" s="537">
        <v>30</v>
      </c>
      <c r="G40" s="537">
        <v>45</v>
      </c>
    </row>
    <row r="41" spans="1:7" ht="13.5" customHeight="1">
      <c r="A41" s="179">
        <v>38</v>
      </c>
      <c r="B41" s="536">
        <v>9259</v>
      </c>
      <c r="C41" s="537">
        <v>166</v>
      </c>
      <c r="D41" s="537">
        <v>300</v>
      </c>
      <c r="E41" s="537">
        <v>444</v>
      </c>
      <c r="F41" s="537">
        <v>30</v>
      </c>
      <c r="G41" s="537">
        <v>48</v>
      </c>
    </row>
    <row r="42" spans="1:7" ht="13.5" customHeight="1">
      <c r="A42" s="178">
        <v>39</v>
      </c>
      <c r="B42" s="37">
        <v>8994</v>
      </c>
      <c r="C42" s="537">
        <v>223</v>
      </c>
      <c r="D42" s="537">
        <v>364</v>
      </c>
      <c r="E42" s="537">
        <v>434</v>
      </c>
      <c r="F42" s="537">
        <v>30</v>
      </c>
      <c r="G42" s="537">
        <v>48</v>
      </c>
    </row>
    <row r="43" spans="1:7">
      <c r="A43" s="179">
        <v>40</v>
      </c>
      <c r="B43" s="536">
        <v>9121</v>
      </c>
      <c r="C43" s="537">
        <v>196</v>
      </c>
      <c r="D43" s="537">
        <v>388</v>
      </c>
      <c r="E43" s="537">
        <v>357</v>
      </c>
      <c r="F43" s="537">
        <v>30</v>
      </c>
      <c r="G43" s="537">
        <v>48</v>
      </c>
    </row>
    <row r="44" spans="1:7">
      <c r="A44" s="178">
        <v>41</v>
      </c>
      <c r="B44" s="37">
        <v>9264</v>
      </c>
      <c r="C44" s="537">
        <v>245</v>
      </c>
      <c r="D44" s="537">
        <v>400</v>
      </c>
      <c r="E44" s="537">
        <v>386</v>
      </c>
      <c r="F44" s="537">
        <v>30</v>
      </c>
      <c r="G44" s="537">
        <v>49</v>
      </c>
    </row>
    <row r="45" spans="1:7">
      <c r="A45" s="179">
        <v>42</v>
      </c>
      <c r="B45" s="536">
        <v>9214</v>
      </c>
      <c r="C45" s="537">
        <v>190</v>
      </c>
      <c r="D45" s="537">
        <v>387</v>
      </c>
      <c r="E45" s="537">
        <v>385</v>
      </c>
      <c r="F45" s="537">
        <v>30</v>
      </c>
      <c r="G45" s="537">
        <v>50</v>
      </c>
    </row>
    <row r="46" spans="1:7" ht="13.5" customHeight="1">
      <c r="A46" s="178">
        <v>43</v>
      </c>
      <c r="B46" s="37">
        <v>8957</v>
      </c>
      <c r="C46" s="537">
        <v>215</v>
      </c>
      <c r="D46" s="537">
        <v>369</v>
      </c>
      <c r="E46" s="537">
        <v>374</v>
      </c>
      <c r="F46" s="537">
        <v>30</v>
      </c>
      <c r="G46" s="537">
        <v>48</v>
      </c>
    </row>
    <row r="47" spans="1:7" ht="13.5" customHeight="1">
      <c r="A47" s="179">
        <v>44</v>
      </c>
      <c r="B47" s="536">
        <v>8983</v>
      </c>
      <c r="C47" s="537">
        <v>176</v>
      </c>
      <c r="D47" s="537">
        <v>378</v>
      </c>
      <c r="E47" s="537">
        <v>389</v>
      </c>
      <c r="F47" s="537">
        <v>30</v>
      </c>
      <c r="G47" s="537">
        <v>47</v>
      </c>
    </row>
    <row r="48" spans="1:7" ht="13.5" customHeight="1">
      <c r="A48" s="178">
        <v>45</v>
      </c>
      <c r="B48" s="37">
        <v>8920</v>
      </c>
      <c r="C48" s="537">
        <v>180</v>
      </c>
      <c r="D48" s="537">
        <v>400</v>
      </c>
      <c r="E48" s="537">
        <v>380</v>
      </c>
      <c r="F48" s="537">
        <v>30</v>
      </c>
      <c r="G48" s="537">
        <v>48</v>
      </c>
    </row>
    <row r="49" spans="1:7" ht="13.5" customHeight="1">
      <c r="A49" s="179">
        <v>46</v>
      </c>
      <c r="B49" s="536">
        <v>8901</v>
      </c>
      <c r="C49" s="537">
        <v>155</v>
      </c>
      <c r="D49" s="537">
        <v>385</v>
      </c>
      <c r="E49" s="537">
        <v>380</v>
      </c>
      <c r="F49" s="537">
        <v>30</v>
      </c>
      <c r="G49" s="537">
        <v>48</v>
      </c>
    </row>
    <row r="50" spans="1:7" ht="13.5" customHeight="1">
      <c r="A50" s="178">
        <v>47</v>
      </c>
      <c r="B50" s="37">
        <v>9915</v>
      </c>
      <c r="C50" s="537">
        <v>201</v>
      </c>
      <c r="D50" s="537">
        <v>415</v>
      </c>
      <c r="E50" s="537">
        <v>413</v>
      </c>
      <c r="F50" s="537">
        <v>30</v>
      </c>
      <c r="G50" s="537">
        <v>55</v>
      </c>
    </row>
    <row r="51" spans="1:7" ht="13.5" customHeight="1">
      <c r="A51" s="179">
        <v>48</v>
      </c>
      <c r="B51" s="536">
        <v>8897</v>
      </c>
      <c r="C51" s="537">
        <v>155</v>
      </c>
      <c r="D51" s="537">
        <v>367</v>
      </c>
      <c r="E51" s="537">
        <v>369</v>
      </c>
      <c r="F51" s="537">
        <v>30</v>
      </c>
      <c r="G51" s="537">
        <v>46</v>
      </c>
    </row>
    <row r="52" spans="1:7" ht="13.5" customHeight="1">
      <c r="A52" s="178">
        <v>49</v>
      </c>
      <c r="B52" s="37">
        <v>8938</v>
      </c>
      <c r="C52" s="537">
        <v>161</v>
      </c>
      <c r="D52" s="537">
        <v>358</v>
      </c>
      <c r="E52" s="537">
        <v>365</v>
      </c>
      <c r="F52" s="537">
        <v>30</v>
      </c>
      <c r="G52" s="537">
        <v>48</v>
      </c>
    </row>
    <row r="53" spans="1:7" ht="13.5" customHeight="1">
      <c r="A53" s="179">
        <v>50</v>
      </c>
      <c r="B53" s="536">
        <v>9563</v>
      </c>
      <c r="C53" s="537">
        <v>214</v>
      </c>
      <c r="D53" s="537">
        <v>421</v>
      </c>
      <c r="E53" s="537">
        <v>409</v>
      </c>
      <c r="F53" s="537">
        <v>30</v>
      </c>
      <c r="G53" s="537">
        <v>50</v>
      </c>
    </row>
    <row r="54" spans="1:7" ht="13.5" customHeight="1">
      <c r="A54" s="178">
        <v>51</v>
      </c>
      <c r="B54" s="37">
        <v>8924</v>
      </c>
      <c r="C54" s="537">
        <v>165</v>
      </c>
      <c r="D54" s="537">
        <v>376</v>
      </c>
      <c r="E54" s="537">
        <v>369</v>
      </c>
      <c r="F54" s="537">
        <v>30</v>
      </c>
      <c r="G54" s="537">
        <v>47</v>
      </c>
    </row>
    <row r="55" spans="1:7" ht="13.5" customHeight="1">
      <c r="A55" s="179">
        <v>52</v>
      </c>
      <c r="B55" s="536">
        <v>8983</v>
      </c>
      <c r="C55" s="537">
        <v>174</v>
      </c>
      <c r="D55" s="537">
        <v>370</v>
      </c>
      <c r="E55" s="537">
        <v>382</v>
      </c>
      <c r="F55" s="537">
        <v>30</v>
      </c>
      <c r="G55" s="537">
        <v>47</v>
      </c>
    </row>
    <row r="56" spans="1:7" ht="13.5" customHeight="1">
      <c r="A56" s="181" t="s">
        <v>69</v>
      </c>
      <c r="B56" s="182">
        <f t="shared" ref="B56:G56" si="0">SUM(B4:B55)</f>
        <v>483855</v>
      </c>
      <c r="C56" s="182">
        <f t="shared" si="0"/>
        <v>13375</v>
      </c>
      <c r="D56" s="182">
        <f t="shared" si="0"/>
        <v>18926</v>
      </c>
      <c r="E56" s="182">
        <f t="shared" si="0"/>
        <v>19001</v>
      </c>
      <c r="F56" s="182">
        <f t="shared" si="0"/>
        <v>1560</v>
      </c>
      <c r="G56" s="182">
        <f t="shared" si="0"/>
        <v>2728</v>
      </c>
    </row>
    <row r="57" spans="1:7">
      <c r="A57" s="811" t="s">
        <v>137</v>
      </c>
      <c r="B57" s="811"/>
      <c r="C57" s="183">
        <v>14534</v>
      </c>
      <c r="D57" s="183">
        <v>19513</v>
      </c>
      <c r="E57" s="183">
        <v>19378</v>
      </c>
      <c r="F57" s="183">
        <v>1560</v>
      </c>
      <c r="G57" s="183">
        <v>4845</v>
      </c>
    </row>
    <row r="58" spans="1:7">
      <c r="A58" s="811" t="s">
        <v>138</v>
      </c>
      <c r="B58" s="811"/>
      <c r="C58" s="184">
        <f>C56/C57</f>
        <v>0.92025595156185491</v>
      </c>
      <c r="D58" s="184">
        <f>D56/D57</f>
        <v>0.96991749090350021</v>
      </c>
      <c r="E58" s="184">
        <f t="shared" ref="E58:G58" si="1">E56/E57</f>
        <v>0.98054494787903812</v>
      </c>
      <c r="F58" s="184">
        <f t="shared" ref="F58" si="2">F56/F57</f>
        <v>1</v>
      </c>
      <c r="G58" s="184">
        <f t="shared" si="1"/>
        <v>0.56305469556243548</v>
      </c>
    </row>
    <row r="59" spans="1:7">
      <c r="A59" s="804" t="s">
        <v>222</v>
      </c>
      <c r="B59" s="804"/>
      <c r="C59" s="185">
        <f>C56/(($B$56*42)/1000)</f>
        <v>0.65815663980403416</v>
      </c>
      <c r="D59" s="185">
        <f>D56/(($B$56*42)/1000)</f>
        <v>0.93131009831260936</v>
      </c>
      <c r="E59" s="185">
        <f>E56/(($B$56*42)/1000)</f>
        <v>0.9350006962928189</v>
      </c>
      <c r="F59" s="185">
        <f>F56/(($B$56*42)/1000)</f>
        <v>7.6764437988358372E-2</v>
      </c>
      <c r="G59" s="185">
        <f>G56/(($B$56*42)/1000)</f>
        <v>0.13423935053348823</v>
      </c>
    </row>
  </sheetData>
  <mergeCells count="6">
    <mergeCell ref="A59:B59"/>
    <mergeCell ref="D1:F1"/>
    <mergeCell ref="A1:C1"/>
    <mergeCell ref="A57:B57"/>
    <mergeCell ref="A2:G2"/>
    <mergeCell ref="A58:B58"/>
  </mergeCells>
  <pageMargins left="0.7" right="0.7" top="0.75" bottom="0.75" header="0.3" footer="0.3"/>
  <pageSetup orientation="portrait" horizontalDpi="4294967293" verticalDpi="0" r:id="rId1"/>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pageSetUpPr fitToPage="1"/>
  </sheetPr>
  <dimension ref="A1:AP103"/>
  <sheetViews>
    <sheetView zoomScale="80" zoomScaleNormal="80" workbookViewId="0">
      <selection activeCell="E4" sqref="E4"/>
    </sheetView>
  </sheetViews>
  <sheetFormatPr defaultRowHeight="12.75"/>
  <cols>
    <col min="1" max="1" width="12.85546875" style="258" bestFit="1" customWidth="1"/>
    <col min="2" max="2" width="32.28515625" style="258" bestFit="1" customWidth="1"/>
    <col min="3" max="3" width="12" style="258" customWidth="1"/>
    <col min="4" max="4" width="8" style="258" customWidth="1"/>
    <col min="5" max="6" width="8.140625" style="258" customWidth="1"/>
    <col min="7" max="7" width="13.85546875" style="258" customWidth="1"/>
    <col min="8" max="8" width="2.42578125" style="258" customWidth="1"/>
    <col min="9" max="9" width="2" style="258" customWidth="1"/>
    <col min="10" max="13" width="2.28515625" style="258" customWidth="1"/>
    <col min="14" max="14" width="2.5703125" style="258" customWidth="1"/>
    <col min="15" max="16" width="2.28515625" style="258" customWidth="1"/>
    <col min="17" max="17" width="2.5703125" style="258" customWidth="1"/>
    <col min="18" max="18" width="5.7109375" style="258" customWidth="1"/>
    <col min="19" max="19" width="4.85546875" style="258" customWidth="1"/>
    <col min="20" max="20" width="7.42578125" style="258" customWidth="1"/>
    <col min="21" max="21" width="11.7109375" style="258" bestFit="1" customWidth="1"/>
    <col min="22" max="22" width="6.5703125" style="258" customWidth="1"/>
    <col min="23" max="23" width="5.5703125" style="258" customWidth="1"/>
    <col min="24" max="24" width="7.28515625" style="258" customWidth="1"/>
    <col min="25" max="25" width="4.42578125" style="258" customWidth="1"/>
    <col min="26" max="26" width="8.7109375" style="258" customWidth="1"/>
    <col min="27" max="27" width="10" style="258" customWidth="1"/>
    <col min="28" max="28" width="10.42578125" style="258" customWidth="1"/>
    <col min="29" max="29" width="10" style="258" customWidth="1"/>
    <col min="30" max="30" width="11.42578125" style="258" customWidth="1"/>
    <col min="31" max="32" width="10" style="258" customWidth="1"/>
    <col min="33" max="33" width="9.140625" style="258" customWidth="1"/>
    <col min="34" max="34" width="16.5703125" style="258" customWidth="1"/>
    <col min="35" max="35" width="3.7109375" style="258" customWidth="1"/>
    <col min="36" max="36" width="2.28515625" style="258" customWidth="1"/>
    <col min="37" max="263" width="9.140625" style="258"/>
    <col min="264" max="264" width="12.85546875" style="258" bestFit="1" customWidth="1"/>
    <col min="265" max="265" width="32.28515625" style="258" bestFit="1" customWidth="1"/>
    <col min="266" max="266" width="12" style="258" customWidth="1"/>
    <col min="267" max="267" width="8" style="258" bestFit="1" customWidth="1"/>
    <col min="268" max="270" width="8.140625" style="258" customWidth="1"/>
    <col min="271" max="271" width="2.42578125" style="258" customWidth="1"/>
    <col min="272" max="272" width="2" style="258" customWidth="1"/>
    <col min="273" max="273" width="2.28515625" style="258" customWidth="1"/>
    <col min="274" max="274" width="5.28515625" style="258" customWidth="1"/>
    <col min="275" max="276" width="2.28515625" style="258" customWidth="1"/>
    <col min="277" max="277" width="2.5703125" style="258" customWidth="1"/>
    <col min="278" max="278" width="5.7109375" style="258" customWidth="1"/>
    <col min="279" max="279" width="4.85546875" style="258" customWidth="1"/>
    <col min="280" max="280" width="7.42578125" style="258" customWidth="1"/>
    <col min="281" max="281" width="11.7109375" style="258" bestFit="1" customWidth="1"/>
    <col min="282" max="282" width="6.5703125" style="258" customWidth="1"/>
    <col min="283" max="283" width="3.7109375" style="258" bestFit="1" customWidth="1"/>
    <col min="284" max="284" width="6.42578125" style="258" customWidth="1"/>
    <col min="285" max="285" width="4.42578125" style="258" customWidth="1"/>
    <col min="286" max="286" width="7" style="258" customWidth="1"/>
    <col min="287" max="287" width="6" style="258" customWidth="1"/>
    <col min="288" max="288" width="46" style="258" bestFit="1" customWidth="1"/>
    <col min="289" max="289" width="9.140625" style="258"/>
    <col min="290" max="290" width="16.5703125" style="258" customWidth="1"/>
    <col min="291" max="291" width="3.7109375" style="258" customWidth="1"/>
    <col min="292" max="292" width="2.28515625" style="258" customWidth="1"/>
    <col min="293" max="519" width="9.140625" style="258"/>
    <col min="520" max="520" width="12.85546875" style="258" bestFit="1" customWidth="1"/>
    <col min="521" max="521" width="32.28515625" style="258" bestFit="1" customWidth="1"/>
    <col min="522" max="522" width="12" style="258" customWidth="1"/>
    <col min="523" max="523" width="8" style="258" bestFit="1" customWidth="1"/>
    <col min="524" max="526" width="8.140625" style="258" customWidth="1"/>
    <col min="527" max="527" width="2.42578125" style="258" customWidth="1"/>
    <col min="528" max="528" width="2" style="258" customWidth="1"/>
    <col min="529" max="529" width="2.28515625" style="258" customWidth="1"/>
    <col min="530" max="530" width="5.28515625" style="258" customWidth="1"/>
    <col min="531" max="532" width="2.28515625" style="258" customWidth="1"/>
    <col min="533" max="533" width="2.5703125" style="258" customWidth="1"/>
    <col min="534" max="534" width="5.7109375" style="258" customWidth="1"/>
    <col min="535" max="535" width="4.85546875" style="258" customWidth="1"/>
    <col min="536" max="536" width="7.42578125" style="258" customWidth="1"/>
    <col min="537" max="537" width="11.7109375" style="258" bestFit="1" customWidth="1"/>
    <col min="538" max="538" width="6.5703125" style="258" customWidth="1"/>
    <col min="539" max="539" width="3.7109375" style="258" bestFit="1" customWidth="1"/>
    <col min="540" max="540" width="6.42578125" style="258" customWidth="1"/>
    <col min="541" max="541" width="4.42578125" style="258" customWidth="1"/>
    <col min="542" max="542" width="7" style="258" customWidth="1"/>
    <col min="543" max="543" width="6" style="258" customWidth="1"/>
    <col min="544" max="544" width="46" style="258" bestFit="1" customWidth="1"/>
    <col min="545" max="545" width="9.140625" style="258"/>
    <col min="546" max="546" width="16.5703125" style="258" customWidth="1"/>
    <col min="547" max="547" width="3.7109375" style="258" customWidth="1"/>
    <col min="548" max="548" width="2.28515625" style="258" customWidth="1"/>
    <col min="549" max="775" width="9.140625" style="258"/>
    <col min="776" max="776" width="12.85546875" style="258" bestFit="1" customWidth="1"/>
    <col min="777" max="777" width="32.28515625" style="258" bestFit="1" customWidth="1"/>
    <col min="778" max="778" width="12" style="258" customWidth="1"/>
    <col min="779" max="779" width="8" style="258" bestFit="1" customWidth="1"/>
    <col min="780" max="782" width="8.140625" style="258" customWidth="1"/>
    <col min="783" max="783" width="2.42578125" style="258" customWidth="1"/>
    <col min="784" max="784" width="2" style="258" customWidth="1"/>
    <col min="785" max="785" width="2.28515625" style="258" customWidth="1"/>
    <col min="786" max="786" width="5.28515625" style="258" customWidth="1"/>
    <col min="787" max="788" width="2.28515625" style="258" customWidth="1"/>
    <col min="789" max="789" width="2.5703125" style="258" customWidth="1"/>
    <col min="790" max="790" width="5.7109375" style="258" customWidth="1"/>
    <col min="791" max="791" width="4.85546875" style="258" customWidth="1"/>
    <col min="792" max="792" width="7.42578125" style="258" customWidth="1"/>
    <col min="793" max="793" width="11.7109375" style="258" bestFit="1" customWidth="1"/>
    <col min="794" max="794" width="6.5703125" style="258" customWidth="1"/>
    <col min="795" max="795" width="3.7109375" style="258" bestFit="1" customWidth="1"/>
    <col min="796" max="796" width="6.42578125" style="258" customWidth="1"/>
    <col min="797" max="797" width="4.42578125" style="258" customWidth="1"/>
    <col min="798" max="798" width="7" style="258" customWidth="1"/>
    <col min="799" max="799" width="6" style="258" customWidth="1"/>
    <col min="800" max="800" width="46" style="258" bestFit="1" customWidth="1"/>
    <col min="801" max="801" width="9.140625" style="258"/>
    <col min="802" max="802" width="16.5703125" style="258" customWidth="1"/>
    <col min="803" max="803" width="3.7109375" style="258" customWidth="1"/>
    <col min="804" max="804" width="2.28515625" style="258" customWidth="1"/>
    <col min="805" max="1031" width="9.140625" style="258"/>
    <col min="1032" max="1032" width="12.85546875" style="258" bestFit="1" customWidth="1"/>
    <col min="1033" max="1033" width="32.28515625" style="258" bestFit="1" customWidth="1"/>
    <col min="1034" max="1034" width="12" style="258" customWidth="1"/>
    <col min="1035" max="1035" width="8" style="258" bestFit="1" customWidth="1"/>
    <col min="1036" max="1038" width="8.140625" style="258" customWidth="1"/>
    <col min="1039" max="1039" width="2.42578125" style="258" customWidth="1"/>
    <col min="1040" max="1040" width="2" style="258" customWidth="1"/>
    <col min="1041" max="1041" width="2.28515625" style="258" customWidth="1"/>
    <col min="1042" max="1042" width="5.28515625" style="258" customWidth="1"/>
    <col min="1043" max="1044" width="2.28515625" style="258" customWidth="1"/>
    <col min="1045" max="1045" width="2.5703125" style="258" customWidth="1"/>
    <col min="1046" max="1046" width="5.7109375" style="258" customWidth="1"/>
    <col min="1047" max="1047" width="4.85546875" style="258" customWidth="1"/>
    <col min="1048" max="1048" width="7.42578125" style="258" customWidth="1"/>
    <col min="1049" max="1049" width="11.7109375" style="258" bestFit="1" customWidth="1"/>
    <col min="1050" max="1050" width="6.5703125" style="258" customWidth="1"/>
    <col min="1051" max="1051" width="3.7109375" style="258" bestFit="1" customWidth="1"/>
    <col min="1052" max="1052" width="6.42578125" style="258" customWidth="1"/>
    <col min="1053" max="1053" width="4.42578125" style="258" customWidth="1"/>
    <col min="1054" max="1054" width="7" style="258" customWidth="1"/>
    <col min="1055" max="1055" width="6" style="258" customWidth="1"/>
    <col min="1056" max="1056" width="46" style="258" bestFit="1" customWidth="1"/>
    <col min="1057" max="1057" width="9.140625" style="258"/>
    <col min="1058" max="1058" width="16.5703125" style="258" customWidth="1"/>
    <col min="1059" max="1059" width="3.7109375" style="258" customWidth="1"/>
    <col min="1060" max="1060" width="2.28515625" style="258" customWidth="1"/>
    <col min="1061" max="1287" width="9.140625" style="258"/>
    <col min="1288" max="1288" width="12.85546875" style="258" bestFit="1" customWidth="1"/>
    <col min="1289" max="1289" width="32.28515625" style="258" bestFit="1" customWidth="1"/>
    <col min="1290" max="1290" width="12" style="258" customWidth="1"/>
    <col min="1291" max="1291" width="8" style="258" bestFit="1" customWidth="1"/>
    <col min="1292" max="1294" width="8.140625" style="258" customWidth="1"/>
    <col min="1295" max="1295" width="2.42578125" style="258" customWidth="1"/>
    <col min="1296" max="1296" width="2" style="258" customWidth="1"/>
    <col min="1297" max="1297" width="2.28515625" style="258" customWidth="1"/>
    <col min="1298" max="1298" width="5.28515625" style="258" customWidth="1"/>
    <col min="1299" max="1300" width="2.28515625" style="258" customWidth="1"/>
    <col min="1301" max="1301" width="2.5703125" style="258" customWidth="1"/>
    <col min="1302" max="1302" width="5.7109375" style="258" customWidth="1"/>
    <col min="1303" max="1303" width="4.85546875" style="258" customWidth="1"/>
    <col min="1304" max="1304" width="7.42578125" style="258" customWidth="1"/>
    <col min="1305" max="1305" width="11.7109375" style="258" bestFit="1" customWidth="1"/>
    <col min="1306" max="1306" width="6.5703125" style="258" customWidth="1"/>
    <col min="1307" max="1307" width="3.7109375" style="258" bestFit="1" customWidth="1"/>
    <col min="1308" max="1308" width="6.42578125" style="258" customWidth="1"/>
    <col min="1309" max="1309" width="4.42578125" style="258" customWidth="1"/>
    <col min="1310" max="1310" width="7" style="258" customWidth="1"/>
    <col min="1311" max="1311" width="6" style="258" customWidth="1"/>
    <col min="1312" max="1312" width="46" style="258" bestFit="1" customWidth="1"/>
    <col min="1313" max="1313" width="9.140625" style="258"/>
    <col min="1314" max="1314" width="16.5703125" style="258" customWidth="1"/>
    <col min="1315" max="1315" width="3.7109375" style="258" customWidth="1"/>
    <col min="1316" max="1316" width="2.28515625" style="258" customWidth="1"/>
    <col min="1317" max="1543" width="9.140625" style="258"/>
    <col min="1544" max="1544" width="12.85546875" style="258" bestFit="1" customWidth="1"/>
    <col min="1545" max="1545" width="32.28515625" style="258" bestFit="1" customWidth="1"/>
    <col min="1546" max="1546" width="12" style="258" customWidth="1"/>
    <col min="1547" max="1547" width="8" style="258" bestFit="1" customWidth="1"/>
    <col min="1548" max="1550" width="8.140625" style="258" customWidth="1"/>
    <col min="1551" max="1551" width="2.42578125" style="258" customWidth="1"/>
    <col min="1552" max="1552" width="2" style="258" customWidth="1"/>
    <col min="1553" max="1553" width="2.28515625" style="258" customWidth="1"/>
    <col min="1554" max="1554" width="5.28515625" style="258" customWidth="1"/>
    <col min="1555" max="1556" width="2.28515625" style="258" customWidth="1"/>
    <col min="1557" max="1557" width="2.5703125" style="258" customWidth="1"/>
    <col min="1558" max="1558" width="5.7109375" style="258" customWidth="1"/>
    <col min="1559" max="1559" width="4.85546875" style="258" customWidth="1"/>
    <col min="1560" max="1560" width="7.42578125" style="258" customWidth="1"/>
    <col min="1561" max="1561" width="11.7109375" style="258" bestFit="1" customWidth="1"/>
    <col min="1562" max="1562" width="6.5703125" style="258" customWidth="1"/>
    <col min="1563" max="1563" width="3.7109375" style="258" bestFit="1" customWidth="1"/>
    <col min="1564" max="1564" width="6.42578125" style="258" customWidth="1"/>
    <col min="1565" max="1565" width="4.42578125" style="258" customWidth="1"/>
    <col min="1566" max="1566" width="7" style="258" customWidth="1"/>
    <col min="1567" max="1567" width="6" style="258" customWidth="1"/>
    <col min="1568" max="1568" width="46" style="258" bestFit="1" customWidth="1"/>
    <col min="1569" max="1569" width="9.140625" style="258"/>
    <col min="1570" max="1570" width="16.5703125" style="258" customWidth="1"/>
    <col min="1571" max="1571" width="3.7109375" style="258" customWidth="1"/>
    <col min="1572" max="1572" width="2.28515625" style="258" customWidth="1"/>
    <col min="1573" max="1799" width="9.140625" style="258"/>
    <col min="1800" max="1800" width="12.85546875" style="258" bestFit="1" customWidth="1"/>
    <col min="1801" max="1801" width="32.28515625" style="258" bestFit="1" customWidth="1"/>
    <col min="1802" max="1802" width="12" style="258" customWidth="1"/>
    <col min="1803" max="1803" width="8" style="258" bestFit="1" customWidth="1"/>
    <col min="1804" max="1806" width="8.140625" style="258" customWidth="1"/>
    <col min="1807" max="1807" width="2.42578125" style="258" customWidth="1"/>
    <col min="1808" max="1808" width="2" style="258" customWidth="1"/>
    <col min="1809" max="1809" width="2.28515625" style="258" customWidth="1"/>
    <col min="1810" max="1810" width="5.28515625" style="258" customWidth="1"/>
    <col min="1811" max="1812" width="2.28515625" style="258" customWidth="1"/>
    <col min="1813" max="1813" width="2.5703125" style="258" customWidth="1"/>
    <col min="1814" max="1814" width="5.7109375" style="258" customWidth="1"/>
    <col min="1815" max="1815" width="4.85546875" style="258" customWidth="1"/>
    <col min="1816" max="1816" width="7.42578125" style="258" customWidth="1"/>
    <col min="1817" max="1817" width="11.7109375" style="258" bestFit="1" customWidth="1"/>
    <col min="1818" max="1818" width="6.5703125" style="258" customWidth="1"/>
    <col min="1819" max="1819" width="3.7109375" style="258" bestFit="1" customWidth="1"/>
    <col min="1820" max="1820" width="6.42578125" style="258" customWidth="1"/>
    <col min="1821" max="1821" width="4.42578125" style="258" customWidth="1"/>
    <col min="1822" max="1822" width="7" style="258" customWidth="1"/>
    <col min="1823" max="1823" width="6" style="258" customWidth="1"/>
    <col min="1824" max="1824" width="46" style="258" bestFit="1" customWidth="1"/>
    <col min="1825" max="1825" width="9.140625" style="258"/>
    <col min="1826" max="1826" width="16.5703125" style="258" customWidth="1"/>
    <col min="1827" max="1827" width="3.7109375" style="258" customWidth="1"/>
    <col min="1828" max="1828" width="2.28515625" style="258" customWidth="1"/>
    <col min="1829" max="2055" width="9.140625" style="258"/>
    <col min="2056" max="2056" width="12.85546875" style="258" bestFit="1" customWidth="1"/>
    <col min="2057" max="2057" width="32.28515625" style="258" bestFit="1" customWidth="1"/>
    <col min="2058" max="2058" width="12" style="258" customWidth="1"/>
    <col min="2059" max="2059" width="8" style="258" bestFit="1" customWidth="1"/>
    <col min="2060" max="2062" width="8.140625" style="258" customWidth="1"/>
    <col min="2063" max="2063" width="2.42578125" style="258" customWidth="1"/>
    <col min="2064" max="2064" width="2" style="258" customWidth="1"/>
    <col min="2065" max="2065" width="2.28515625" style="258" customWidth="1"/>
    <col min="2066" max="2066" width="5.28515625" style="258" customWidth="1"/>
    <col min="2067" max="2068" width="2.28515625" style="258" customWidth="1"/>
    <col min="2069" max="2069" width="2.5703125" style="258" customWidth="1"/>
    <col min="2070" max="2070" width="5.7109375" style="258" customWidth="1"/>
    <col min="2071" max="2071" width="4.85546875" style="258" customWidth="1"/>
    <col min="2072" max="2072" width="7.42578125" style="258" customWidth="1"/>
    <col min="2073" max="2073" width="11.7109375" style="258" bestFit="1" customWidth="1"/>
    <col min="2074" max="2074" width="6.5703125" style="258" customWidth="1"/>
    <col min="2075" max="2075" width="3.7109375" style="258" bestFit="1" customWidth="1"/>
    <col min="2076" max="2076" width="6.42578125" style="258" customWidth="1"/>
    <col min="2077" max="2077" width="4.42578125" style="258" customWidth="1"/>
    <col min="2078" max="2078" width="7" style="258" customWidth="1"/>
    <col min="2079" max="2079" width="6" style="258" customWidth="1"/>
    <col min="2080" max="2080" width="46" style="258" bestFit="1" customWidth="1"/>
    <col min="2081" max="2081" width="9.140625" style="258"/>
    <col min="2082" max="2082" width="16.5703125" style="258" customWidth="1"/>
    <col min="2083" max="2083" width="3.7109375" style="258" customWidth="1"/>
    <col min="2084" max="2084" width="2.28515625" style="258" customWidth="1"/>
    <col min="2085" max="2311" width="9.140625" style="258"/>
    <col min="2312" max="2312" width="12.85546875" style="258" bestFit="1" customWidth="1"/>
    <col min="2313" max="2313" width="32.28515625" style="258" bestFit="1" customWidth="1"/>
    <col min="2314" max="2314" width="12" style="258" customWidth="1"/>
    <col min="2315" max="2315" width="8" style="258" bestFit="1" customWidth="1"/>
    <col min="2316" max="2318" width="8.140625" style="258" customWidth="1"/>
    <col min="2319" max="2319" width="2.42578125" style="258" customWidth="1"/>
    <col min="2320" max="2320" width="2" style="258" customWidth="1"/>
    <col min="2321" max="2321" width="2.28515625" style="258" customWidth="1"/>
    <col min="2322" max="2322" width="5.28515625" style="258" customWidth="1"/>
    <col min="2323" max="2324" width="2.28515625" style="258" customWidth="1"/>
    <col min="2325" max="2325" width="2.5703125" style="258" customWidth="1"/>
    <col min="2326" max="2326" width="5.7109375" style="258" customWidth="1"/>
    <col min="2327" max="2327" width="4.85546875" style="258" customWidth="1"/>
    <col min="2328" max="2328" width="7.42578125" style="258" customWidth="1"/>
    <col min="2329" max="2329" width="11.7109375" style="258" bestFit="1" customWidth="1"/>
    <col min="2330" max="2330" width="6.5703125" style="258" customWidth="1"/>
    <col min="2331" max="2331" width="3.7109375" style="258" bestFit="1" customWidth="1"/>
    <col min="2332" max="2332" width="6.42578125" style="258" customWidth="1"/>
    <col min="2333" max="2333" width="4.42578125" style="258" customWidth="1"/>
    <col min="2334" max="2334" width="7" style="258" customWidth="1"/>
    <col min="2335" max="2335" width="6" style="258" customWidth="1"/>
    <col min="2336" max="2336" width="46" style="258" bestFit="1" customWidth="1"/>
    <col min="2337" max="2337" width="9.140625" style="258"/>
    <col min="2338" max="2338" width="16.5703125" style="258" customWidth="1"/>
    <col min="2339" max="2339" width="3.7109375" style="258" customWidth="1"/>
    <col min="2340" max="2340" width="2.28515625" style="258" customWidth="1"/>
    <col min="2341" max="2567" width="9.140625" style="258"/>
    <col min="2568" max="2568" width="12.85546875" style="258" bestFit="1" customWidth="1"/>
    <col min="2569" max="2569" width="32.28515625" style="258" bestFit="1" customWidth="1"/>
    <col min="2570" max="2570" width="12" style="258" customWidth="1"/>
    <col min="2571" max="2571" width="8" style="258" bestFit="1" customWidth="1"/>
    <col min="2572" max="2574" width="8.140625" style="258" customWidth="1"/>
    <col min="2575" max="2575" width="2.42578125" style="258" customWidth="1"/>
    <col min="2576" max="2576" width="2" style="258" customWidth="1"/>
    <col min="2577" max="2577" width="2.28515625" style="258" customWidth="1"/>
    <col min="2578" max="2578" width="5.28515625" style="258" customWidth="1"/>
    <col min="2579" max="2580" width="2.28515625" style="258" customWidth="1"/>
    <col min="2581" max="2581" width="2.5703125" style="258" customWidth="1"/>
    <col min="2582" max="2582" width="5.7109375" style="258" customWidth="1"/>
    <col min="2583" max="2583" width="4.85546875" style="258" customWidth="1"/>
    <col min="2584" max="2584" width="7.42578125" style="258" customWidth="1"/>
    <col min="2585" max="2585" width="11.7109375" style="258" bestFit="1" customWidth="1"/>
    <col min="2586" max="2586" width="6.5703125" style="258" customWidth="1"/>
    <col min="2587" max="2587" width="3.7109375" style="258" bestFit="1" customWidth="1"/>
    <col min="2588" max="2588" width="6.42578125" style="258" customWidth="1"/>
    <col min="2589" max="2589" width="4.42578125" style="258" customWidth="1"/>
    <col min="2590" max="2590" width="7" style="258" customWidth="1"/>
    <col min="2591" max="2591" width="6" style="258" customWidth="1"/>
    <col min="2592" max="2592" width="46" style="258" bestFit="1" customWidth="1"/>
    <col min="2593" max="2593" width="9.140625" style="258"/>
    <col min="2594" max="2594" width="16.5703125" style="258" customWidth="1"/>
    <col min="2595" max="2595" width="3.7109375" style="258" customWidth="1"/>
    <col min="2596" max="2596" width="2.28515625" style="258" customWidth="1"/>
    <col min="2597" max="2823" width="9.140625" style="258"/>
    <col min="2824" max="2824" width="12.85546875" style="258" bestFit="1" customWidth="1"/>
    <col min="2825" max="2825" width="32.28515625" style="258" bestFit="1" customWidth="1"/>
    <col min="2826" max="2826" width="12" style="258" customWidth="1"/>
    <col min="2827" max="2827" width="8" style="258" bestFit="1" customWidth="1"/>
    <col min="2828" max="2830" width="8.140625" style="258" customWidth="1"/>
    <col min="2831" max="2831" width="2.42578125" style="258" customWidth="1"/>
    <col min="2832" max="2832" width="2" style="258" customWidth="1"/>
    <col min="2833" max="2833" width="2.28515625" style="258" customWidth="1"/>
    <col min="2834" max="2834" width="5.28515625" style="258" customWidth="1"/>
    <col min="2835" max="2836" width="2.28515625" style="258" customWidth="1"/>
    <col min="2837" max="2837" width="2.5703125" style="258" customWidth="1"/>
    <col min="2838" max="2838" width="5.7109375" style="258" customWidth="1"/>
    <col min="2839" max="2839" width="4.85546875" style="258" customWidth="1"/>
    <col min="2840" max="2840" width="7.42578125" style="258" customWidth="1"/>
    <col min="2841" max="2841" width="11.7109375" style="258" bestFit="1" customWidth="1"/>
    <col min="2842" max="2842" width="6.5703125" style="258" customWidth="1"/>
    <col min="2843" max="2843" width="3.7109375" style="258" bestFit="1" customWidth="1"/>
    <col min="2844" max="2844" width="6.42578125" style="258" customWidth="1"/>
    <col min="2845" max="2845" width="4.42578125" style="258" customWidth="1"/>
    <col min="2846" max="2846" width="7" style="258" customWidth="1"/>
    <col min="2847" max="2847" width="6" style="258" customWidth="1"/>
    <col min="2848" max="2848" width="46" style="258" bestFit="1" customWidth="1"/>
    <col min="2849" max="2849" width="9.140625" style="258"/>
    <col min="2850" max="2850" width="16.5703125" style="258" customWidth="1"/>
    <col min="2851" max="2851" width="3.7109375" style="258" customWidth="1"/>
    <col min="2852" max="2852" width="2.28515625" style="258" customWidth="1"/>
    <col min="2853" max="3079" width="9.140625" style="258"/>
    <col min="3080" max="3080" width="12.85546875" style="258" bestFit="1" customWidth="1"/>
    <col min="3081" max="3081" width="32.28515625" style="258" bestFit="1" customWidth="1"/>
    <col min="3082" max="3082" width="12" style="258" customWidth="1"/>
    <col min="3083" max="3083" width="8" style="258" bestFit="1" customWidth="1"/>
    <col min="3084" max="3086" width="8.140625" style="258" customWidth="1"/>
    <col min="3087" max="3087" width="2.42578125" style="258" customWidth="1"/>
    <col min="3088" max="3088" width="2" style="258" customWidth="1"/>
    <col min="3089" max="3089" width="2.28515625" style="258" customWidth="1"/>
    <col min="3090" max="3090" width="5.28515625" style="258" customWidth="1"/>
    <col min="3091" max="3092" width="2.28515625" style="258" customWidth="1"/>
    <col min="3093" max="3093" width="2.5703125" style="258" customWidth="1"/>
    <col min="3094" max="3094" width="5.7109375" style="258" customWidth="1"/>
    <col min="3095" max="3095" width="4.85546875" style="258" customWidth="1"/>
    <col min="3096" max="3096" width="7.42578125" style="258" customWidth="1"/>
    <col min="3097" max="3097" width="11.7109375" style="258" bestFit="1" customWidth="1"/>
    <col min="3098" max="3098" width="6.5703125" style="258" customWidth="1"/>
    <col min="3099" max="3099" width="3.7109375" style="258" bestFit="1" customWidth="1"/>
    <col min="3100" max="3100" width="6.42578125" style="258" customWidth="1"/>
    <col min="3101" max="3101" width="4.42578125" style="258" customWidth="1"/>
    <col min="3102" max="3102" width="7" style="258" customWidth="1"/>
    <col min="3103" max="3103" width="6" style="258" customWidth="1"/>
    <col min="3104" max="3104" width="46" style="258" bestFit="1" customWidth="1"/>
    <col min="3105" max="3105" width="9.140625" style="258"/>
    <col min="3106" max="3106" width="16.5703125" style="258" customWidth="1"/>
    <col min="3107" max="3107" width="3.7109375" style="258" customWidth="1"/>
    <col min="3108" max="3108" width="2.28515625" style="258" customWidth="1"/>
    <col min="3109" max="3335" width="9.140625" style="258"/>
    <col min="3336" max="3336" width="12.85546875" style="258" bestFit="1" customWidth="1"/>
    <col min="3337" max="3337" width="32.28515625" style="258" bestFit="1" customWidth="1"/>
    <col min="3338" max="3338" width="12" style="258" customWidth="1"/>
    <col min="3339" max="3339" width="8" style="258" bestFit="1" customWidth="1"/>
    <col min="3340" max="3342" width="8.140625" style="258" customWidth="1"/>
    <col min="3343" max="3343" width="2.42578125" style="258" customWidth="1"/>
    <col min="3344" max="3344" width="2" style="258" customWidth="1"/>
    <col min="3345" max="3345" width="2.28515625" style="258" customWidth="1"/>
    <col min="3346" max="3346" width="5.28515625" style="258" customWidth="1"/>
    <col min="3347" max="3348" width="2.28515625" style="258" customWidth="1"/>
    <col min="3349" max="3349" width="2.5703125" style="258" customWidth="1"/>
    <col min="3350" max="3350" width="5.7109375" style="258" customWidth="1"/>
    <col min="3351" max="3351" width="4.85546875" style="258" customWidth="1"/>
    <col min="3352" max="3352" width="7.42578125" style="258" customWidth="1"/>
    <col min="3353" max="3353" width="11.7109375" style="258" bestFit="1" customWidth="1"/>
    <col min="3354" max="3354" width="6.5703125" style="258" customWidth="1"/>
    <col min="3355" max="3355" width="3.7109375" style="258" bestFit="1" customWidth="1"/>
    <col min="3356" max="3356" width="6.42578125" style="258" customWidth="1"/>
    <col min="3357" max="3357" width="4.42578125" style="258" customWidth="1"/>
    <col min="3358" max="3358" width="7" style="258" customWidth="1"/>
    <col min="3359" max="3359" width="6" style="258" customWidth="1"/>
    <col min="3360" max="3360" width="46" style="258" bestFit="1" customWidth="1"/>
    <col min="3361" max="3361" width="9.140625" style="258"/>
    <col min="3362" max="3362" width="16.5703125" style="258" customWidth="1"/>
    <col min="3363" max="3363" width="3.7109375" style="258" customWidth="1"/>
    <col min="3364" max="3364" width="2.28515625" style="258" customWidth="1"/>
    <col min="3365" max="3591" width="9.140625" style="258"/>
    <col min="3592" max="3592" width="12.85546875" style="258" bestFit="1" customWidth="1"/>
    <col min="3593" max="3593" width="32.28515625" style="258" bestFit="1" customWidth="1"/>
    <col min="3594" max="3594" width="12" style="258" customWidth="1"/>
    <col min="3595" max="3595" width="8" style="258" bestFit="1" customWidth="1"/>
    <col min="3596" max="3598" width="8.140625" style="258" customWidth="1"/>
    <col min="3599" max="3599" width="2.42578125" style="258" customWidth="1"/>
    <col min="3600" max="3600" width="2" style="258" customWidth="1"/>
    <col min="3601" max="3601" width="2.28515625" style="258" customWidth="1"/>
    <col min="3602" max="3602" width="5.28515625" style="258" customWidth="1"/>
    <col min="3603" max="3604" width="2.28515625" style="258" customWidth="1"/>
    <col min="3605" max="3605" width="2.5703125" style="258" customWidth="1"/>
    <col min="3606" max="3606" width="5.7109375" style="258" customWidth="1"/>
    <col min="3607" max="3607" width="4.85546875" style="258" customWidth="1"/>
    <col min="3608" max="3608" width="7.42578125" style="258" customWidth="1"/>
    <col min="3609" max="3609" width="11.7109375" style="258" bestFit="1" customWidth="1"/>
    <col min="3610" max="3610" width="6.5703125" style="258" customWidth="1"/>
    <col min="3611" max="3611" width="3.7109375" style="258" bestFit="1" customWidth="1"/>
    <col min="3612" max="3612" width="6.42578125" style="258" customWidth="1"/>
    <col min="3613" max="3613" width="4.42578125" style="258" customWidth="1"/>
    <col min="3614" max="3614" width="7" style="258" customWidth="1"/>
    <col min="3615" max="3615" width="6" style="258" customWidth="1"/>
    <col min="3616" max="3616" width="46" style="258" bestFit="1" customWidth="1"/>
    <col min="3617" max="3617" width="9.140625" style="258"/>
    <col min="3618" max="3618" width="16.5703125" style="258" customWidth="1"/>
    <col min="3619" max="3619" width="3.7109375" style="258" customWidth="1"/>
    <col min="3620" max="3620" width="2.28515625" style="258" customWidth="1"/>
    <col min="3621" max="3847" width="9.140625" style="258"/>
    <col min="3848" max="3848" width="12.85546875" style="258" bestFit="1" customWidth="1"/>
    <col min="3849" max="3849" width="32.28515625" style="258" bestFit="1" customWidth="1"/>
    <col min="3850" max="3850" width="12" style="258" customWidth="1"/>
    <col min="3851" max="3851" width="8" style="258" bestFit="1" customWidth="1"/>
    <col min="3852" max="3854" width="8.140625" style="258" customWidth="1"/>
    <col min="3855" max="3855" width="2.42578125" style="258" customWidth="1"/>
    <col min="3856" max="3856" width="2" style="258" customWidth="1"/>
    <col min="3857" max="3857" width="2.28515625" style="258" customWidth="1"/>
    <col min="3858" max="3858" width="5.28515625" style="258" customWidth="1"/>
    <col min="3859" max="3860" width="2.28515625" style="258" customWidth="1"/>
    <col min="3861" max="3861" width="2.5703125" style="258" customWidth="1"/>
    <col min="3862" max="3862" width="5.7109375" style="258" customWidth="1"/>
    <col min="3863" max="3863" width="4.85546875" style="258" customWidth="1"/>
    <col min="3864" max="3864" width="7.42578125" style="258" customWidth="1"/>
    <col min="3865" max="3865" width="11.7109375" style="258" bestFit="1" customWidth="1"/>
    <col min="3866" max="3866" width="6.5703125" style="258" customWidth="1"/>
    <col min="3867" max="3867" width="3.7109375" style="258" bestFit="1" customWidth="1"/>
    <col min="3868" max="3868" width="6.42578125" style="258" customWidth="1"/>
    <col min="3869" max="3869" width="4.42578125" style="258" customWidth="1"/>
    <col min="3870" max="3870" width="7" style="258" customWidth="1"/>
    <col min="3871" max="3871" width="6" style="258" customWidth="1"/>
    <col min="3872" max="3872" width="46" style="258" bestFit="1" customWidth="1"/>
    <col min="3873" max="3873" width="9.140625" style="258"/>
    <col min="3874" max="3874" width="16.5703125" style="258" customWidth="1"/>
    <col min="3875" max="3875" width="3.7109375" style="258" customWidth="1"/>
    <col min="3876" max="3876" width="2.28515625" style="258" customWidth="1"/>
    <col min="3877" max="4103" width="9.140625" style="258"/>
    <col min="4104" max="4104" width="12.85546875" style="258" bestFit="1" customWidth="1"/>
    <col min="4105" max="4105" width="32.28515625" style="258" bestFit="1" customWidth="1"/>
    <col min="4106" max="4106" width="12" style="258" customWidth="1"/>
    <col min="4107" max="4107" width="8" style="258" bestFit="1" customWidth="1"/>
    <col min="4108" max="4110" width="8.140625" style="258" customWidth="1"/>
    <col min="4111" max="4111" width="2.42578125" style="258" customWidth="1"/>
    <col min="4112" max="4112" width="2" style="258" customWidth="1"/>
    <col min="4113" max="4113" width="2.28515625" style="258" customWidth="1"/>
    <col min="4114" max="4114" width="5.28515625" style="258" customWidth="1"/>
    <col min="4115" max="4116" width="2.28515625" style="258" customWidth="1"/>
    <col min="4117" max="4117" width="2.5703125" style="258" customWidth="1"/>
    <col min="4118" max="4118" width="5.7109375" style="258" customWidth="1"/>
    <col min="4119" max="4119" width="4.85546875" style="258" customWidth="1"/>
    <col min="4120" max="4120" width="7.42578125" style="258" customWidth="1"/>
    <col min="4121" max="4121" width="11.7109375" style="258" bestFit="1" customWidth="1"/>
    <col min="4122" max="4122" width="6.5703125" style="258" customWidth="1"/>
    <col min="4123" max="4123" width="3.7109375" style="258" bestFit="1" customWidth="1"/>
    <col min="4124" max="4124" width="6.42578125" style="258" customWidth="1"/>
    <col min="4125" max="4125" width="4.42578125" style="258" customWidth="1"/>
    <col min="4126" max="4126" width="7" style="258" customWidth="1"/>
    <col min="4127" max="4127" width="6" style="258" customWidth="1"/>
    <col min="4128" max="4128" width="46" style="258" bestFit="1" customWidth="1"/>
    <col min="4129" max="4129" width="9.140625" style="258"/>
    <col min="4130" max="4130" width="16.5703125" style="258" customWidth="1"/>
    <col min="4131" max="4131" width="3.7109375" style="258" customWidth="1"/>
    <col min="4132" max="4132" width="2.28515625" style="258" customWidth="1"/>
    <col min="4133" max="4359" width="9.140625" style="258"/>
    <col min="4360" max="4360" width="12.85546875" style="258" bestFit="1" customWidth="1"/>
    <col min="4361" max="4361" width="32.28515625" style="258" bestFit="1" customWidth="1"/>
    <col min="4362" max="4362" width="12" style="258" customWidth="1"/>
    <col min="4363" max="4363" width="8" style="258" bestFit="1" customWidth="1"/>
    <col min="4364" max="4366" width="8.140625" style="258" customWidth="1"/>
    <col min="4367" max="4367" width="2.42578125" style="258" customWidth="1"/>
    <col min="4368" max="4368" width="2" style="258" customWidth="1"/>
    <col min="4369" max="4369" width="2.28515625" style="258" customWidth="1"/>
    <col min="4370" max="4370" width="5.28515625" style="258" customWidth="1"/>
    <col min="4371" max="4372" width="2.28515625" style="258" customWidth="1"/>
    <col min="4373" max="4373" width="2.5703125" style="258" customWidth="1"/>
    <col min="4374" max="4374" width="5.7109375" style="258" customWidth="1"/>
    <col min="4375" max="4375" width="4.85546875" style="258" customWidth="1"/>
    <col min="4376" max="4376" width="7.42578125" style="258" customWidth="1"/>
    <col min="4377" max="4377" width="11.7109375" style="258" bestFit="1" customWidth="1"/>
    <col min="4378" max="4378" width="6.5703125" style="258" customWidth="1"/>
    <col min="4379" max="4379" width="3.7109375" style="258" bestFit="1" customWidth="1"/>
    <col min="4380" max="4380" width="6.42578125" style="258" customWidth="1"/>
    <col min="4381" max="4381" width="4.42578125" style="258" customWidth="1"/>
    <col min="4382" max="4382" width="7" style="258" customWidth="1"/>
    <col min="4383" max="4383" width="6" style="258" customWidth="1"/>
    <col min="4384" max="4384" width="46" style="258" bestFit="1" customWidth="1"/>
    <col min="4385" max="4385" width="9.140625" style="258"/>
    <col min="4386" max="4386" width="16.5703125" style="258" customWidth="1"/>
    <col min="4387" max="4387" width="3.7109375" style="258" customWidth="1"/>
    <col min="4388" max="4388" width="2.28515625" style="258" customWidth="1"/>
    <col min="4389" max="4615" width="9.140625" style="258"/>
    <col min="4616" max="4616" width="12.85546875" style="258" bestFit="1" customWidth="1"/>
    <col min="4617" max="4617" width="32.28515625" style="258" bestFit="1" customWidth="1"/>
    <col min="4618" max="4618" width="12" style="258" customWidth="1"/>
    <col min="4619" max="4619" width="8" style="258" bestFit="1" customWidth="1"/>
    <col min="4620" max="4622" width="8.140625" style="258" customWidth="1"/>
    <col min="4623" max="4623" width="2.42578125" style="258" customWidth="1"/>
    <col min="4624" max="4624" width="2" style="258" customWidth="1"/>
    <col min="4625" max="4625" width="2.28515625" style="258" customWidth="1"/>
    <col min="4626" max="4626" width="5.28515625" style="258" customWidth="1"/>
    <col min="4627" max="4628" width="2.28515625" style="258" customWidth="1"/>
    <col min="4629" max="4629" width="2.5703125" style="258" customWidth="1"/>
    <col min="4630" max="4630" width="5.7109375" style="258" customWidth="1"/>
    <col min="4631" max="4631" width="4.85546875" style="258" customWidth="1"/>
    <col min="4632" max="4632" width="7.42578125" style="258" customWidth="1"/>
    <col min="4633" max="4633" width="11.7109375" style="258" bestFit="1" customWidth="1"/>
    <col min="4634" max="4634" width="6.5703125" style="258" customWidth="1"/>
    <col min="4635" max="4635" width="3.7109375" style="258" bestFit="1" customWidth="1"/>
    <col min="4636" max="4636" width="6.42578125" style="258" customWidth="1"/>
    <col min="4637" max="4637" width="4.42578125" style="258" customWidth="1"/>
    <col min="4638" max="4638" width="7" style="258" customWidth="1"/>
    <col min="4639" max="4639" width="6" style="258" customWidth="1"/>
    <col min="4640" max="4640" width="46" style="258" bestFit="1" customWidth="1"/>
    <col min="4641" max="4641" width="9.140625" style="258"/>
    <col min="4642" max="4642" width="16.5703125" style="258" customWidth="1"/>
    <col min="4643" max="4643" width="3.7109375" style="258" customWidth="1"/>
    <col min="4644" max="4644" width="2.28515625" style="258" customWidth="1"/>
    <col min="4645" max="4871" width="9.140625" style="258"/>
    <col min="4872" max="4872" width="12.85546875" style="258" bestFit="1" customWidth="1"/>
    <col min="4873" max="4873" width="32.28515625" style="258" bestFit="1" customWidth="1"/>
    <col min="4874" max="4874" width="12" style="258" customWidth="1"/>
    <col min="4875" max="4875" width="8" style="258" bestFit="1" customWidth="1"/>
    <col min="4876" max="4878" width="8.140625" style="258" customWidth="1"/>
    <col min="4879" max="4879" width="2.42578125" style="258" customWidth="1"/>
    <col min="4880" max="4880" width="2" style="258" customWidth="1"/>
    <col min="4881" max="4881" width="2.28515625" style="258" customWidth="1"/>
    <col min="4882" max="4882" width="5.28515625" style="258" customWidth="1"/>
    <col min="4883" max="4884" width="2.28515625" style="258" customWidth="1"/>
    <col min="4885" max="4885" width="2.5703125" style="258" customWidth="1"/>
    <col min="4886" max="4886" width="5.7109375" style="258" customWidth="1"/>
    <col min="4887" max="4887" width="4.85546875" style="258" customWidth="1"/>
    <col min="4888" max="4888" width="7.42578125" style="258" customWidth="1"/>
    <col min="4889" max="4889" width="11.7109375" style="258" bestFit="1" customWidth="1"/>
    <col min="4890" max="4890" width="6.5703125" style="258" customWidth="1"/>
    <col min="4891" max="4891" width="3.7109375" style="258" bestFit="1" customWidth="1"/>
    <col min="4892" max="4892" width="6.42578125" style="258" customWidth="1"/>
    <col min="4893" max="4893" width="4.42578125" style="258" customWidth="1"/>
    <col min="4894" max="4894" width="7" style="258" customWidth="1"/>
    <col min="4895" max="4895" width="6" style="258" customWidth="1"/>
    <col min="4896" max="4896" width="46" style="258" bestFit="1" customWidth="1"/>
    <col min="4897" max="4897" width="9.140625" style="258"/>
    <col min="4898" max="4898" width="16.5703125" style="258" customWidth="1"/>
    <col min="4899" max="4899" width="3.7109375" style="258" customWidth="1"/>
    <col min="4900" max="4900" width="2.28515625" style="258" customWidth="1"/>
    <col min="4901" max="5127" width="9.140625" style="258"/>
    <col min="5128" max="5128" width="12.85546875" style="258" bestFit="1" customWidth="1"/>
    <col min="5129" max="5129" width="32.28515625" style="258" bestFit="1" customWidth="1"/>
    <col min="5130" max="5130" width="12" style="258" customWidth="1"/>
    <col min="5131" max="5131" width="8" style="258" bestFit="1" customWidth="1"/>
    <col min="5132" max="5134" width="8.140625" style="258" customWidth="1"/>
    <col min="5135" max="5135" width="2.42578125" style="258" customWidth="1"/>
    <col min="5136" max="5136" width="2" style="258" customWidth="1"/>
    <col min="5137" max="5137" width="2.28515625" style="258" customWidth="1"/>
    <col min="5138" max="5138" width="5.28515625" style="258" customWidth="1"/>
    <col min="5139" max="5140" width="2.28515625" style="258" customWidth="1"/>
    <col min="5141" max="5141" width="2.5703125" style="258" customWidth="1"/>
    <col min="5142" max="5142" width="5.7109375" style="258" customWidth="1"/>
    <col min="5143" max="5143" width="4.85546875" style="258" customWidth="1"/>
    <col min="5144" max="5144" width="7.42578125" style="258" customWidth="1"/>
    <col min="5145" max="5145" width="11.7109375" style="258" bestFit="1" customWidth="1"/>
    <col min="5146" max="5146" width="6.5703125" style="258" customWidth="1"/>
    <col min="5147" max="5147" width="3.7109375" style="258" bestFit="1" customWidth="1"/>
    <col min="5148" max="5148" width="6.42578125" style="258" customWidth="1"/>
    <col min="5149" max="5149" width="4.42578125" style="258" customWidth="1"/>
    <col min="5150" max="5150" width="7" style="258" customWidth="1"/>
    <col min="5151" max="5151" width="6" style="258" customWidth="1"/>
    <col min="5152" max="5152" width="46" style="258" bestFit="1" customWidth="1"/>
    <col min="5153" max="5153" width="9.140625" style="258"/>
    <col min="5154" max="5154" width="16.5703125" style="258" customWidth="1"/>
    <col min="5155" max="5155" width="3.7109375" style="258" customWidth="1"/>
    <col min="5156" max="5156" width="2.28515625" style="258" customWidth="1"/>
    <col min="5157" max="5383" width="9.140625" style="258"/>
    <col min="5384" max="5384" width="12.85546875" style="258" bestFit="1" customWidth="1"/>
    <col min="5385" max="5385" width="32.28515625" style="258" bestFit="1" customWidth="1"/>
    <col min="5386" max="5386" width="12" style="258" customWidth="1"/>
    <col min="5387" max="5387" width="8" style="258" bestFit="1" customWidth="1"/>
    <col min="5388" max="5390" width="8.140625" style="258" customWidth="1"/>
    <col min="5391" max="5391" width="2.42578125" style="258" customWidth="1"/>
    <col min="5392" max="5392" width="2" style="258" customWidth="1"/>
    <col min="5393" max="5393" width="2.28515625" style="258" customWidth="1"/>
    <col min="5394" max="5394" width="5.28515625" style="258" customWidth="1"/>
    <col min="5395" max="5396" width="2.28515625" style="258" customWidth="1"/>
    <col min="5397" max="5397" width="2.5703125" style="258" customWidth="1"/>
    <col min="5398" max="5398" width="5.7109375" style="258" customWidth="1"/>
    <col min="5399" max="5399" width="4.85546875" style="258" customWidth="1"/>
    <col min="5400" max="5400" width="7.42578125" style="258" customWidth="1"/>
    <col min="5401" max="5401" width="11.7109375" style="258" bestFit="1" customWidth="1"/>
    <col min="5402" max="5402" width="6.5703125" style="258" customWidth="1"/>
    <col min="5403" max="5403" width="3.7109375" style="258" bestFit="1" customWidth="1"/>
    <col min="5404" max="5404" width="6.42578125" style="258" customWidth="1"/>
    <col min="5405" max="5405" width="4.42578125" style="258" customWidth="1"/>
    <col min="5406" max="5406" width="7" style="258" customWidth="1"/>
    <col min="5407" max="5407" width="6" style="258" customWidth="1"/>
    <col min="5408" max="5408" width="46" style="258" bestFit="1" customWidth="1"/>
    <col min="5409" max="5409" width="9.140625" style="258"/>
    <col min="5410" max="5410" width="16.5703125" style="258" customWidth="1"/>
    <col min="5411" max="5411" width="3.7109375" style="258" customWidth="1"/>
    <col min="5412" max="5412" width="2.28515625" style="258" customWidth="1"/>
    <col min="5413" max="5639" width="9.140625" style="258"/>
    <col min="5640" max="5640" width="12.85546875" style="258" bestFit="1" customWidth="1"/>
    <col min="5641" max="5641" width="32.28515625" style="258" bestFit="1" customWidth="1"/>
    <col min="5642" max="5642" width="12" style="258" customWidth="1"/>
    <col min="5643" max="5643" width="8" style="258" bestFit="1" customWidth="1"/>
    <col min="5644" max="5646" width="8.140625" style="258" customWidth="1"/>
    <col min="5647" max="5647" width="2.42578125" style="258" customWidth="1"/>
    <col min="5648" max="5648" width="2" style="258" customWidth="1"/>
    <col min="5649" max="5649" width="2.28515625" style="258" customWidth="1"/>
    <col min="5650" max="5650" width="5.28515625" style="258" customWidth="1"/>
    <col min="5651" max="5652" width="2.28515625" style="258" customWidth="1"/>
    <col min="5653" max="5653" width="2.5703125" style="258" customWidth="1"/>
    <col min="5654" max="5654" width="5.7109375" style="258" customWidth="1"/>
    <col min="5655" max="5655" width="4.85546875" style="258" customWidth="1"/>
    <col min="5656" max="5656" width="7.42578125" style="258" customWidth="1"/>
    <col min="5657" max="5657" width="11.7109375" style="258" bestFit="1" customWidth="1"/>
    <col min="5658" max="5658" width="6.5703125" style="258" customWidth="1"/>
    <col min="5659" max="5659" width="3.7109375" style="258" bestFit="1" customWidth="1"/>
    <col min="5660" max="5660" width="6.42578125" style="258" customWidth="1"/>
    <col min="5661" max="5661" width="4.42578125" style="258" customWidth="1"/>
    <col min="5662" max="5662" width="7" style="258" customWidth="1"/>
    <col min="5663" max="5663" width="6" style="258" customWidth="1"/>
    <col min="5664" max="5664" width="46" style="258" bestFit="1" customWidth="1"/>
    <col min="5665" max="5665" width="9.140625" style="258"/>
    <col min="5666" max="5666" width="16.5703125" style="258" customWidth="1"/>
    <col min="5667" max="5667" width="3.7109375" style="258" customWidth="1"/>
    <col min="5668" max="5668" width="2.28515625" style="258" customWidth="1"/>
    <col min="5669" max="5895" width="9.140625" style="258"/>
    <col min="5896" max="5896" width="12.85546875" style="258" bestFit="1" customWidth="1"/>
    <col min="5897" max="5897" width="32.28515625" style="258" bestFit="1" customWidth="1"/>
    <col min="5898" max="5898" width="12" style="258" customWidth="1"/>
    <col min="5899" max="5899" width="8" style="258" bestFit="1" customWidth="1"/>
    <col min="5900" max="5902" width="8.140625" style="258" customWidth="1"/>
    <col min="5903" max="5903" width="2.42578125" style="258" customWidth="1"/>
    <col min="5904" max="5904" width="2" style="258" customWidth="1"/>
    <col min="5905" max="5905" width="2.28515625" style="258" customWidth="1"/>
    <col min="5906" max="5906" width="5.28515625" style="258" customWidth="1"/>
    <col min="5907" max="5908" width="2.28515625" style="258" customWidth="1"/>
    <col min="5909" max="5909" width="2.5703125" style="258" customWidth="1"/>
    <col min="5910" max="5910" width="5.7109375" style="258" customWidth="1"/>
    <col min="5911" max="5911" width="4.85546875" style="258" customWidth="1"/>
    <col min="5912" max="5912" width="7.42578125" style="258" customWidth="1"/>
    <col min="5913" max="5913" width="11.7109375" style="258" bestFit="1" customWidth="1"/>
    <col min="5914" max="5914" width="6.5703125" style="258" customWidth="1"/>
    <col min="5915" max="5915" width="3.7109375" style="258" bestFit="1" customWidth="1"/>
    <col min="5916" max="5916" width="6.42578125" style="258" customWidth="1"/>
    <col min="5917" max="5917" width="4.42578125" style="258" customWidth="1"/>
    <col min="5918" max="5918" width="7" style="258" customWidth="1"/>
    <col min="5919" max="5919" width="6" style="258" customWidth="1"/>
    <col min="5920" max="5920" width="46" style="258" bestFit="1" customWidth="1"/>
    <col min="5921" max="5921" width="9.140625" style="258"/>
    <col min="5922" max="5922" width="16.5703125" style="258" customWidth="1"/>
    <col min="5923" max="5923" width="3.7109375" style="258" customWidth="1"/>
    <col min="5924" max="5924" width="2.28515625" style="258" customWidth="1"/>
    <col min="5925" max="6151" width="9.140625" style="258"/>
    <col min="6152" max="6152" width="12.85546875" style="258" bestFit="1" customWidth="1"/>
    <col min="6153" max="6153" width="32.28515625" style="258" bestFit="1" customWidth="1"/>
    <col min="6154" max="6154" width="12" style="258" customWidth="1"/>
    <col min="6155" max="6155" width="8" style="258" bestFit="1" customWidth="1"/>
    <col min="6156" max="6158" width="8.140625" style="258" customWidth="1"/>
    <col min="6159" max="6159" width="2.42578125" style="258" customWidth="1"/>
    <col min="6160" max="6160" width="2" style="258" customWidth="1"/>
    <col min="6161" max="6161" width="2.28515625" style="258" customWidth="1"/>
    <col min="6162" max="6162" width="5.28515625" style="258" customWidth="1"/>
    <col min="6163" max="6164" width="2.28515625" style="258" customWidth="1"/>
    <col min="6165" max="6165" width="2.5703125" style="258" customWidth="1"/>
    <col min="6166" max="6166" width="5.7109375" style="258" customWidth="1"/>
    <col min="6167" max="6167" width="4.85546875" style="258" customWidth="1"/>
    <col min="6168" max="6168" width="7.42578125" style="258" customWidth="1"/>
    <col min="6169" max="6169" width="11.7109375" style="258" bestFit="1" customWidth="1"/>
    <col min="6170" max="6170" width="6.5703125" style="258" customWidth="1"/>
    <col min="6171" max="6171" width="3.7109375" style="258" bestFit="1" customWidth="1"/>
    <col min="6172" max="6172" width="6.42578125" style="258" customWidth="1"/>
    <col min="6173" max="6173" width="4.42578125" style="258" customWidth="1"/>
    <col min="6174" max="6174" width="7" style="258" customWidth="1"/>
    <col min="6175" max="6175" width="6" style="258" customWidth="1"/>
    <col min="6176" max="6176" width="46" style="258" bestFit="1" customWidth="1"/>
    <col min="6177" max="6177" width="9.140625" style="258"/>
    <col min="6178" max="6178" width="16.5703125" style="258" customWidth="1"/>
    <col min="6179" max="6179" width="3.7109375" style="258" customWidth="1"/>
    <col min="6180" max="6180" width="2.28515625" style="258" customWidth="1"/>
    <col min="6181" max="6407" width="9.140625" style="258"/>
    <col min="6408" max="6408" width="12.85546875" style="258" bestFit="1" customWidth="1"/>
    <col min="6409" max="6409" width="32.28515625" style="258" bestFit="1" customWidth="1"/>
    <col min="6410" max="6410" width="12" style="258" customWidth="1"/>
    <col min="6411" max="6411" width="8" style="258" bestFit="1" customWidth="1"/>
    <col min="6412" max="6414" width="8.140625" style="258" customWidth="1"/>
    <col min="6415" max="6415" width="2.42578125" style="258" customWidth="1"/>
    <col min="6416" max="6416" width="2" style="258" customWidth="1"/>
    <col min="6417" max="6417" width="2.28515625" style="258" customWidth="1"/>
    <col min="6418" max="6418" width="5.28515625" style="258" customWidth="1"/>
    <col min="6419" max="6420" width="2.28515625" style="258" customWidth="1"/>
    <col min="6421" max="6421" width="2.5703125" style="258" customWidth="1"/>
    <col min="6422" max="6422" width="5.7109375" style="258" customWidth="1"/>
    <col min="6423" max="6423" width="4.85546875" style="258" customWidth="1"/>
    <col min="6424" max="6424" width="7.42578125" style="258" customWidth="1"/>
    <col min="6425" max="6425" width="11.7109375" style="258" bestFit="1" customWidth="1"/>
    <col min="6426" max="6426" width="6.5703125" style="258" customWidth="1"/>
    <col min="6427" max="6427" width="3.7109375" style="258" bestFit="1" customWidth="1"/>
    <col min="6428" max="6428" width="6.42578125" style="258" customWidth="1"/>
    <col min="6429" max="6429" width="4.42578125" style="258" customWidth="1"/>
    <col min="6430" max="6430" width="7" style="258" customWidth="1"/>
    <col min="6431" max="6431" width="6" style="258" customWidth="1"/>
    <col min="6432" max="6432" width="46" style="258" bestFit="1" customWidth="1"/>
    <col min="6433" max="6433" width="9.140625" style="258"/>
    <col min="6434" max="6434" width="16.5703125" style="258" customWidth="1"/>
    <col min="6435" max="6435" width="3.7109375" style="258" customWidth="1"/>
    <col min="6436" max="6436" width="2.28515625" style="258" customWidth="1"/>
    <col min="6437" max="6663" width="9.140625" style="258"/>
    <col min="6664" max="6664" width="12.85546875" style="258" bestFit="1" customWidth="1"/>
    <col min="6665" max="6665" width="32.28515625" style="258" bestFit="1" customWidth="1"/>
    <col min="6666" max="6666" width="12" style="258" customWidth="1"/>
    <col min="6667" max="6667" width="8" style="258" bestFit="1" customWidth="1"/>
    <col min="6668" max="6670" width="8.140625" style="258" customWidth="1"/>
    <col min="6671" max="6671" width="2.42578125" style="258" customWidth="1"/>
    <col min="6672" max="6672" width="2" style="258" customWidth="1"/>
    <col min="6673" max="6673" width="2.28515625" style="258" customWidth="1"/>
    <col min="6674" max="6674" width="5.28515625" style="258" customWidth="1"/>
    <col min="6675" max="6676" width="2.28515625" style="258" customWidth="1"/>
    <col min="6677" max="6677" width="2.5703125" style="258" customWidth="1"/>
    <col min="6678" max="6678" width="5.7109375" style="258" customWidth="1"/>
    <col min="6679" max="6679" width="4.85546875" style="258" customWidth="1"/>
    <col min="6680" max="6680" width="7.42578125" style="258" customWidth="1"/>
    <col min="6681" max="6681" width="11.7109375" style="258" bestFit="1" customWidth="1"/>
    <col min="6682" max="6682" width="6.5703125" style="258" customWidth="1"/>
    <col min="6683" max="6683" width="3.7109375" style="258" bestFit="1" customWidth="1"/>
    <col min="6684" max="6684" width="6.42578125" style="258" customWidth="1"/>
    <col min="6685" max="6685" width="4.42578125" style="258" customWidth="1"/>
    <col min="6686" max="6686" width="7" style="258" customWidth="1"/>
    <col min="6687" max="6687" width="6" style="258" customWidth="1"/>
    <col min="6688" max="6688" width="46" style="258" bestFit="1" customWidth="1"/>
    <col min="6689" max="6689" width="9.140625" style="258"/>
    <col min="6690" max="6690" width="16.5703125" style="258" customWidth="1"/>
    <col min="6691" max="6691" width="3.7109375" style="258" customWidth="1"/>
    <col min="6692" max="6692" width="2.28515625" style="258" customWidth="1"/>
    <col min="6693" max="6919" width="9.140625" style="258"/>
    <col min="6920" max="6920" width="12.85546875" style="258" bestFit="1" customWidth="1"/>
    <col min="6921" max="6921" width="32.28515625" style="258" bestFit="1" customWidth="1"/>
    <col min="6922" max="6922" width="12" style="258" customWidth="1"/>
    <col min="6923" max="6923" width="8" style="258" bestFit="1" customWidth="1"/>
    <col min="6924" max="6926" width="8.140625" style="258" customWidth="1"/>
    <col min="6927" max="6927" width="2.42578125" style="258" customWidth="1"/>
    <col min="6928" max="6928" width="2" style="258" customWidth="1"/>
    <col min="6929" max="6929" width="2.28515625" style="258" customWidth="1"/>
    <col min="6930" max="6930" width="5.28515625" style="258" customWidth="1"/>
    <col min="6931" max="6932" width="2.28515625" style="258" customWidth="1"/>
    <col min="6933" max="6933" width="2.5703125" style="258" customWidth="1"/>
    <col min="6934" max="6934" width="5.7109375" style="258" customWidth="1"/>
    <col min="6935" max="6935" width="4.85546875" style="258" customWidth="1"/>
    <col min="6936" max="6936" width="7.42578125" style="258" customWidth="1"/>
    <col min="6937" max="6937" width="11.7109375" style="258" bestFit="1" customWidth="1"/>
    <col min="6938" max="6938" width="6.5703125" style="258" customWidth="1"/>
    <col min="6939" max="6939" width="3.7109375" style="258" bestFit="1" customWidth="1"/>
    <col min="6940" max="6940" width="6.42578125" style="258" customWidth="1"/>
    <col min="6941" max="6941" width="4.42578125" style="258" customWidth="1"/>
    <col min="6942" max="6942" width="7" style="258" customWidth="1"/>
    <col min="6943" max="6943" width="6" style="258" customWidth="1"/>
    <col min="6944" max="6944" width="46" style="258" bestFit="1" customWidth="1"/>
    <col min="6945" max="6945" width="9.140625" style="258"/>
    <col min="6946" max="6946" width="16.5703125" style="258" customWidth="1"/>
    <col min="6947" max="6947" width="3.7109375" style="258" customWidth="1"/>
    <col min="6948" max="6948" width="2.28515625" style="258" customWidth="1"/>
    <col min="6949" max="7175" width="9.140625" style="258"/>
    <col min="7176" max="7176" width="12.85546875" style="258" bestFit="1" customWidth="1"/>
    <col min="7177" max="7177" width="32.28515625" style="258" bestFit="1" customWidth="1"/>
    <col min="7178" max="7178" width="12" style="258" customWidth="1"/>
    <col min="7179" max="7179" width="8" style="258" bestFit="1" customWidth="1"/>
    <col min="7180" max="7182" width="8.140625" style="258" customWidth="1"/>
    <col min="7183" max="7183" width="2.42578125" style="258" customWidth="1"/>
    <col min="7184" max="7184" width="2" style="258" customWidth="1"/>
    <col min="7185" max="7185" width="2.28515625" style="258" customWidth="1"/>
    <col min="7186" max="7186" width="5.28515625" style="258" customWidth="1"/>
    <col min="7187" max="7188" width="2.28515625" style="258" customWidth="1"/>
    <col min="7189" max="7189" width="2.5703125" style="258" customWidth="1"/>
    <col min="7190" max="7190" width="5.7109375" style="258" customWidth="1"/>
    <col min="7191" max="7191" width="4.85546875" style="258" customWidth="1"/>
    <col min="7192" max="7192" width="7.42578125" style="258" customWidth="1"/>
    <col min="7193" max="7193" width="11.7109375" style="258" bestFit="1" customWidth="1"/>
    <col min="7194" max="7194" width="6.5703125" style="258" customWidth="1"/>
    <col min="7195" max="7195" width="3.7109375" style="258" bestFit="1" customWidth="1"/>
    <col min="7196" max="7196" width="6.42578125" style="258" customWidth="1"/>
    <col min="7197" max="7197" width="4.42578125" style="258" customWidth="1"/>
    <col min="7198" max="7198" width="7" style="258" customWidth="1"/>
    <col min="7199" max="7199" width="6" style="258" customWidth="1"/>
    <col min="7200" max="7200" width="46" style="258" bestFit="1" customWidth="1"/>
    <col min="7201" max="7201" width="9.140625" style="258"/>
    <col min="7202" max="7202" width="16.5703125" style="258" customWidth="1"/>
    <col min="7203" max="7203" width="3.7109375" style="258" customWidth="1"/>
    <col min="7204" max="7204" width="2.28515625" style="258" customWidth="1"/>
    <col min="7205" max="7431" width="9.140625" style="258"/>
    <col min="7432" max="7432" width="12.85546875" style="258" bestFit="1" customWidth="1"/>
    <col min="7433" max="7433" width="32.28515625" style="258" bestFit="1" customWidth="1"/>
    <col min="7434" max="7434" width="12" style="258" customWidth="1"/>
    <col min="7435" max="7435" width="8" style="258" bestFit="1" customWidth="1"/>
    <col min="7436" max="7438" width="8.140625" style="258" customWidth="1"/>
    <col min="7439" max="7439" width="2.42578125" style="258" customWidth="1"/>
    <col min="7440" max="7440" width="2" style="258" customWidth="1"/>
    <col min="7441" max="7441" width="2.28515625" style="258" customWidth="1"/>
    <col min="7442" max="7442" width="5.28515625" style="258" customWidth="1"/>
    <col min="7443" max="7444" width="2.28515625" style="258" customWidth="1"/>
    <col min="7445" max="7445" width="2.5703125" style="258" customWidth="1"/>
    <col min="7446" max="7446" width="5.7109375" style="258" customWidth="1"/>
    <col min="7447" max="7447" width="4.85546875" style="258" customWidth="1"/>
    <col min="7448" max="7448" width="7.42578125" style="258" customWidth="1"/>
    <col min="7449" max="7449" width="11.7109375" style="258" bestFit="1" customWidth="1"/>
    <col min="7450" max="7450" width="6.5703125" style="258" customWidth="1"/>
    <col min="7451" max="7451" width="3.7109375" style="258" bestFit="1" customWidth="1"/>
    <col min="7452" max="7452" width="6.42578125" style="258" customWidth="1"/>
    <col min="7453" max="7453" width="4.42578125" style="258" customWidth="1"/>
    <col min="7454" max="7454" width="7" style="258" customWidth="1"/>
    <col min="7455" max="7455" width="6" style="258" customWidth="1"/>
    <col min="7456" max="7456" width="46" style="258" bestFit="1" customWidth="1"/>
    <col min="7457" max="7457" width="9.140625" style="258"/>
    <col min="7458" max="7458" width="16.5703125" style="258" customWidth="1"/>
    <col min="7459" max="7459" width="3.7109375" style="258" customWidth="1"/>
    <col min="7460" max="7460" width="2.28515625" style="258" customWidth="1"/>
    <col min="7461" max="7687" width="9.140625" style="258"/>
    <col min="7688" max="7688" width="12.85546875" style="258" bestFit="1" customWidth="1"/>
    <col min="7689" max="7689" width="32.28515625" style="258" bestFit="1" customWidth="1"/>
    <col min="7690" max="7690" width="12" style="258" customWidth="1"/>
    <col min="7691" max="7691" width="8" style="258" bestFit="1" customWidth="1"/>
    <col min="7692" max="7694" width="8.140625" style="258" customWidth="1"/>
    <col min="7695" max="7695" width="2.42578125" style="258" customWidth="1"/>
    <col min="7696" max="7696" width="2" style="258" customWidth="1"/>
    <col min="7697" max="7697" width="2.28515625" style="258" customWidth="1"/>
    <col min="7698" max="7698" width="5.28515625" style="258" customWidth="1"/>
    <col min="7699" max="7700" width="2.28515625" style="258" customWidth="1"/>
    <col min="7701" max="7701" width="2.5703125" style="258" customWidth="1"/>
    <col min="7702" max="7702" width="5.7109375" style="258" customWidth="1"/>
    <col min="7703" max="7703" width="4.85546875" style="258" customWidth="1"/>
    <col min="7704" max="7704" width="7.42578125" style="258" customWidth="1"/>
    <col min="7705" max="7705" width="11.7109375" style="258" bestFit="1" customWidth="1"/>
    <col min="7706" max="7706" width="6.5703125" style="258" customWidth="1"/>
    <col min="7707" max="7707" width="3.7109375" style="258" bestFit="1" customWidth="1"/>
    <col min="7708" max="7708" width="6.42578125" style="258" customWidth="1"/>
    <col min="7709" max="7709" width="4.42578125" style="258" customWidth="1"/>
    <col min="7710" max="7710" width="7" style="258" customWidth="1"/>
    <col min="7711" max="7711" width="6" style="258" customWidth="1"/>
    <col min="7712" max="7712" width="46" style="258" bestFit="1" customWidth="1"/>
    <col min="7713" max="7713" width="9.140625" style="258"/>
    <col min="7714" max="7714" width="16.5703125" style="258" customWidth="1"/>
    <col min="7715" max="7715" width="3.7109375" style="258" customWidth="1"/>
    <col min="7716" max="7716" width="2.28515625" style="258" customWidth="1"/>
    <col min="7717" max="7943" width="9.140625" style="258"/>
    <col min="7944" max="7944" width="12.85546875" style="258" bestFit="1" customWidth="1"/>
    <col min="7945" max="7945" width="32.28515625" style="258" bestFit="1" customWidth="1"/>
    <col min="7946" max="7946" width="12" style="258" customWidth="1"/>
    <col min="7947" max="7947" width="8" style="258" bestFit="1" customWidth="1"/>
    <col min="7948" max="7950" width="8.140625" style="258" customWidth="1"/>
    <col min="7951" max="7951" width="2.42578125" style="258" customWidth="1"/>
    <col min="7952" max="7952" width="2" style="258" customWidth="1"/>
    <col min="7953" max="7953" width="2.28515625" style="258" customWidth="1"/>
    <col min="7954" max="7954" width="5.28515625" style="258" customWidth="1"/>
    <col min="7955" max="7956" width="2.28515625" style="258" customWidth="1"/>
    <col min="7957" max="7957" width="2.5703125" style="258" customWidth="1"/>
    <col min="7958" max="7958" width="5.7109375" style="258" customWidth="1"/>
    <col min="7959" max="7959" width="4.85546875" style="258" customWidth="1"/>
    <col min="7960" max="7960" width="7.42578125" style="258" customWidth="1"/>
    <col min="7961" max="7961" width="11.7109375" style="258" bestFit="1" customWidth="1"/>
    <col min="7962" max="7962" width="6.5703125" style="258" customWidth="1"/>
    <col min="7963" max="7963" width="3.7109375" style="258" bestFit="1" customWidth="1"/>
    <col min="7964" max="7964" width="6.42578125" style="258" customWidth="1"/>
    <col min="7965" max="7965" width="4.42578125" style="258" customWidth="1"/>
    <col min="7966" max="7966" width="7" style="258" customWidth="1"/>
    <col min="7967" max="7967" width="6" style="258" customWidth="1"/>
    <col min="7968" max="7968" width="46" style="258" bestFit="1" customWidth="1"/>
    <col min="7969" max="7969" width="9.140625" style="258"/>
    <col min="7970" max="7970" width="16.5703125" style="258" customWidth="1"/>
    <col min="7971" max="7971" width="3.7109375" style="258" customWidth="1"/>
    <col min="7972" max="7972" width="2.28515625" style="258" customWidth="1"/>
    <col min="7973" max="8199" width="9.140625" style="258"/>
    <col min="8200" max="8200" width="12.85546875" style="258" bestFit="1" customWidth="1"/>
    <col min="8201" max="8201" width="32.28515625" style="258" bestFit="1" customWidth="1"/>
    <col min="8202" max="8202" width="12" style="258" customWidth="1"/>
    <col min="8203" max="8203" width="8" style="258" bestFit="1" customWidth="1"/>
    <col min="8204" max="8206" width="8.140625" style="258" customWidth="1"/>
    <col min="8207" max="8207" width="2.42578125" style="258" customWidth="1"/>
    <col min="8208" max="8208" width="2" style="258" customWidth="1"/>
    <col min="8209" max="8209" width="2.28515625" style="258" customWidth="1"/>
    <col min="8210" max="8210" width="5.28515625" style="258" customWidth="1"/>
    <col min="8211" max="8212" width="2.28515625" style="258" customWidth="1"/>
    <col min="8213" max="8213" width="2.5703125" style="258" customWidth="1"/>
    <col min="8214" max="8214" width="5.7109375" style="258" customWidth="1"/>
    <col min="8215" max="8215" width="4.85546875" style="258" customWidth="1"/>
    <col min="8216" max="8216" width="7.42578125" style="258" customWidth="1"/>
    <col min="8217" max="8217" width="11.7109375" style="258" bestFit="1" customWidth="1"/>
    <col min="8218" max="8218" width="6.5703125" style="258" customWidth="1"/>
    <col min="8219" max="8219" width="3.7109375" style="258" bestFit="1" customWidth="1"/>
    <col min="8220" max="8220" width="6.42578125" style="258" customWidth="1"/>
    <col min="8221" max="8221" width="4.42578125" style="258" customWidth="1"/>
    <col min="8222" max="8222" width="7" style="258" customWidth="1"/>
    <col min="8223" max="8223" width="6" style="258" customWidth="1"/>
    <col min="8224" max="8224" width="46" style="258" bestFit="1" customWidth="1"/>
    <col min="8225" max="8225" width="9.140625" style="258"/>
    <col min="8226" max="8226" width="16.5703125" style="258" customWidth="1"/>
    <col min="8227" max="8227" width="3.7109375" style="258" customWidth="1"/>
    <col min="8228" max="8228" width="2.28515625" style="258" customWidth="1"/>
    <col min="8229" max="8455" width="9.140625" style="258"/>
    <col min="8456" max="8456" width="12.85546875" style="258" bestFit="1" customWidth="1"/>
    <col min="8457" max="8457" width="32.28515625" style="258" bestFit="1" customWidth="1"/>
    <col min="8458" max="8458" width="12" style="258" customWidth="1"/>
    <col min="8459" max="8459" width="8" style="258" bestFit="1" customWidth="1"/>
    <col min="8460" max="8462" width="8.140625" style="258" customWidth="1"/>
    <col min="8463" max="8463" width="2.42578125" style="258" customWidth="1"/>
    <col min="8464" max="8464" width="2" style="258" customWidth="1"/>
    <col min="8465" max="8465" width="2.28515625" style="258" customWidth="1"/>
    <col min="8466" max="8466" width="5.28515625" style="258" customWidth="1"/>
    <col min="8467" max="8468" width="2.28515625" style="258" customWidth="1"/>
    <col min="8469" max="8469" width="2.5703125" style="258" customWidth="1"/>
    <col min="8470" max="8470" width="5.7109375" style="258" customWidth="1"/>
    <col min="8471" max="8471" width="4.85546875" style="258" customWidth="1"/>
    <col min="8472" max="8472" width="7.42578125" style="258" customWidth="1"/>
    <col min="8473" max="8473" width="11.7109375" style="258" bestFit="1" customWidth="1"/>
    <col min="8474" max="8474" width="6.5703125" style="258" customWidth="1"/>
    <col min="8475" max="8475" width="3.7109375" style="258" bestFit="1" customWidth="1"/>
    <col min="8476" max="8476" width="6.42578125" style="258" customWidth="1"/>
    <col min="8477" max="8477" width="4.42578125" style="258" customWidth="1"/>
    <col min="8478" max="8478" width="7" style="258" customWidth="1"/>
    <col min="8479" max="8479" width="6" style="258" customWidth="1"/>
    <col min="8480" max="8480" width="46" style="258" bestFit="1" customWidth="1"/>
    <col min="8481" max="8481" width="9.140625" style="258"/>
    <col min="8482" max="8482" width="16.5703125" style="258" customWidth="1"/>
    <col min="8483" max="8483" width="3.7109375" style="258" customWidth="1"/>
    <col min="8484" max="8484" width="2.28515625" style="258" customWidth="1"/>
    <col min="8485" max="8711" width="9.140625" style="258"/>
    <col min="8712" max="8712" width="12.85546875" style="258" bestFit="1" customWidth="1"/>
    <col min="8713" max="8713" width="32.28515625" style="258" bestFit="1" customWidth="1"/>
    <col min="8714" max="8714" width="12" style="258" customWidth="1"/>
    <col min="8715" max="8715" width="8" style="258" bestFit="1" customWidth="1"/>
    <col min="8716" max="8718" width="8.140625" style="258" customWidth="1"/>
    <col min="8719" max="8719" width="2.42578125" style="258" customWidth="1"/>
    <col min="8720" max="8720" width="2" style="258" customWidth="1"/>
    <col min="8721" max="8721" width="2.28515625" style="258" customWidth="1"/>
    <col min="8722" max="8722" width="5.28515625" style="258" customWidth="1"/>
    <col min="8723" max="8724" width="2.28515625" style="258" customWidth="1"/>
    <col min="8725" max="8725" width="2.5703125" style="258" customWidth="1"/>
    <col min="8726" max="8726" width="5.7109375" style="258" customWidth="1"/>
    <col min="8727" max="8727" width="4.85546875" style="258" customWidth="1"/>
    <col min="8728" max="8728" width="7.42578125" style="258" customWidth="1"/>
    <col min="8729" max="8729" width="11.7109375" style="258" bestFit="1" customWidth="1"/>
    <col min="8730" max="8730" width="6.5703125" style="258" customWidth="1"/>
    <col min="8731" max="8731" width="3.7109375" style="258" bestFit="1" customWidth="1"/>
    <col min="8732" max="8732" width="6.42578125" style="258" customWidth="1"/>
    <col min="8733" max="8733" width="4.42578125" style="258" customWidth="1"/>
    <col min="8734" max="8734" width="7" style="258" customWidth="1"/>
    <col min="8735" max="8735" width="6" style="258" customWidth="1"/>
    <col min="8736" max="8736" width="46" style="258" bestFit="1" customWidth="1"/>
    <col min="8737" max="8737" width="9.140625" style="258"/>
    <col min="8738" max="8738" width="16.5703125" style="258" customWidth="1"/>
    <col min="8739" max="8739" width="3.7109375" style="258" customWidth="1"/>
    <col min="8740" max="8740" width="2.28515625" style="258" customWidth="1"/>
    <col min="8741" max="8967" width="9.140625" style="258"/>
    <col min="8968" max="8968" width="12.85546875" style="258" bestFit="1" customWidth="1"/>
    <col min="8969" max="8969" width="32.28515625" style="258" bestFit="1" customWidth="1"/>
    <col min="8970" max="8970" width="12" style="258" customWidth="1"/>
    <col min="8971" max="8971" width="8" style="258" bestFit="1" customWidth="1"/>
    <col min="8972" max="8974" width="8.140625" style="258" customWidth="1"/>
    <col min="8975" max="8975" width="2.42578125" style="258" customWidth="1"/>
    <col min="8976" max="8976" width="2" style="258" customWidth="1"/>
    <col min="8977" max="8977" width="2.28515625" style="258" customWidth="1"/>
    <col min="8978" max="8978" width="5.28515625" style="258" customWidth="1"/>
    <col min="8979" max="8980" width="2.28515625" style="258" customWidth="1"/>
    <col min="8981" max="8981" width="2.5703125" style="258" customWidth="1"/>
    <col min="8982" max="8982" width="5.7109375" style="258" customWidth="1"/>
    <col min="8983" max="8983" width="4.85546875" style="258" customWidth="1"/>
    <col min="8984" max="8984" width="7.42578125" style="258" customWidth="1"/>
    <col min="8985" max="8985" width="11.7109375" style="258" bestFit="1" customWidth="1"/>
    <col min="8986" max="8986" width="6.5703125" style="258" customWidth="1"/>
    <col min="8987" max="8987" width="3.7109375" style="258" bestFit="1" customWidth="1"/>
    <col min="8988" max="8988" width="6.42578125" style="258" customWidth="1"/>
    <col min="8989" max="8989" width="4.42578125" style="258" customWidth="1"/>
    <col min="8990" max="8990" width="7" style="258" customWidth="1"/>
    <col min="8991" max="8991" width="6" style="258" customWidth="1"/>
    <col min="8992" max="8992" width="46" style="258" bestFit="1" customWidth="1"/>
    <col min="8993" max="8993" width="9.140625" style="258"/>
    <col min="8994" max="8994" width="16.5703125" style="258" customWidth="1"/>
    <col min="8995" max="8995" width="3.7109375" style="258" customWidth="1"/>
    <col min="8996" max="8996" width="2.28515625" style="258" customWidth="1"/>
    <col min="8997" max="9223" width="9.140625" style="258"/>
    <col min="9224" max="9224" width="12.85546875" style="258" bestFit="1" customWidth="1"/>
    <col min="9225" max="9225" width="32.28515625" style="258" bestFit="1" customWidth="1"/>
    <col min="9226" max="9226" width="12" style="258" customWidth="1"/>
    <col min="9227" max="9227" width="8" style="258" bestFit="1" customWidth="1"/>
    <col min="9228" max="9230" width="8.140625" style="258" customWidth="1"/>
    <col min="9231" max="9231" width="2.42578125" style="258" customWidth="1"/>
    <col min="9232" max="9232" width="2" style="258" customWidth="1"/>
    <col min="9233" max="9233" width="2.28515625" style="258" customWidth="1"/>
    <col min="9234" max="9234" width="5.28515625" style="258" customWidth="1"/>
    <col min="9235" max="9236" width="2.28515625" style="258" customWidth="1"/>
    <col min="9237" max="9237" width="2.5703125" style="258" customWidth="1"/>
    <col min="9238" max="9238" width="5.7109375" style="258" customWidth="1"/>
    <col min="9239" max="9239" width="4.85546875" style="258" customWidth="1"/>
    <col min="9240" max="9240" width="7.42578125" style="258" customWidth="1"/>
    <col min="9241" max="9241" width="11.7109375" style="258" bestFit="1" customWidth="1"/>
    <col min="9242" max="9242" width="6.5703125" style="258" customWidth="1"/>
    <col min="9243" max="9243" width="3.7109375" style="258" bestFit="1" customWidth="1"/>
    <col min="9244" max="9244" width="6.42578125" style="258" customWidth="1"/>
    <col min="9245" max="9245" width="4.42578125" style="258" customWidth="1"/>
    <col min="9246" max="9246" width="7" style="258" customWidth="1"/>
    <col min="9247" max="9247" width="6" style="258" customWidth="1"/>
    <col min="9248" max="9248" width="46" style="258" bestFit="1" customWidth="1"/>
    <col min="9249" max="9249" width="9.140625" style="258"/>
    <col min="9250" max="9250" width="16.5703125" style="258" customWidth="1"/>
    <col min="9251" max="9251" width="3.7109375" style="258" customWidth="1"/>
    <col min="9252" max="9252" width="2.28515625" style="258" customWidth="1"/>
    <col min="9253" max="9479" width="9.140625" style="258"/>
    <col min="9480" max="9480" width="12.85546875" style="258" bestFit="1" customWidth="1"/>
    <col min="9481" max="9481" width="32.28515625" style="258" bestFit="1" customWidth="1"/>
    <col min="9482" max="9482" width="12" style="258" customWidth="1"/>
    <col min="9483" max="9483" width="8" style="258" bestFit="1" customWidth="1"/>
    <col min="9484" max="9486" width="8.140625" style="258" customWidth="1"/>
    <col min="9487" max="9487" width="2.42578125" style="258" customWidth="1"/>
    <col min="9488" max="9488" width="2" style="258" customWidth="1"/>
    <col min="9489" max="9489" width="2.28515625" style="258" customWidth="1"/>
    <col min="9490" max="9490" width="5.28515625" style="258" customWidth="1"/>
    <col min="9491" max="9492" width="2.28515625" style="258" customWidth="1"/>
    <col min="9493" max="9493" width="2.5703125" style="258" customWidth="1"/>
    <col min="9494" max="9494" width="5.7109375" style="258" customWidth="1"/>
    <col min="9495" max="9495" width="4.85546875" style="258" customWidth="1"/>
    <col min="9496" max="9496" width="7.42578125" style="258" customWidth="1"/>
    <col min="9497" max="9497" width="11.7109375" style="258" bestFit="1" customWidth="1"/>
    <col min="9498" max="9498" width="6.5703125" style="258" customWidth="1"/>
    <col min="9499" max="9499" width="3.7109375" style="258" bestFit="1" customWidth="1"/>
    <col min="9500" max="9500" width="6.42578125" style="258" customWidth="1"/>
    <col min="9501" max="9501" width="4.42578125" style="258" customWidth="1"/>
    <col min="9502" max="9502" width="7" style="258" customWidth="1"/>
    <col min="9503" max="9503" width="6" style="258" customWidth="1"/>
    <col min="9504" max="9504" width="46" style="258" bestFit="1" customWidth="1"/>
    <col min="9505" max="9505" width="9.140625" style="258"/>
    <col min="9506" max="9506" width="16.5703125" style="258" customWidth="1"/>
    <col min="9507" max="9507" width="3.7109375" style="258" customWidth="1"/>
    <col min="9508" max="9508" width="2.28515625" style="258" customWidth="1"/>
    <col min="9509" max="9735" width="9.140625" style="258"/>
    <col min="9736" max="9736" width="12.85546875" style="258" bestFit="1" customWidth="1"/>
    <col min="9737" max="9737" width="32.28515625" style="258" bestFit="1" customWidth="1"/>
    <col min="9738" max="9738" width="12" style="258" customWidth="1"/>
    <col min="9739" max="9739" width="8" style="258" bestFit="1" customWidth="1"/>
    <col min="9740" max="9742" width="8.140625" style="258" customWidth="1"/>
    <col min="9743" max="9743" width="2.42578125" style="258" customWidth="1"/>
    <col min="9744" max="9744" width="2" style="258" customWidth="1"/>
    <col min="9745" max="9745" width="2.28515625" style="258" customWidth="1"/>
    <col min="9746" max="9746" width="5.28515625" style="258" customWidth="1"/>
    <col min="9747" max="9748" width="2.28515625" style="258" customWidth="1"/>
    <col min="9749" max="9749" width="2.5703125" style="258" customWidth="1"/>
    <col min="9750" max="9750" width="5.7109375" style="258" customWidth="1"/>
    <col min="9751" max="9751" width="4.85546875" style="258" customWidth="1"/>
    <col min="9752" max="9752" width="7.42578125" style="258" customWidth="1"/>
    <col min="9753" max="9753" width="11.7109375" style="258" bestFit="1" customWidth="1"/>
    <col min="9754" max="9754" width="6.5703125" style="258" customWidth="1"/>
    <col min="9755" max="9755" width="3.7109375" style="258" bestFit="1" customWidth="1"/>
    <col min="9756" max="9756" width="6.42578125" style="258" customWidth="1"/>
    <col min="9757" max="9757" width="4.42578125" style="258" customWidth="1"/>
    <col min="9758" max="9758" width="7" style="258" customWidth="1"/>
    <col min="9759" max="9759" width="6" style="258" customWidth="1"/>
    <col min="9760" max="9760" width="46" style="258" bestFit="1" customWidth="1"/>
    <col min="9761" max="9761" width="9.140625" style="258"/>
    <col min="9762" max="9762" width="16.5703125" style="258" customWidth="1"/>
    <col min="9763" max="9763" width="3.7109375" style="258" customWidth="1"/>
    <col min="9764" max="9764" width="2.28515625" style="258" customWidth="1"/>
    <col min="9765" max="9991" width="9.140625" style="258"/>
    <col min="9992" max="9992" width="12.85546875" style="258" bestFit="1" customWidth="1"/>
    <col min="9993" max="9993" width="32.28515625" style="258" bestFit="1" customWidth="1"/>
    <col min="9994" max="9994" width="12" style="258" customWidth="1"/>
    <col min="9995" max="9995" width="8" style="258" bestFit="1" customWidth="1"/>
    <col min="9996" max="9998" width="8.140625" style="258" customWidth="1"/>
    <col min="9999" max="9999" width="2.42578125" style="258" customWidth="1"/>
    <col min="10000" max="10000" width="2" style="258" customWidth="1"/>
    <col min="10001" max="10001" width="2.28515625" style="258" customWidth="1"/>
    <col min="10002" max="10002" width="5.28515625" style="258" customWidth="1"/>
    <col min="10003" max="10004" width="2.28515625" style="258" customWidth="1"/>
    <col min="10005" max="10005" width="2.5703125" style="258" customWidth="1"/>
    <col min="10006" max="10006" width="5.7109375" style="258" customWidth="1"/>
    <col min="10007" max="10007" width="4.85546875" style="258" customWidth="1"/>
    <col min="10008" max="10008" width="7.42578125" style="258" customWidth="1"/>
    <col min="10009" max="10009" width="11.7109375" style="258" bestFit="1" customWidth="1"/>
    <col min="10010" max="10010" width="6.5703125" style="258" customWidth="1"/>
    <col min="10011" max="10011" width="3.7109375" style="258" bestFit="1" customWidth="1"/>
    <col min="10012" max="10012" width="6.42578125" style="258" customWidth="1"/>
    <col min="10013" max="10013" width="4.42578125" style="258" customWidth="1"/>
    <col min="10014" max="10014" width="7" style="258" customWidth="1"/>
    <col min="10015" max="10015" width="6" style="258" customWidth="1"/>
    <col min="10016" max="10016" width="46" style="258" bestFit="1" customWidth="1"/>
    <col min="10017" max="10017" width="9.140625" style="258"/>
    <col min="10018" max="10018" width="16.5703125" style="258" customWidth="1"/>
    <col min="10019" max="10019" width="3.7109375" style="258" customWidth="1"/>
    <col min="10020" max="10020" width="2.28515625" style="258" customWidth="1"/>
    <col min="10021" max="10247" width="9.140625" style="258"/>
    <col min="10248" max="10248" width="12.85546875" style="258" bestFit="1" customWidth="1"/>
    <col min="10249" max="10249" width="32.28515625" style="258" bestFit="1" customWidth="1"/>
    <col min="10250" max="10250" width="12" style="258" customWidth="1"/>
    <col min="10251" max="10251" width="8" style="258" bestFit="1" customWidth="1"/>
    <col min="10252" max="10254" width="8.140625" style="258" customWidth="1"/>
    <col min="10255" max="10255" width="2.42578125" style="258" customWidth="1"/>
    <col min="10256" max="10256" width="2" style="258" customWidth="1"/>
    <col min="10257" max="10257" width="2.28515625" style="258" customWidth="1"/>
    <col min="10258" max="10258" width="5.28515625" style="258" customWidth="1"/>
    <col min="10259" max="10260" width="2.28515625" style="258" customWidth="1"/>
    <col min="10261" max="10261" width="2.5703125" style="258" customWidth="1"/>
    <col min="10262" max="10262" width="5.7109375" style="258" customWidth="1"/>
    <col min="10263" max="10263" width="4.85546875" style="258" customWidth="1"/>
    <col min="10264" max="10264" width="7.42578125" style="258" customWidth="1"/>
    <col min="10265" max="10265" width="11.7109375" style="258" bestFit="1" customWidth="1"/>
    <col min="10266" max="10266" width="6.5703125" style="258" customWidth="1"/>
    <col min="10267" max="10267" width="3.7109375" style="258" bestFit="1" customWidth="1"/>
    <col min="10268" max="10268" width="6.42578125" style="258" customWidth="1"/>
    <col min="10269" max="10269" width="4.42578125" style="258" customWidth="1"/>
    <col min="10270" max="10270" width="7" style="258" customWidth="1"/>
    <col min="10271" max="10271" width="6" style="258" customWidth="1"/>
    <col min="10272" max="10272" width="46" style="258" bestFit="1" customWidth="1"/>
    <col min="10273" max="10273" width="9.140625" style="258"/>
    <col min="10274" max="10274" width="16.5703125" style="258" customWidth="1"/>
    <col min="10275" max="10275" width="3.7109375" style="258" customWidth="1"/>
    <col min="10276" max="10276" width="2.28515625" style="258" customWidth="1"/>
    <col min="10277" max="10503" width="9.140625" style="258"/>
    <col min="10504" max="10504" width="12.85546875" style="258" bestFit="1" customWidth="1"/>
    <col min="10505" max="10505" width="32.28515625" style="258" bestFit="1" customWidth="1"/>
    <col min="10506" max="10506" width="12" style="258" customWidth="1"/>
    <col min="10507" max="10507" width="8" style="258" bestFit="1" customWidth="1"/>
    <col min="10508" max="10510" width="8.140625" style="258" customWidth="1"/>
    <col min="10511" max="10511" width="2.42578125" style="258" customWidth="1"/>
    <col min="10512" max="10512" width="2" style="258" customWidth="1"/>
    <col min="10513" max="10513" width="2.28515625" style="258" customWidth="1"/>
    <col min="10514" max="10514" width="5.28515625" style="258" customWidth="1"/>
    <col min="10515" max="10516" width="2.28515625" style="258" customWidth="1"/>
    <col min="10517" max="10517" width="2.5703125" style="258" customWidth="1"/>
    <col min="10518" max="10518" width="5.7109375" style="258" customWidth="1"/>
    <col min="10519" max="10519" width="4.85546875" style="258" customWidth="1"/>
    <col min="10520" max="10520" width="7.42578125" style="258" customWidth="1"/>
    <col min="10521" max="10521" width="11.7109375" style="258" bestFit="1" customWidth="1"/>
    <col min="10522" max="10522" width="6.5703125" style="258" customWidth="1"/>
    <col min="10523" max="10523" width="3.7109375" style="258" bestFit="1" customWidth="1"/>
    <col min="10524" max="10524" width="6.42578125" style="258" customWidth="1"/>
    <col min="10525" max="10525" width="4.42578125" style="258" customWidth="1"/>
    <col min="10526" max="10526" width="7" style="258" customWidth="1"/>
    <col min="10527" max="10527" width="6" style="258" customWidth="1"/>
    <col min="10528" max="10528" width="46" style="258" bestFit="1" customWidth="1"/>
    <col min="10529" max="10529" width="9.140625" style="258"/>
    <col min="10530" max="10530" width="16.5703125" style="258" customWidth="1"/>
    <col min="10531" max="10531" width="3.7109375" style="258" customWidth="1"/>
    <col min="10532" max="10532" width="2.28515625" style="258" customWidth="1"/>
    <col min="10533" max="10759" width="9.140625" style="258"/>
    <col min="10760" max="10760" width="12.85546875" style="258" bestFit="1" customWidth="1"/>
    <col min="10761" max="10761" width="32.28515625" style="258" bestFit="1" customWidth="1"/>
    <col min="10762" max="10762" width="12" style="258" customWidth="1"/>
    <col min="10763" max="10763" width="8" style="258" bestFit="1" customWidth="1"/>
    <col min="10764" max="10766" width="8.140625" style="258" customWidth="1"/>
    <col min="10767" max="10767" width="2.42578125" style="258" customWidth="1"/>
    <col min="10768" max="10768" width="2" style="258" customWidth="1"/>
    <col min="10769" max="10769" width="2.28515625" style="258" customWidth="1"/>
    <col min="10770" max="10770" width="5.28515625" style="258" customWidth="1"/>
    <col min="10771" max="10772" width="2.28515625" style="258" customWidth="1"/>
    <col min="10773" max="10773" width="2.5703125" style="258" customWidth="1"/>
    <col min="10774" max="10774" width="5.7109375" style="258" customWidth="1"/>
    <col min="10775" max="10775" width="4.85546875" style="258" customWidth="1"/>
    <col min="10776" max="10776" width="7.42578125" style="258" customWidth="1"/>
    <col min="10777" max="10777" width="11.7109375" style="258" bestFit="1" customWidth="1"/>
    <col min="10778" max="10778" width="6.5703125" style="258" customWidth="1"/>
    <col min="10779" max="10779" width="3.7109375" style="258" bestFit="1" customWidth="1"/>
    <col min="10780" max="10780" width="6.42578125" style="258" customWidth="1"/>
    <col min="10781" max="10781" width="4.42578125" style="258" customWidth="1"/>
    <col min="10782" max="10782" width="7" style="258" customWidth="1"/>
    <col min="10783" max="10783" width="6" style="258" customWidth="1"/>
    <col min="10784" max="10784" width="46" style="258" bestFit="1" customWidth="1"/>
    <col min="10785" max="10785" width="9.140625" style="258"/>
    <col min="10786" max="10786" width="16.5703125" style="258" customWidth="1"/>
    <col min="10787" max="10787" width="3.7109375" style="258" customWidth="1"/>
    <col min="10788" max="10788" width="2.28515625" style="258" customWidth="1"/>
    <col min="10789" max="11015" width="9.140625" style="258"/>
    <col min="11016" max="11016" width="12.85546875" style="258" bestFit="1" customWidth="1"/>
    <col min="11017" max="11017" width="32.28515625" style="258" bestFit="1" customWidth="1"/>
    <col min="11018" max="11018" width="12" style="258" customWidth="1"/>
    <col min="11019" max="11019" width="8" style="258" bestFit="1" customWidth="1"/>
    <col min="11020" max="11022" width="8.140625" style="258" customWidth="1"/>
    <col min="11023" max="11023" width="2.42578125" style="258" customWidth="1"/>
    <col min="11024" max="11024" width="2" style="258" customWidth="1"/>
    <col min="11025" max="11025" width="2.28515625" style="258" customWidth="1"/>
    <col min="11026" max="11026" width="5.28515625" style="258" customWidth="1"/>
    <col min="11027" max="11028" width="2.28515625" style="258" customWidth="1"/>
    <col min="11029" max="11029" width="2.5703125" style="258" customWidth="1"/>
    <col min="11030" max="11030" width="5.7109375" style="258" customWidth="1"/>
    <col min="11031" max="11031" width="4.85546875" style="258" customWidth="1"/>
    <col min="11032" max="11032" width="7.42578125" style="258" customWidth="1"/>
    <col min="11033" max="11033" width="11.7109375" style="258" bestFit="1" customWidth="1"/>
    <col min="11034" max="11034" width="6.5703125" style="258" customWidth="1"/>
    <col min="11035" max="11035" width="3.7109375" style="258" bestFit="1" customWidth="1"/>
    <col min="11036" max="11036" width="6.42578125" style="258" customWidth="1"/>
    <col min="11037" max="11037" width="4.42578125" style="258" customWidth="1"/>
    <col min="11038" max="11038" width="7" style="258" customWidth="1"/>
    <col min="11039" max="11039" width="6" style="258" customWidth="1"/>
    <col min="11040" max="11040" width="46" style="258" bestFit="1" customWidth="1"/>
    <col min="11041" max="11041" width="9.140625" style="258"/>
    <col min="11042" max="11042" width="16.5703125" style="258" customWidth="1"/>
    <col min="11043" max="11043" width="3.7109375" style="258" customWidth="1"/>
    <col min="11044" max="11044" width="2.28515625" style="258" customWidth="1"/>
    <col min="11045" max="11271" width="9.140625" style="258"/>
    <col min="11272" max="11272" width="12.85546875" style="258" bestFit="1" customWidth="1"/>
    <col min="11273" max="11273" width="32.28515625" style="258" bestFit="1" customWidth="1"/>
    <col min="11274" max="11274" width="12" style="258" customWidth="1"/>
    <col min="11275" max="11275" width="8" style="258" bestFit="1" customWidth="1"/>
    <col min="11276" max="11278" width="8.140625" style="258" customWidth="1"/>
    <col min="11279" max="11279" width="2.42578125" style="258" customWidth="1"/>
    <col min="11280" max="11280" width="2" style="258" customWidth="1"/>
    <col min="11281" max="11281" width="2.28515625" style="258" customWidth="1"/>
    <col min="11282" max="11282" width="5.28515625" style="258" customWidth="1"/>
    <col min="11283" max="11284" width="2.28515625" style="258" customWidth="1"/>
    <col min="11285" max="11285" width="2.5703125" style="258" customWidth="1"/>
    <col min="11286" max="11286" width="5.7109375" style="258" customWidth="1"/>
    <col min="11287" max="11287" width="4.85546875" style="258" customWidth="1"/>
    <col min="11288" max="11288" width="7.42578125" style="258" customWidth="1"/>
    <col min="11289" max="11289" width="11.7109375" style="258" bestFit="1" customWidth="1"/>
    <col min="11290" max="11290" width="6.5703125" style="258" customWidth="1"/>
    <col min="11291" max="11291" width="3.7109375" style="258" bestFit="1" customWidth="1"/>
    <col min="11292" max="11292" width="6.42578125" style="258" customWidth="1"/>
    <col min="11293" max="11293" width="4.42578125" style="258" customWidth="1"/>
    <col min="11294" max="11294" width="7" style="258" customWidth="1"/>
    <col min="11295" max="11295" width="6" style="258" customWidth="1"/>
    <col min="11296" max="11296" width="46" style="258" bestFit="1" customWidth="1"/>
    <col min="11297" max="11297" width="9.140625" style="258"/>
    <col min="11298" max="11298" width="16.5703125" style="258" customWidth="1"/>
    <col min="11299" max="11299" width="3.7109375" style="258" customWidth="1"/>
    <col min="11300" max="11300" width="2.28515625" style="258" customWidth="1"/>
    <col min="11301" max="11527" width="9.140625" style="258"/>
    <col min="11528" max="11528" width="12.85546875" style="258" bestFit="1" customWidth="1"/>
    <col min="11529" max="11529" width="32.28515625" style="258" bestFit="1" customWidth="1"/>
    <col min="11530" max="11530" width="12" style="258" customWidth="1"/>
    <col min="11531" max="11531" width="8" style="258" bestFit="1" customWidth="1"/>
    <col min="11532" max="11534" width="8.140625" style="258" customWidth="1"/>
    <col min="11535" max="11535" width="2.42578125" style="258" customWidth="1"/>
    <col min="11536" max="11536" width="2" style="258" customWidth="1"/>
    <col min="11537" max="11537" width="2.28515625" style="258" customWidth="1"/>
    <col min="11538" max="11538" width="5.28515625" style="258" customWidth="1"/>
    <col min="11539" max="11540" width="2.28515625" style="258" customWidth="1"/>
    <col min="11541" max="11541" width="2.5703125" style="258" customWidth="1"/>
    <col min="11542" max="11542" width="5.7109375" style="258" customWidth="1"/>
    <col min="11543" max="11543" width="4.85546875" style="258" customWidth="1"/>
    <col min="11544" max="11544" width="7.42578125" style="258" customWidth="1"/>
    <col min="11545" max="11545" width="11.7109375" style="258" bestFit="1" customWidth="1"/>
    <col min="11546" max="11546" width="6.5703125" style="258" customWidth="1"/>
    <col min="11547" max="11547" width="3.7109375" style="258" bestFit="1" customWidth="1"/>
    <col min="11548" max="11548" width="6.42578125" style="258" customWidth="1"/>
    <col min="11549" max="11549" width="4.42578125" style="258" customWidth="1"/>
    <col min="11550" max="11550" width="7" style="258" customWidth="1"/>
    <col min="11551" max="11551" width="6" style="258" customWidth="1"/>
    <col min="11552" max="11552" width="46" style="258" bestFit="1" customWidth="1"/>
    <col min="11553" max="11553" width="9.140625" style="258"/>
    <col min="11554" max="11554" width="16.5703125" style="258" customWidth="1"/>
    <col min="11555" max="11555" width="3.7109375" style="258" customWidth="1"/>
    <col min="11556" max="11556" width="2.28515625" style="258" customWidth="1"/>
    <col min="11557" max="11783" width="9.140625" style="258"/>
    <col min="11784" max="11784" width="12.85546875" style="258" bestFit="1" customWidth="1"/>
    <col min="11785" max="11785" width="32.28515625" style="258" bestFit="1" customWidth="1"/>
    <col min="11786" max="11786" width="12" style="258" customWidth="1"/>
    <col min="11787" max="11787" width="8" style="258" bestFit="1" customWidth="1"/>
    <col min="11788" max="11790" width="8.140625" style="258" customWidth="1"/>
    <col min="11791" max="11791" width="2.42578125" style="258" customWidth="1"/>
    <col min="11792" max="11792" width="2" style="258" customWidth="1"/>
    <col min="11793" max="11793" width="2.28515625" style="258" customWidth="1"/>
    <col min="11794" max="11794" width="5.28515625" style="258" customWidth="1"/>
    <col min="11795" max="11796" width="2.28515625" style="258" customWidth="1"/>
    <col min="11797" max="11797" width="2.5703125" style="258" customWidth="1"/>
    <col min="11798" max="11798" width="5.7109375" style="258" customWidth="1"/>
    <col min="11799" max="11799" width="4.85546875" style="258" customWidth="1"/>
    <col min="11800" max="11800" width="7.42578125" style="258" customWidth="1"/>
    <col min="11801" max="11801" width="11.7109375" style="258" bestFit="1" customWidth="1"/>
    <col min="11802" max="11802" width="6.5703125" style="258" customWidth="1"/>
    <col min="11803" max="11803" width="3.7109375" style="258" bestFit="1" customWidth="1"/>
    <col min="11804" max="11804" width="6.42578125" style="258" customWidth="1"/>
    <col min="11805" max="11805" width="4.42578125" style="258" customWidth="1"/>
    <col min="11806" max="11806" width="7" style="258" customWidth="1"/>
    <col min="11807" max="11807" width="6" style="258" customWidth="1"/>
    <col min="11808" max="11808" width="46" style="258" bestFit="1" customWidth="1"/>
    <col min="11809" max="11809" width="9.140625" style="258"/>
    <col min="11810" max="11810" width="16.5703125" style="258" customWidth="1"/>
    <col min="11811" max="11811" width="3.7109375" style="258" customWidth="1"/>
    <col min="11812" max="11812" width="2.28515625" style="258" customWidth="1"/>
    <col min="11813" max="12039" width="9.140625" style="258"/>
    <col min="12040" max="12040" width="12.85546875" style="258" bestFit="1" customWidth="1"/>
    <col min="12041" max="12041" width="32.28515625" style="258" bestFit="1" customWidth="1"/>
    <col min="12042" max="12042" width="12" style="258" customWidth="1"/>
    <col min="12043" max="12043" width="8" style="258" bestFit="1" customWidth="1"/>
    <col min="12044" max="12046" width="8.140625" style="258" customWidth="1"/>
    <col min="12047" max="12047" width="2.42578125" style="258" customWidth="1"/>
    <col min="12048" max="12048" width="2" style="258" customWidth="1"/>
    <col min="12049" max="12049" width="2.28515625" style="258" customWidth="1"/>
    <col min="12050" max="12050" width="5.28515625" style="258" customWidth="1"/>
    <col min="12051" max="12052" width="2.28515625" style="258" customWidth="1"/>
    <col min="12053" max="12053" width="2.5703125" style="258" customWidth="1"/>
    <col min="12054" max="12054" width="5.7109375" style="258" customWidth="1"/>
    <col min="12055" max="12055" width="4.85546875" style="258" customWidth="1"/>
    <col min="12056" max="12056" width="7.42578125" style="258" customWidth="1"/>
    <col min="12057" max="12057" width="11.7109375" style="258" bestFit="1" customWidth="1"/>
    <col min="12058" max="12058" width="6.5703125" style="258" customWidth="1"/>
    <col min="12059" max="12059" width="3.7109375" style="258" bestFit="1" customWidth="1"/>
    <col min="12060" max="12060" width="6.42578125" style="258" customWidth="1"/>
    <col min="12061" max="12061" width="4.42578125" style="258" customWidth="1"/>
    <col min="12062" max="12062" width="7" style="258" customWidth="1"/>
    <col min="12063" max="12063" width="6" style="258" customWidth="1"/>
    <col min="12064" max="12064" width="46" style="258" bestFit="1" customWidth="1"/>
    <col min="12065" max="12065" width="9.140625" style="258"/>
    <col min="12066" max="12066" width="16.5703125" style="258" customWidth="1"/>
    <col min="12067" max="12067" width="3.7109375" style="258" customWidth="1"/>
    <col min="12068" max="12068" width="2.28515625" style="258" customWidth="1"/>
    <col min="12069" max="12295" width="9.140625" style="258"/>
    <col min="12296" max="12296" width="12.85546875" style="258" bestFit="1" customWidth="1"/>
    <col min="12297" max="12297" width="32.28515625" style="258" bestFit="1" customWidth="1"/>
    <col min="12298" max="12298" width="12" style="258" customWidth="1"/>
    <col min="12299" max="12299" width="8" style="258" bestFit="1" customWidth="1"/>
    <col min="12300" max="12302" width="8.140625" style="258" customWidth="1"/>
    <col min="12303" max="12303" width="2.42578125" style="258" customWidth="1"/>
    <col min="12304" max="12304" width="2" style="258" customWidth="1"/>
    <col min="12305" max="12305" width="2.28515625" style="258" customWidth="1"/>
    <col min="12306" max="12306" width="5.28515625" style="258" customWidth="1"/>
    <col min="12307" max="12308" width="2.28515625" style="258" customWidth="1"/>
    <col min="12309" max="12309" width="2.5703125" style="258" customWidth="1"/>
    <col min="12310" max="12310" width="5.7109375" style="258" customWidth="1"/>
    <col min="12311" max="12311" width="4.85546875" style="258" customWidth="1"/>
    <col min="12312" max="12312" width="7.42578125" style="258" customWidth="1"/>
    <col min="12313" max="12313" width="11.7109375" style="258" bestFit="1" customWidth="1"/>
    <col min="12314" max="12314" width="6.5703125" style="258" customWidth="1"/>
    <col min="12315" max="12315" width="3.7109375" style="258" bestFit="1" customWidth="1"/>
    <col min="12316" max="12316" width="6.42578125" style="258" customWidth="1"/>
    <col min="12317" max="12317" width="4.42578125" style="258" customWidth="1"/>
    <col min="12318" max="12318" width="7" style="258" customWidth="1"/>
    <col min="12319" max="12319" width="6" style="258" customWidth="1"/>
    <col min="12320" max="12320" width="46" style="258" bestFit="1" customWidth="1"/>
    <col min="12321" max="12321" width="9.140625" style="258"/>
    <col min="12322" max="12322" width="16.5703125" style="258" customWidth="1"/>
    <col min="12323" max="12323" width="3.7109375" style="258" customWidth="1"/>
    <col min="12324" max="12324" width="2.28515625" style="258" customWidth="1"/>
    <col min="12325" max="12551" width="9.140625" style="258"/>
    <col min="12552" max="12552" width="12.85546875" style="258" bestFit="1" customWidth="1"/>
    <col min="12553" max="12553" width="32.28515625" style="258" bestFit="1" customWidth="1"/>
    <col min="12554" max="12554" width="12" style="258" customWidth="1"/>
    <col min="12555" max="12555" width="8" style="258" bestFit="1" customWidth="1"/>
    <col min="12556" max="12558" width="8.140625" style="258" customWidth="1"/>
    <col min="12559" max="12559" width="2.42578125" style="258" customWidth="1"/>
    <col min="12560" max="12560" width="2" style="258" customWidth="1"/>
    <col min="12561" max="12561" width="2.28515625" style="258" customWidth="1"/>
    <col min="12562" max="12562" width="5.28515625" style="258" customWidth="1"/>
    <col min="12563" max="12564" width="2.28515625" style="258" customWidth="1"/>
    <col min="12565" max="12565" width="2.5703125" style="258" customWidth="1"/>
    <col min="12566" max="12566" width="5.7109375" style="258" customWidth="1"/>
    <col min="12567" max="12567" width="4.85546875" style="258" customWidth="1"/>
    <col min="12568" max="12568" width="7.42578125" style="258" customWidth="1"/>
    <col min="12569" max="12569" width="11.7109375" style="258" bestFit="1" customWidth="1"/>
    <col min="12570" max="12570" width="6.5703125" style="258" customWidth="1"/>
    <col min="12571" max="12571" width="3.7109375" style="258" bestFit="1" customWidth="1"/>
    <col min="12572" max="12572" width="6.42578125" style="258" customWidth="1"/>
    <col min="12573" max="12573" width="4.42578125" style="258" customWidth="1"/>
    <col min="12574" max="12574" width="7" style="258" customWidth="1"/>
    <col min="12575" max="12575" width="6" style="258" customWidth="1"/>
    <col min="12576" max="12576" width="46" style="258" bestFit="1" customWidth="1"/>
    <col min="12577" max="12577" width="9.140625" style="258"/>
    <col min="12578" max="12578" width="16.5703125" style="258" customWidth="1"/>
    <col min="12579" max="12579" width="3.7109375" style="258" customWidth="1"/>
    <col min="12580" max="12580" width="2.28515625" style="258" customWidth="1"/>
    <col min="12581" max="12807" width="9.140625" style="258"/>
    <col min="12808" max="12808" width="12.85546875" style="258" bestFit="1" customWidth="1"/>
    <col min="12809" max="12809" width="32.28515625" style="258" bestFit="1" customWidth="1"/>
    <col min="12810" max="12810" width="12" style="258" customWidth="1"/>
    <col min="12811" max="12811" width="8" style="258" bestFit="1" customWidth="1"/>
    <col min="12812" max="12814" width="8.140625" style="258" customWidth="1"/>
    <col min="12815" max="12815" width="2.42578125" style="258" customWidth="1"/>
    <col min="12816" max="12816" width="2" style="258" customWidth="1"/>
    <col min="12817" max="12817" width="2.28515625" style="258" customWidth="1"/>
    <col min="12818" max="12818" width="5.28515625" style="258" customWidth="1"/>
    <col min="12819" max="12820" width="2.28515625" style="258" customWidth="1"/>
    <col min="12821" max="12821" width="2.5703125" style="258" customWidth="1"/>
    <col min="12822" max="12822" width="5.7109375" style="258" customWidth="1"/>
    <col min="12823" max="12823" width="4.85546875" style="258" customWidth="1"/>
    <col min="12824" max="12824" width="7.42578125" style="258" customWidth="1"/>
    <col min="12825" max="12825" width="11.7109375" style="258" bestFit="1" customWidth="1"/>
    <col min="12826" max="12826" width="6.5703125" style="258" customWidth="1"/>
    <col min="12827" max="12827" width="3.7109375" style="258" bestFit="1" customWidth="1"/>
    <col min="12828" max="12828" width="6.42578125" style="258" customWidth="1"/>
    <col min="12829" max="12829" width="4.42578125" style="258" customWidth="1"/>
    <col min="12830" max="12830" width="7" style="258" customWidth="1"/>
    <col min="12831" max="12831" width="6" style="258" customWidth="1"/>
    <col min="12832" max="12832" width="46" style="258" bestFit="1" customWidth="1"/>
    <col min="12833" max="12833" width="9.140625" style="258"/>
    <col min="12834" max="12834" width="16.5703125" style="258" customWidth="1"/>
    <col min="12835" max="12835" width="3.7109375" style="258" customWidth="1"/>
    <col min="12836" max="12836" width="2.28515625" style="258" customWidth="1"/>
    <col min="12837" max="13063" width="9.140625" style="258"/>
    <col min="13064" max="13064" width="12.85546875" style="258" bestFit="1" customWidth="1"/>
    <col min="13065" max="13065" width="32.28515625" style="258" bestFit="1" customWidth="1"/>
    <col min="13066" max="13066" width="12" style="258" customWidth="1"/>
    <col min="13067" max="13067" width="8" style="258" bestFit="1" customWidth="1"/>
    <col min="13068" max="13070" width="8.140625" style="258" customWidth="1"/>
    <col min="13071" max="13071" width="2.42578125" style="258" customWidth="1"/>
    <col min="13072" max="13072" width="2" style="258" customWidth="1"/>
    <col min="13073" max="13073" width="2.28515625" style="258" customWidth="1"/>
    <col min="13074" max="13074" width="5.28515625" style="258" customWidth="1"/>
    <col min="13075" max="13076" width="2.28515625" style="258" customWidth="1"/>
    <col min="13077" max="13077" width="2.5703125" style="258" customWidth="1"/>
    <col min="13078" max="13078" width="5.7109375" style="258" customWidth="1"/>
    <col min="13079" max="13079" width="4.85546875" style="258" customWidth="1"/>
    <col min="13080" max="13080" width="7.42578125" style="258" customWidth="1"/>
    <col min="13081" max="13081" width="11.7109375" style="258" bestFit="1" customWidth="1"/>
    <col min="13082" max="13082" width="6.5703125" style="258" customWidth="1"/>
    <col min="13083" max="13083" width="3.7109375" style="258" bestFit="1" customWidth="1"/>
    <col min="13084" max="13084" width="6.42578125" style="258" customWidth="1"/>
    <col min="13085" max="13085" width="4.42578125" style="258" customWidth="1"/>
    <col min="13086" max="13086" width="7" style="258" customWidth="1"/>
    <col min="13087" max="13087" width="6" style="258" customWidth="1"/>
    <col min="13088" max="13088" width="46" style="258" bestFit="1" customWidth="1"/>
    <col min="13089" max="13089" width="9.140625" style="258"/>
    <col min="13090" max="13090" width="16.5703125" style="258" customWidth="1"/>
    <col min="13091" max="13091" width="3.7109375" style="258" customWidth="1"/>
    <col min="13092" max="13092" width="2.28515625" style="258" customWidth="1"/>
    <col min="13093" max="13319" width="9.140625" style="258"/>
    <col min="13320" max="13320" width="12.85546875" style="258" bestFit="1" customWidth="1"/>
    <col min="13321" max="13321" width="32.28515625" style="258" bestFit="1" customWidth="1"/>
    <col min="13322" max="13322" width="12" style="258" customWidth="1"/>
    <col min="13323" max="13323" width="8" style="258" bestFit="1" customWidth="1"/>
    <col min="13324" max="13326" width="8.140625" style="258" customWidth="1"/>
    <col min="13327" max="13327" width="2.42578125" style="258" customWidth="1"/>
    <col min="13328" max="13328" width="2" style="258" customWidth="1"/>
    <col min="13329" max="13329" width="2.28515625" style="258" customWidth="1"/>
    <col min="13330" max="13330" width="5.28515625" style="258" customWidth="1"/>
    <col min="13331" max="13332" width="2.28515625" style="258" customWidth="1"/>
    <col min="13333" max="13333" width="2.5703125" style="258" customWidth="1"/>
    <col min="13334" max="13334" width="5.7109375" style="258" customWidth="1"/>
    <col min="13335" max="13335" width="4.85546875" style="258" customWidth="1"/>
    <col min="13336" max="13336" width="7.42578125" style="258" customWidth="1"/>
    <col min="13337" max="13337" width="11.7109375" style="258" bestFit="1" customWidth="1"/>
    <col min="13338" max="13338" width="6.5703125" style="258" customWidth="1"/>
    <col min="13339" max="13339" width="3.7109375" style="258" bestFit="1" customWidth="1"/>
    <col min="13340" max="13340" width="6.42578125" style="258" customWidth="1"/>
    <col min="13341" max="13341" width="4.42578125" style="258" customWidth="1"/>
    <col min="13342" max="13342" width="7" style="258" customWidth="1"/>
    <col min="13343" max="13343" width="6" style="258" customWidth="1"/>
    <col min="13344" max="13344" width="46" style="258" bestFit="1" customWidth="1"/>
    <col min="13345" max="13345" width="9.140625" style="258"/>
    <col min="13346" max="13346" width="16.5703125" style="258" customWidth="1"/>
    <col min="13347" max="13347" width="3.7109375" style="258" customWidth="1"/>
    <col min="13348" max="13348" width="2.28515625" style="258" customWidth="1"/>
    <col min="13349" max="13575" width="9.140625" style="258"/>
    <col min="13576" max="13576" width="12.85546875" style="258" bestFit="1" customWidth="1"/>
    <col min="13577" max="13577" width="32.28515625" style="258" bestFit="1" customWidth="1"/>
    <col min="13578" max="13578" width="12" style="258" customWidth="1"/>
    <col min="13579" max="13579" width="8" style="258" bestFit="1" customWidth="1"/>
    <col min="13580" max="13582" width="8.140625" style="258" customWidth="1"/>
    <col min="13583" max="13583" width="2.42578125" style="258" customWidth="1"/>
    <col min="13584" max="13584" width="2" style="258" customWidth="1"/>
    <col min="13585" max="13585" width="2.28515625" style="258" customWidth="1"/>
    <col min="13586" max="13586" width="5.28515625" style="258" customWidth="1"/>
    <col min="13587" max="13588" width="2.28515625" style="258" customWidth="1"/>
    <col min="13589" max="13589" width="2.5703125" style="258" customWidth="1"/>
    <col min="13590" max="13590" width="5.7109375" style="258" customWidth="1"/>
    <col min="13591" max="13591" width="4.85546875" style="258" customWidth="1"/>
    <col min="13592" max="13592" width="7.42578125" style="258" customWidth="1"/>
    <col min="13593" max="13593" width="11.7109375" style="258" bestFit="1" customWidth="1"/>
    <col min="13594" max="13594" width="6.5703125" style="258" customWidth="1"/>
    <col min="13595" max="13595" width="3.7109375" style="258" bestFit="1" customWidth="1"/>
    <col min="13596" max="13596" width="6.42578125" style="258" customWidth="1"/>
    <col min="13597" max="13597" width="4.42578125" style="258" customWidth="1"/>
    <col min="13598" max="13598" width="7" style="258" customWidth="1"/>
    <col min="13599" max="13599" width="6" style="258" customWidth="1"/>
    <col min="13600" max="13600" width="46" style="258" bestFit="1" customWidth="1"/>
    <col min="13601" max="13601" width="9.140625" style="258"/>
    <col min="13602" max="13602" width="16.5703125" style="258" customWidth="1"/>
    <col min="13603" max="13603" width="3.7109375" style="258" customWidth="1"/>
    <col min="13604" max="13604" width="2.28515625" style="258" customWidth="1"/>
    <col min="13605" max="13831" width="9.140625" style="258"/>
    <col min="13832" max="13832" width="12.85546875" style="258" bestFit="1" customWidth="1"/>
    <col min="13833" max="13833" width="32.28515625" style="258" bestFit="1" customWidth="1"/>
    <col min="13834" max="13834" width="12" style="258" customWidth="1"/>
    <col min="13835" max="13835" width="8" style="258" bestFit="1" customWidth="1"/>
    <col min="13836" max="13838" width="8.140625" style="258" customWidth="1"/>
    <col min="13839" max="13839" width="2.42578125" style="258" customWidth="1"/>
    <col min="13840" max="13840" width="2" style="258" customWidth="1"/>
    <col min="13841" max="13841" width="2.28515625" style="258" customWidth="1"/>
    <col min="13842" max="13842" width="5.28515625" style="258" customWidth="1"/>
    <col min="13843" max="13844" width="2.28515625" style="258" customWidth="1"/>
    <col min="13845" max="13845" width="2.5703125" style="258" customWidth="1"/>
    <col min="13846" max="13846" width="5.7109375" style="258" customWidth="1"/>
    <col min="13847" max="13847" width="4.85546875" style="258" customWidth="1"/>
    <col min="13848" max="13848" width="7.42578125" style="258" customWidth="1"/>
    <col min="13849" max="13849" width="11.7109375" style="258" bestFit="1" customWidth="1"/>
    <col min="13850" max="13850" width="6.5703125" style="258" customWidth="1"/>
    <col min="13851" max="13851" width="3.7109375" style="258" bestFit="1" customWidth="1"/>
    <col min="13852" max="13852" width="6.42578125" style="258" customWidth="1"/>
    <col min="13853" max="13853" width="4.42578125" style="258" customWidth="1"/>
    <col min="13854" max="13854" width="7" style="258" customWidth="1"/>
    <col min="13855" max="13855" width="6" style="258" customWidth="1"/>
    <col min="13856" max="13856" width="46" style="258" bestFit="1" customWidth="1"/>
    <col min="13857" max="13857" width="9.140625" style="258"/>
    <col min="13858" max="13858" width="16.5703125" style="258" customWidth="1"/>
    <col min="13859" max="13859" width="3.7109375" style="258" customWidth="1"/>
    <col min="13860" max="13860" width="2.28515625" style="258" customWidth="1"/>
    <col min="13861" max="14087" width="9.140625" style="258"/>
    <col min="14088" max="14088" width="12.85546875" style="258" bestFit="1" customWidth="1"/>
    <col min="14089" max="14089" width="32.28515625" style="258" bestFit="1" customWidth="1"/>
    <col min="14090" max="14090" width="12" style="258" customWidth="1"/>
    <col min="14091" max="14091" width="8" style="258" bestFit="1" customWidth="1"/>
    <col min="14092" max="14094" width="8.140625" style="258" customWidth="1"/>
    <col min="14095" max="14095" width="2.42578125" style="258" customWidth="1"/>
    <col min="14096" max="14096" width="2" style="258" customWidth="1"/>
    <col min="14097" max="14097" width="2.28515625" style="258" customWidth="1"/>
    <col min="14098" max="14098" width="5.28515625" style="258" customWidth="1"/>
    <col min="14099" max="14100" width="2.28515625" style="258" customWidth="1"/>
    <col min="14101" max="14101" width="2.5703125" style="258" customWidth="1"/>
    <col min="14102" max="14102" width="5.7109375" style="258" customWidth="1"/>
    <col min="14103" max="14103" width="4.85546875" style="258" customWidth="1"/>
    <col min="14104" max="14104" width="7.42578125" style="258" customWidth="1"/>
    <col min="14105" max="14105" width="11.7109375" style="258" bestFit="1" customWidth="1"/>
    <col min="14106" max="14106" width="6.5703125" style="258" customWidth="1"/>
    <col min="14107" max="14107" width="3.7109375" style="258" bestFit="1" customWidth="1"/>
    <col min="14108" max="14108" width="6.42578125" style="258" customWidth="1"/>
    <col min="14109" max="14109" width="4.42578125" style="258" customWidth="1"/>
    <col min="14110" max="14110" width="7" style="258" customWidth="1"/>
    <col min="14111" max="14111" width="6" style="258" customWidth="1"/>
    <col min="14112" max="14112" width="46" style="258" bestFit="1" customWidth="1"/>
    <col min="14113" max="14113" width="9.140625" style="258"/>
    <col min="14114" max="14114" width="16.5703125" style="258" customWidth="1"/>
    <col min="14115" max="14115" width="3.7109375" style="258" customWidth="1"/>
    <col min="14116" max="14116" width="2.28515625" style="258" customWidth="1"/>
    <col min="14117" max="14343" width="9.140625" style="258"/>
    <col min="14344" max="14344" width="12.85546875" style="258" bestFit="1" customWidth="1"/>
    <col min="14345" max="14345" width="32.28515625" style="258" bestFit="1" customWidth="1"/>
    <col min="14346" max="14346" width="12" style="258" customWidth="1"/>
    <col min="14347" max="14347" width="8" style="258" bestFit="1" customWidth="1"/>
    <col min="14348" max="14350" width="8.140625" style="258" customWidth="1"/>
    <col min="14351" max="14351" width="2.42578125" style="258" customWidth="1"/>
    <col min="14352" max="14352" width="2" style="258" customWidth="1"/>
    <col min="14353" max="14353" width="2.28515625" style="258" customWidth="1"/>
    <col min="14354" max="14354" width="5.28515625" style="258" customWidth="1"/>
    <col min="14355" max="14356" width="2.28515625" style="258" customWidth="1"/>
    <col min="14357" max="14357" width="2.5703125" style="258" customWidth="1"/>
    <col min="14358" max="14358" width="5.7109375" style="258" customWidth="1"/>
    <col min="14359" max="14359" width="4.85546875" style="258" customWidth="1"/>
    <col min="14360" max="14360" width="7.42578125" style="258" customWidth="1"/>
    <col min="14361" max="14361" width="11.7109375" style="258" bestFit="1" customWidth="1"/>
    <col min="14362" max="14362" width="6.5703125" style="258" customWidth="1"/>
    <col min="14363" max="14363" width="3.7109375" style="258" bestFit="1" customWidth="1"/>
    <col min="14364" max="14364" width="6.42578125" style="258" customWidth="1"/>
    <col min="14365" max="14365" width="4.42578125" style="258" customWidth="1"/>
    <col min="14366" max="14366" width="7" style="258" customWidth="1"/>
    <col min="14367" max="14367" width="6" style="258" customWidth="1"/>
    <col min="14368" max="14368" width="46" style="258" bestFit="1" customWidth="1"/>
    <col min="14369" max="14369" width="9.140625" style="258"/>
    <col min="14370" max="14370" width="16.5703125" style="258" customWidth="1"/>
    <col min="14371" max="14371" width="3.7109375" style="258" customWidth="1"/>
    <col min="14372" max="14372" width="2.28515625" style="258" customWidth="1"/>
    <col min="14373" max="14599" width="9.140625" style="258"/>
    <col min="14600" max="14600" width="12.85546875" style="258" bestFit="1" customWidth="1"/>
    <col min="14601" max="14601" width="32.28515625" style="258" bestFit="1" customWidth="1"/>
    <col min="14602" max="14602" width="12" style="258" customWidth="1"/>
    <col min="14603" max="14603" width="8" style="258" bestFit="1" customWidth="1"/>
    <col min="14604" max="14606" width="8.140625" style="258" customWidth="1"/>
    <col min="14607" max="14607" width="2.42578125" style="258" customWidth="1"/>
    <col min="14608" max="14608" width="2" style="258" customWidth="1"/>
    <col min="14609" max="14609" width="2.28515625" style="258" customWidth="1"/>
    <col min="14610" max="14610" width="5.28515625" style="258" customWidth="1"/>
    <col min="14611" max="14612" width="2.28515625" style="258" customWidth="1"/>
    <col min="14613" max="14613" width="2.5703125" style="258" customWidth="1"/>
    <col min="14614" max="14614" width="5.7109375" style="258" customWidth="1"/>
    <col min="14615" max="14615" width="4.85546875" style="258" customWidth="1"/>
    <col min="14616" max="14616" width="7.42578125" style="258" customWidth="1"/>
    <col min="14617" max="14617" width="11.7109375" style="258" bestFit="1" customWidth="1"/>
    <col min="14618" max="14618" width="6.5703125" style="258" customWidth="1"/>
    <col min="14619" max="14619" width="3.7109375" style="258" bestFit="1" customWidth="1"/>
    <col min="14620" max="14620" width="6.42578125" style="258" customWidth="1"/>
    <col min="14621" max="14621" width="4.42578125" style="258" customWidth="1"/>
    <col min="14622" max="14622" width="7" style="258" customWidth="1"/>
    <col min="14623" max="14623" width="6" style="258" customWidth="1"/>
    <col min="14624" max="14624" width="46" style="258" bestFit="1" customWidth="1"/>
    <col min="14625" max="14625" width="9.140625" style="258"/>
    <col min="14626" max="14626" width="16.5703125" style="258" customWidth="1"/>
    <col min="14627" max="14627" width="3.7109375" style="258" customWidth="1"/>
    <col min="14628" max="14628" width="2.28515625" style="258" customWidth="1"/>
    <col min="14629" max="14855" width="9.140625" style="258"/>
    <col min="14856" max="14856" width="12.85546875" style="258" bestFit="1" customWidth="1"/>
    <col min="14857" max="14857" width="32.28515625" style="258" bestFit="1" customWidth="1"/>
    <col min="14858" max="14858" width="12" style="258" customWidth="1"/>
    <col min="14859" max="14859" width="8" style="258" bestFit="1" customWidth="1"/>
    <col min="14860" max="14862" width="8.140625" style="258" customWidth="1"/>
    <col min="14863" max="14863" width="2.42578125" style="258" customWidth="1"/>
    <col min="14864" max="14864" width="2" style="258" customWidth="1"/>
    <col min="14865" max="14865" width="2.28515625" style="258" customWidth="1"/>
    <col min="14866" max="14866" width="5.28515625" style="258" customWidth="1"/>
    <col min="14867" max="14868" width="2.28515625" style="258" customWidth="1"/>
    <col min="14869" max="14869" width="2.5703125" style="258" customWidth="1"/>
    <col min="14870" max="14870" width="5.7109375" style="258" customWidth="1"/>
    <col min="14871" max="14871" width="4.85546875" style="258" customWidth="1"/>
    <col min="14872" max="14872" width="7.42578125" style="258" customWidth="1"/>
    <col min="14873" max="14873" width="11.7109375" style="258" bestFit="1" customWidth="1"/>
    <col min="14874" max="14874" width="6.5703125" style="258" customWidth="1"/>
    <col min="14875" max="14875" width="3.7109375" style="258" bestFit="1" customWidth="1"/>
    <col min="14876" max="14876" width="6.42578125" style="258" customWidth="1"/>
    <col min="14877" max="14877" width="4.42578125" style="258" customWidth="1"/>
    <col min="14878" max="14878" width="7" style="258" customWidth="1"/>
    <col min="14879" max="14879" width="6" style="258" customWidth="1"/>
    <col min="14880" max="14880" width="46" style="258" bestFit="1" customWidth="1"/>
    <col min="14881" max="14881" width="9.140625" style="258"/>
    <col min="14882" max="14882" width="16.5703125" style="258" customWidth="1"/>
    <col min="14883" max="14883" width="3.7109375" style="258" customWidth="1"/>
    <col min="14884" max="14884" width="2.28515625" style="258" customWidth="1"/>
    <col min="14885" max="15111" width="9.140625" style="258"/>
    <col min="15112" max="15112" width="12.85546875" style="258" bestFit="1" customWidth="1"/>
    <col min="15113" max="15113" width="32.28515625" style="258" bestFit="1" customWidth="1"/>
    <col min="15114" max="15114" width="12" style="258" customWidth="1"/>
    <col min="15115" max="15115" width="8" style="258" bestFit="1" customWidth="1"/>
    <col min="15116" max="15118" width="8.140625" style="258" customWidth="1"/>
    <col min="15119" max="15119" width="2.42578125" style="258" customWidth="1"/>
    <col min="15120" max="15120" width="2" style="258" customWidth="1"/>
    <col min="15121" max="15121" width="2.28515625" style="258" customWidth="1"/>
    <col min="15122" max="15122" width="5.28515625" style="258" customWidth="1"/>
    <col min="15123" max="15124" width="2.28515625" style="258" customWidth="1"/>
    <col min="15125" max="15125" width="2.5703125" style="258" customWidth="1"/>
    <col min="15126" max="15126" width="5.7109375" style="258" customWidth="1"/>
    <col min="15127" max="15127" width="4.85546875" style="258" customWidth="1"/>
    <col min="15128" max="15128" width="7.42578125" style="258" customWidth="1"/>
    <col min="15129" max="15129" width="11.7109375" style="258" bestFit="1" customWidth="1"/>
    <col min="15130" max="15130" width="6.5703125" style="258" customWidth="1"/>
    <col min="15131" max="15131" width="3.7109375" style="258" bestFit="1" customWidth="1"/>
    <col min="15132" max="15132" width="6.42578125" style="258" customWidth="1"/>
    <col min="15133" max="15133" width="4.42578125" style="258" customWidth="1"/>
    <col min="15134" max="15134" width="7" style="258" customWidth="1"/>
    <col min="15135" max="15135" width="6" style="258" customWidth="1"/>
    <col min="15136" max="15136" width="46" style="258" bestFit="1" customWidth="1"/>
    <col min="15137" max="15137" width="9.140625" style="258"/>
    <col min="15138" max="15138" width="16.5703125" style="258" customWidth="1"/>
    <col min="15139" max="15139" width="3.7109375" style="258" customWidth="1"/>
    <col min="15140" max="15140" width="2.28515625" style="258" customWidth="1"/>
    <col min="15141" max="15367" width="9.140625" style="258"/>
    <col min="15368" max="15368" width="12.85546875" style="258" bestFit="1" customWidth="1"/>
    <col min="15369" max="15369" width="32.28515625" style="258" bestFit="1" customWidth="1"/>
    <col min="15370" max="15370" width="12" style="258" customWidth="1"/>
    <col min="15371" max="15371" width="8" style="258" bestFit="1" customWidth="1"/>
    <col min="15372" max="15374" width="8.140625" style="258" customWidth="1"/>
    <col min="15375" max="15375" width="2.42578125" style="258" customWidth="1"/>
    <col min="15376" max="15376" width="2" style="258" customWidth="1"/>
    <col min="15377" max="15377" width="2.28515625" style="258" customWidth="1"/>
    <col min="15378" max="15378" width="5.28515625" style="258" customWidth="1"/>
    <col min="15379" max="15380" width="2.28515625" style="258" customWidth="1"/>
    <col min="15381" max="15381" width="2.5703125" style="258" customWidth="1"/>
    <col min="15382" max="15382" width="5.7109375" style="258" customWidth="1"/>
    <col min="15383" max="15383" width="4.85546875" style="258" customWidth="1"/>
    <col min="15384" max="15384" width="7.42578125" style="258" customWidth="1"/>
    <col min="15385" max="15385" width="11.7109375" style="258" bestFit="1" customWidth="1"/>
    <col min="15386" max="15386" width="6.5703125" style="258" customWidth="1"/>
    <col min="15387" max="15387" width="3.7109375" style="258" bestFit="1" customWidth="1"/>
    <col min="15388" max="15388" width="6.42578125" style="258" customWidth="1"/>
    <col min="15389" max="15389" width="4.42578125" style="258" customWidth="1"/>
    <col min="15390" max="15390" width="7" style="258" customWidth="1"/>
    <col min="15391" max="15391" width="6" style="258" customWidth="1"/>
    <col min="15392" max="15392" width="46" style="258" bestFit="1" customWidth="1"/>
    <col min="15393" max="15393" width="9.140625" style="258"/>
    <col min="15394" max="15394" width="16.5703125" style="258" customWidth="1"/>
    <col min="15395" max="15395" width="3.7109375" style="258" customWidth="1"/>
    <col min="15396" max="15396" width="2.28515625" style="258" customWidth="1"/>
    <col min="15397" max="15623" width="9.140625" style="258"/>
    <col min="15624" max="15624" width="12.85546875" style="258" bestFit="1" customWidth="1"/>
    <col min="15625" max="15625" width="32.28515625" style="258" bestFit="1" customWidth="1"/>
    <col min="15626" max="15626" width="12" style="258" customWidth="1"/>
    <col min="15627" max="15627" width="8" style="258" bestFit="1" customWidth="1"/>
    <col min="15628" max="15630" width="8.140625" style="258" customWidth="1"/>
    <col min="15631" max="15631" width="2.42578125" style="258" customWidth="1"/>
    <col min="15632" max="15632" width="2" style="258" customWidth="1"/>
    <col min="15633" max="15633" width="2.28515625" style="258" customWidth="1"/>
    <col min="15634" max="15634" width="5.28515625" style="258" customWidth="1"/>
    <col min="15635" max="15636" width="2.28515625" style="258" customWidth="1"/>
    <col min="15637" max="15637" width="2.5703125" style="258" customWidth="1"/>
    <col min="15638" max="15638" width="5.7109375" style="258" customWidth="1"/>
    <col min="15639" max="15639" width="4.85546875" style="258" customWidth="1"/>
    <col min="15640" max="15640" width="7.42578125" style="258" customWidth="1"/>
    <col min="15641" max="15641" width="11.7109375" style="258" bestFit="1" customWidth="1"/>
    <col min="15642" max="15642" width="6.5703125" style="258" customWidth="1"/>
    <col min="15643" max="15643" width="3.7109375" style="258" bestFit="1" customWidth="1"/>
    <col min="15644" max="15644" width="6.42578125" style="258" customWidth="1"/>
    <col min="15645" max="15645" width="4.42578125" style="258" customWidth="1"/>
    <col min="15646" max="15646" width="7" style="258" customWidth="1"/>
    <col min="15647" max="15647" width="6" style="258" customWidth="1"/>
    <col min="15648" max="15648" width="46" style="258" bestFit="1" customWidth="1"/>
    <col min="15649" max="15649" width="9.140625" style="258"/>
    <col min="15650" max="15650" width="16.5703125" style="258" customWidth="1"/>
    <col min="15651" max="15651" width="3.7109375" style="258" customWidth="1"/>
    <col min="15652" max="15652" width="2.28515625" style="258" customWidth="1"/>
    <col min="15653" max="15879" width="9.140625" style="258"/>
    <col min="15880" max="15880" width="12.85546875" style="258" bestFit="1" customWidth="1"/>
    <col min="15881" max="15881" width="32.28515625" style="258" bestFit="1" customWidth="1"/>
    <col min="15882" max="15882" width="12" style="258" customWidth="1"/>
    <col min="15883" max="15883" width="8" style="258" bestFit="1" customWidth="1"/>
    <col min="15884" max="15886" width="8.140625" style="258" customWidth="1"/>
    <col min="15887" max="15887" width="2.42578125" style="258" customWidth="1"/>
    <col min="15888" max="15888" width="2" style="258" customWidth="1"/>
    <col min="15889" max="15889" width="2.28515625" style="258" customWidth="1"/>
    <col min="15890" max="15890" width="5.28515625" style="258" customWidth="1"/>
    <col min="15891" max="15892" width="2.28515625" style="258" customWidth="1"/>
    <col min="15893" max="15893" width="2.5703125" style="258" customWidth="1"/>
    <col min="15894" max="15894" width="5.7109375" style="258" customWidth="1"/>
    <col min="15895" max="15895" width="4.85546875" style="258" customWidth="1"/>
    <col min="15896" max="15896" width="7.42578125" style="258" customWidth="1"/>
    <col min="15897" max="15897" width="11.7109375" style="258" bestFit="1" customWidth="1"/>
    <col min="15898" max="15898" width="6.5703125" style="258" customWidth="1"/>
    <col min="15899" max="15899" width="3.7109375" style="258" bestFit="1" customWidth="1"/>
    <col min="15900" max="15900" width="6.42578125" style="258" customWidth="1"/>
    <col min="15901" max="15901" width="4.42578125" style="258" customWidth="1"/>
    <col min="15902" max="15902" width="7" style="258" customWidth="1"/>
    <col min="15903" max="15903" width="6" style="258" customWidth="1"/>
    <col min="15904" max="15904" width="46" style="258" bestFit="1" customWidth="1"/>
    <col min="15905" max="15905" width="9.140625" style="258"/>
    <col min="15906" max="15906" width="16.5703125" style="258" customWidth="1"/>
    <col min="15907" max="15907" width="3.7109375" style="258" customWidth="1"/>
    <col min="15908" max="15908" width="2.28515625" style="258" customWidth="1"/>
    <col min="15909" max="16135" width="9.140625" style="258"/>
    <col min="16136" max="16136" width="12.85546875" style="258" bestFit="1" customWidth="1"/>
    <col min="16137" max="16137" width="32.28515625" style="258" bestFit="1" customWidth="1"/>
    <col min="16138" max="16138" width="12" style="258" customWidth="1"/>
    <col min="16139" max="16139" width="8" style="258" bestFit="1" customWidth="1"/>
    <col min="16140" max="16142" width="8.140625" style="258" customWidth="1"/>
    <col min="16143" max="16143" width="2.42578125" style="258" customWidth="1"/>
    <col min="16144" max="16144" width="2" style="258" customWidth="1"/>
    <col min="16145" max="16145" width="2.28515625" style="258" customWidth="1"/>
    <col min="16146" max="16146" width="5.28515625" style="258" customWidth="1"/>
    <col min="16147" max="16148" width="2.28515625" style="258" customWidth="1"/>
    <col min="16149" max="16149" width="2.5703125" style="258" customWidth="1"/>
    <col min="16150" max="16150" width="5.7109375" style="258" customWidth="1"/>
    <col min="16151" max="16151" width="4.85546875" style="258" customWidth="1"/>
    <col min="16152" max="16152" width="7.42578125" style="258" customWidth="1"/>
    <col min="16153" max="16153" width="11.7109375" style="258" bestFit="1" customWidth="1"/>
    <col min="16154" max="16154" width="6.5703125" style="258" customWidth="1"/>
    <col min="16155" max="16155" width="3.7109375" style="258" bestFit="1" customWidth="1"/>
    <col min="16156" max="16156" width="6.42578125" style="258" customWidth="1"/>
    <col min="16157" max="16157" width="4.42578125" style="258" customWidth="1"/>
    <col min="16158" max="16158" width="7" style="258" customWidth="1"/>
    <col min="16159" max="16159" width="6" style="258" customWidth="1"/>
    <col min="16160" max="16160" width="46" style="258" bestFit="1" customWidth="1"/>
    <col min="16161" max="16161" width="9.140625" style="258"/>
    <col min="16162" max="16162" width="16.5703125" style="258" customWidth="1"/>
    <col min="16163" max="16163" width="3.7109375" style="258" customWidth="1"/>
    <col min="16164" max="16164" width="2.28515625" style="258" customWidth="1"/>
    <col min="16165" max="16384" width="9.140625" style="258"/>
  </cols>
  <sheetData>
    <row r="1" spans="1:42" ht="19.5" customHeight="1" thickBot="1">
      <c r="E1" s="813" t="s">
        <v>302</v>
      </c>
      <c r="F1" s="813"/>
      <c r="G1" s="813"/>
      <c r="H1" s="813"/>
      <c r="I1" s="813"/>
      <c r="J1" s="813"/>
      <c r="K1" s="813"/>
      <c r="L1" s="813"/>
      <c r="M1" s="813"/>
      <c r="N1" s="813"/>
      <c r="O1" s="813"/>
      <c r="P1" s="813"/>
      <c r="Q1" s="813"/>
      <c r="R1" s="813"/>
      <c r="S1" s="813"/>
      <c r="T1" s="259"/>
      <c r="U1" s="259"/>
    </row>
    <row r="2" spans="1:42" ht="19.5" customHeight="1" thickBot="1">
      <c r="A2" s="260" t="s">
        <v>303</v>
      </c>
      <c r="B2" s="261" t="s">
        <v>304</v>
      </c>
      <c r="C2" s="262"/>
      <c r="D2" s="263"/>
      <c r="E2" s="813" t="s">
        <v>305</v>
      </c>
      <c r="F2" s="813"/>
      <c r="G2" s="813"/>
      <c r="H2" s="813"/>
      <c r="I2" s="813"/>
      <c r="J2" s="813"/>
      <c r="K2" s="813"/>
      <c r="L2" s="813"/>
      <c r="M2" s="813"/>
      <c r="N2" s="813"/>
      <c r="O2" s="813"/>
      <c r="P2" s="813"/>
      <c r="Q2" s="813"/>
      <c r="R2" s="813"/>
      <c r="S2" s="813"/>
      <c r="T2" s="259"/>
      <c r="U2" s="264" t="s">
        <v>306</v>
      </c>
      <c r="V2" s="814" t="s">
        <v>307</v>
      </c>
      <c r="W2" s="815"/>
      <c r="X2" s="815"/>
      <c r="Y2" s="815"/>
      <c r="Z2" s="816"/>
      <c r="AA2" s="265"/>
      <c r="AB2" s="265"/>
      <c r="AC2" s="265"/>
      <c r="AD2" s="265"/>
      <c r="AE2" s="265"/>
      <c r="AF2" s="265"/>
    </row>
    <row r="3" spans="1:42" ht="15.75" thickBot="1">
      <c r="A3" s="263"/>
      <c r="B3" s="266"/>
      <c r="C3" s="263"/>
      <c r="D3" s="263"/>
      <c r="E3" s="267"/>
      <c r="F3" s="267"/>
      <c r="G3" s="267"/>
      <c r="H3" s="268"/>
      <c r="I3" s="268"/>
      <c r="J3" s="268"/>
      <c r="K3" s="268"/>
      <c r="L3" s="268"/>
      <c r="M3" s="268"/>
      <c r="N3" s="268"/>
      <c r="O3" s="268"/>
      <c r="P3" s="268"/>
      <c r="Q3" s="268"/>
      <c r="R3" s="268"/>
      <c r="S3" s="268"/>
      <c r="T3" s="259"/>
      <c r="U3" s="265"/>
      <c r="V3" s="265"/>
      <c r="W3" s="265"/>
      <c r="X3" s="265"/>
      <c r="Y3" s="265"/>
      <c r="Z3" s="265"/>
      <c r="AA3" s="265"/>
      <c r="AB3" s="265"/>
      <c r="AC3" s="265"/>
      <c r="AD3" s="265"/>
      <c r="AE3" s="265"/>
      <c r="AF3" s="265"/>
    </row>
    <row r="4" spans="1:42" ht="13.5" thickBot="1">
      <c r="A4" s="269" t="s">
        <v>308</v>
      </c>
      <c r="B4" s="270"/>
      <c r="C4" s="271"/>
      <c r="D4" s="271"/>
      <c r="J4" s="272"/>
      <c r="K4" s="272"/>
      <c r="L4" s="272"/>
      <c r="M4" s="272"/>
      <c r="N4" s="272"/>
      <c r="O4" s="272"/>
      <c r="U4" s="265"/>
      <c r="V4" s="265"/>
      <c r="W4" s="265"/>
      <c r="X4" s="265"/>
      <c r="Y4" s="265"/>
      <c r="Z4" s="265"/>
      <c r="AA4" s="265"/>
      <c r="AB4" s="265"/>
      <c r="AC4" s="265"/>
      <c r="AD4" s="265"/>
      <c r="AE4" s="265"/>
      <c r="AF4" s="265"/>
    </row>
    <row r="5" spans="1:42" ht="16.5" thickTop="1" thickBot="1">
      <c r="A5" s="273" t="s">
        <v>309</v>
      </c>
      <c r="B5" s="274" t="s">
        <v>310</v>
      </c>
      <c r="C5" s="275"/>
      <c r="D5" s="275"/>
      <c r="H5" s="276"/>
      <c r="I5" s="277"/>
      <c r="J5" s="278"/>
      <c r="K5" s="279"/>
      <c r="L5" s="278"/>
      <c r="M5" s="280"/>
      <c r="N5" s="281"/>
      <c r="O5" s="280"/>
      <c r="P5" s="282"/>
      <c r="Q5" s="283"/>
      <c r="U5" s="817" t="s">
        <v>311</v>
      </c>
      <c r="V5" s="818"/>
      <c r="W5" s="818"/>
      <c r="X5" s="818"/>
      <c r="Y5" s="818"/>
      <c r="Z5" s="818"/>
      <c r="AA5" s="818"/>
      <c r="AB5" s="818"/>
      <c r="AC5" s="818"/>
      <c r="AD5" s="818"/>
      <c r="AE5" s="818"/>
      <c r="AF5" s="818"/>
      <c r="AG5" s="818"/>
      <c r="AH5" s="818"/>
      <c r="AI5" s="818"/>
      <c r="AJ5" s="818"/>
      <c r="AK5" s="818"/>
      <c r="AL5" s="818"/>
      <c r="AM5" s="818"/>
      <c r="AN5" s="818"/>
      <c r="AO5" s="818"/>
      <c r="AP5" s="819"/>
    </row>
    <row r="6" spans="1:42">
      <c r="A6" s="284" t="s">
        <v>312</v>
      </c>
      <c r="B6" s="285" t="s">
        <v>313</v>
      </c>
      <c r="C6" s="286"/>
      <c r="D6" s="286"/>
      <c r="H6" s="287"/>
      <c r="I6" s="277"/>
      <c r="J6" s="288"/>
      <c r="K6" s="282"/>
      <c r="L6" s="288"/>
      <c r="M6" s="289"/>
      <c r="N6" s="272"/>
      <c r="O6" s="289"/>
      <c r="P6" s="282"/>
      <c r="Q6" s="290"/>
      <c r="U6" s="291" t="s">
        <v>314</v>
      </c>
      <c r="V6" s="820" t="s">
        <v>315</v>
      </c>
      <c r="W6" s="821"/>
      <c r="X6" s="822"/>
      <c r="Y6" s="823"/>
      <c r="Z6" s="824"/>
      <c r="AA6" s="824"/>
      <c r="AB6" s="824"/>
      <c r="AC6" s="824"/>
      <c r="AD6" s="824"/>
      <c r="AE6" s="824"/>
      <c r="AF6" s="824"/>
      <c r="AG6" s="824"/>
      <c r="AH6" s="824"/>
      <c r="AI6" s="824"/>
      <c r="AJ6" s="824"/>
      <c r="AK6" s="824"/>
      <c r="AL6" s="824"/>
      <c r="AM6" s="824"/>
      <c r="AN6" s="824"/>
      <c r="AO6" s="824"/>
      <c r="AP6" s="825"/>
    </row>
    <row r="7" spans="1:42">
      <c r="A7" s="284" t="s">
        <v>316</v>
      </c>
      <c r="B7" s="292" t="s">
        <v>317</v>
      </c>
      <c r="C7" s="275"/>
      <c r="D7" s="275"/>
      <c r="I7" s="277"/>
      <c r="J7" s="288"/>
      <c r="K7" s="282"/>
      <c r="L7" s="288"/>
      <c r="M7" s="289"/>
      <c r="N7" s="282"/>
      <c r="O7" s="289"/>
      <c r="P7" s="282"/>
      <c r="R7" s="293"/>
      <c r="S7" s="294"/>
      <c r="U7" s="295" t="s">
        <v>318</v>
      </c>
      <c r="V7" s="856">
        <v>821125</v>
      </c>
      <c r="W7" s="857"/>
      <c r="X7" s="858"/>
      <c r="Y7" s="856"/>
      <c r="Z7" s="857"/>
      <c r="AA7" s="857"/>
      <c r="AB7" s="857"/>
      <c r="AC7" s="857"/>
      <c r="AD7" s="857"/>
      <c r="AE7" s="857"/>
      <c r="AF7" s="857"/>
      <c r="AG7" s="857"/>
      <c r="AH7" s="857"/>
      <c r="AI7" s="857"/>
      <c r="AJ7" s="857"/>
      <c r="AK7" s="857"/>
      <c r="AL7" s="857"/>
      <c r="AM7" s="857"/>
      <c r="AN7" s="857"/>
      <c r="AO7" s="857"/>
      <c r="AP7" s="859"/>
    </row>
    <row r="8" spans="1:42">
      <c r="A8" s="284" t="s">
        <v>319</v>
      </c>
      <c r="B8" s="292" t="s">
        <v>320</v>
      </c>
      <c r="C8" s="275"/>
      <c r="D8" s="275"/>
      <c r="I8" s="277"/>
      <c r="J8" s="296"/>
      <c r="K8" s="297"/>
      <c r="L8" s="288"/>
      <c r="M8" s="289"/>
      <c r="N8" s="297"/>
      <c r="O8" s="298"/>
      <c r="P8" s="282"/>
      <c r="U8" s="295" t="s">
        <v>321</v>
      </c>
      <c r="V8" s="860">
        <v>42765</v>
      </c>
      <c r="W8" s="861"/>
      <c r="X8" s="862"/>
      <c r="Y8" s="863" t="s">
        <v>322</v>
      </c>
      <c r="Z8" s="864"/>
      <c r="AA8" s="865"/>
      <c r="AB8" s="866">
        <v>42817</v>
      </c>
      <c r="AC8" s="867"/>
      <c r="AD8" s="867"/>
      <c r="AE8" s="867"/>
      <c r="AF8" s="867"/>
      <c r="AG8" s="867"/>
      <c r="AH8" s="867"/>
      <c r="AI8" s="867"/>
      <c r="AJ8" s="867"/>
      <c r="AK8" s="867"/>
      <c r="AL8" s="867"/>
      <c r="AM8" s="867"/>
      <c r="AN8" s="867"/>
      <c r="AO8" s="867"/>
      <c r="AP8" s="868"/>
    </row>
    <row r="9" spans="1:42" ht="13.5" thickBot="1">
      <c r="A9" s="284" t="s">
        <v>323</v>
      </c>
      <c r="B9" s="299" t="s">
        <v>324</v>
      </c>
      <c r="C9" s="275"/>
      <c r="D9" s="275"/>
      <c r="I9" s="300"/>
      <c r="J9" s="296"/>
      <c r="K9" s="297"/>
      <c r="L9" s="288"/>
      <c r="M9" s="289"/>
      <c r="N9" s="297"/>
      <c r="O9" s="298"/>
      <c r="P9" s="297"/>
      <c r="U9" s="301" t="s">
        <v>325</v>
      </c>
      <c r="V9" s="869" t="s">
        <v>326</v>
      </c>
      <c r="W9" s="870"/>
      <c r="X9" s="871"/>
      <c r="Y9" s="869"/>
      <c r="Z9" s="870"/>
      <c r="AA9" s="870"/>
      <c r="AB9" s="870"/>
      <c r="AC9" s="870"/>
      <c r="AD9" s="870"/>
      <c r="AE9" s="870"/>
      <c r="AF9" s="870"/>
      <c r="AG9" s="870"/>
      <c r="AH9" s="870"/>
      <c r="AI9" s="870"/>
      <c r="AJ9" s="870"/>
      <c r="AK9" s="870"/>
      <c r="AL9" s="870"/>
      <c r="AM9" s="870"/>
      <c r="AN9" s="870"/>
      <c r="AO9" s="870"/>
      <c r="AP9" s="872"/>
    </row>
    <row r="10" spans="1:42" ht="13.5" thickBot="1">
      <c r="A10" s="284" t="s">
        <v>327</v>
      </c>
      <c r="B10" s="302" t="s">
        <v>328</v>
      </c>
      <c r="C10" s="275"/>
      <c r="D10" s="275"/>
      <c r="I10" s="300"/>
      <c r="J10" s="296"/>
      <c r="K10" s="297"/>
      <c r="L10" s="288"/>
      <c r="M10" s="289"/>
      <c r="N10" s="297"/>
      <c r="O10" s="298"/>
      <c r="P10" s="297"/>
      <c r="U10" s="265"/>
      <c r="V10" s="265"/>
      <c r="W10" s="265"/>
      <c r="X10" s="265"/>
      <c r="Y10" s="265"/>
      <c r="Z10" s="265"/>
      <c r="AA10" s="265"/>
      <c r="AB10" s="265"/>
      <c r="AC10" s="265"/>
      <c r="AD10" s="265"/>
      <c r="AE10" s="265"/>
      <c r="AF10" s="265"/>
    </row>
    <row r="11" spans="1:42" ht="13.5" thickBot="1">
      <c r="A11" s="284" t="s">
        <v>329</v>
      </c>
      <c r="B11" s="303" t="s">
        <v>330</v>
      </c>
      <c r="C11" s="275"/>
      <c r="D11" s="275"/>
      <c r="I11" s="300"/>
      <c r="J11" s="296"/>
      <c r="K11" s="297"/>
      <c r="L11" s="288"/>
      <c r="M11" s="289"/>
      <c r="N11" s="297"/>
      <c r="O11" s="298"/>
      <c r="P11" s="297"/>
      <c r="U11" s="885" t="s">
        <v>331</v>
      </c>
      <c r="V11" s="886"/>
      <c r="W11" s="886"/>
      <c r="X11" s="886"/>
      <c r="Y11" s="886"/>
      <c r="Z11" s="886"/>
      <c r="AA11" s="886"/>
      <c r="AB11" s="886"/>
      <c r="AC11" s="886"/>
      <c r="AD11" s="886"/>
      <c r="AE11" s="886"/>
      <c r="AF11" s="886"/>
      <c r="AG11" s="886"/>
      <c r="AH11" s="886"/>
      <c r="AI11" s="886"/>
      <c r="AJ11" s="886"/>
      <c r="AK11" s="886"/>
      <c r="AL11" s="886"/>
      <c r="AM11" s="886"/>
      <c r="AN11" s="886"/>
      <c r="AO11" s="886"/>
      <c r="AP11" s="887"/>
    </row>
    <row r="12" spans="1:42" ht="13.5" thickBot="1">
      <c r="A12" s="304" t="s">
        <v>332</v>
      </c>
      <c r="B12" s="305" t="s">
        <v>333</v>
      </c>
      <c r="C12" s="275"/>
      <c r="D12" s="275"/>
      <c r="I12" s="300"/>
      <c r="J12" s="296"/>
      <c r="K12" s="297"/>
      <c r="L12" s="288"/>
      <c r="M12" s="289"/>
      <c r="N12" s="297"/>
      <c r="O12" s="298"/>
      <c r="P12" s="297"/>
      <c r="U12" s="306" t="s">
        <v>334</v>
      </c>
      <c r="V12" s="888">
        <v>17.5</v>
      </c>
      <c r="W12" s="889"/>
      <c r="X12" s="890"/>
      <c r="Y12" s="891"/>
      <c r="Z12" s="891"/>
      <c r="AA12" s="891"/>
      <c r="AB12" s="891"/>
      <c r="AC12" s="891"/>
      <c r="AD12" s="891"/>
      <c r="AE12" s="891"/>
      <c r="AF12" s="891"/>
      <c r="AG12" s="891"/>
      <c r="AH12" s="891"/>
      <c r="AI12" s="891"/>
      <c r="AJ12" s="891"/>
      <c r="AK12" s="891"/>
      <c r="AL12" s="891"/>
      <c r="AM12" s="891"/>
      <c r="AN12" s="891"/>
      <c r="AO12" s="891"/>
      <c r="AP12" s="892"/>
    </row>
    <row r="13" spans="1:42" ht="13.5" thickBot="1">
      <c r="A13" s="850" t="s">
        <v>335</v>
      </c>
      <c r="B13" s="851"/>
      <c r="C13" s="275"/>
      <c r="D13" s="275"/>
      <c r="I13" s="307"/>
      <c r="J13" s="297"/>
      <c r="K13" s="297"/>
      <c r="L13" s="288"/>
      <c r="M13" s="289"/>
      <c r="N13" s="297"/>
      <c r="O13" s="297"/>
      <c r="P13" s="308"/>
      <c r="U13" s="309" t="s">
        <v>336</v>
      </c>
      <c r="V13" s="852">
        <v>13.375</v>
      </c>
      <c r="W13" s="853"/>
      <c r="X13" s="310">
        <v>55</v>
      </c>
      <c r="Y13" s="311" t="s">
        <v>337</v>
      </c>
      <c r="Z13" s="312" t="s">
        <v>338</v>
      </c>
      <c r="AA13" s="313" t="s">
        <v>339</v>
      </c>
      <c r="AB13" s="314" t="s">
        <v>340</v>
      </c>
      <c r="AC13" s="315"/>
      <c r="AD13" s="315"/>
      <c r="AE13" s="315"/>
      <c r="AF13" s="854"/>
      <c r="AG13" s="854"/>
      <c r="AH13" s="854"/>
      <c r="AI13" s="854"/>
      <c r="AJ13" s="854"/>
      <c r="AK13" s="854"/>
      <c r="AL13" s="854"/>
      <c r="AM13" s="854"/>
      <c r="AN13" s="854"/>
      <c r="AO13" s="854"/>
      <c r="AP13" s="855"/>
    </row>
    <row r="14" spans="1:42">
      <c r="A14" s="316" t="s">
        <v>341</v>
      </c>
      <c r="B14" s="317">
        <v>2824</v>
      </c>
      <c r="C14" s="275"/>
      <c r="D14" s="275"/>
      <c r="I14" s="307"/>
      <c r="J14" s="297"/>
      <c r="K14" s="297"/>
      <c r="L14" s="288"/>
      <c r="M14" s="289"/>
      <c r="N14" s="297"/>
      <c r="O14" s="297"/>
      <c r="P14" s="308"/>
      <c r="U14" s="318" t="s">
        <v>342</v>
      </c>
      <c r="V14" s="873" t="s">
        <v>343</v>
      </c>
      <c r="W14" s="874"/>
      <c r="X14" s="319"/>
      <c r="Y14" s="320"/>
      <c r="Z14" s="320"/>
      <c r="AA14" s="320"/>
      <c r="AB14" s="320"/>
      <c r="AC14" s="320"/>
      <c r="AD14" s="320"/>
      <c r="AE14" s="320"/>
      <c r="AF14" s="854"/>
      <c r="AG14" s="854"/>
      <c r="AH14" s="854"/>
      <c r="AI14" s="854"/>
      <c r="AJ14" s="854"/>
      <c r="AK14" s="854"/>
      <c r="AL14" s="854"/>
      <c r="AM14" s="854"/>
      <c r="AN14" s="854"/>
      <c r="AO14" s="854"/>
      <c r="AP14" s="855"/>
    </row>
    <row r="15" spans="1:42">
      <c r="A15" s="321" t="s">
        <v>344</v>
      </c>
      <c r="B15" s="322">
        <v>2849</v>
      </c>
      <c r="C15" s="275"/>
      <c r="D15" s="275"/>
      <c r="I15" s="307"/>
      <c r="J15" s="297"/>
      <c r="K15" s="297"/>
      <c r="L15" s="288"/>
      <c r="M15" s="289"/>
      <c r="N15" s="297"/>
      <c r="O15" s="297"/>
      <c r="P15" s="308"/>
      <c r="U15" s="318" t="s">
        <v>345</v>
      </c>
      <c r="V15" s="323">
        <v>550</v>
      </c>
      <c r="W15" s="324" t="s">
        <v>346</v>
      </c>
      <c r="X15" s="325">
        <v>12.8</v>
      </c>
      <c r="Y15" s="324" t="s">
        <v>347</v>
      </c>
      <c r="Z15" s="326">
        <v>1.82</v>
      </c>
      <c r="AA15" s="324" t="s">
        <v>348</v>
      </c>
      <c r="AB15" s="875" t="s">
        <v>349</v>
      </c>
      <c r="AC15" s="876"/>
      <c r="AD15" s="876"/>
      <c r="AE15" s="876"/>
      <c r="AF15" s="876"/>
      <c r="AG15" s="876"/>
      <c r="AH15" s="876"/>
      <c r="AI15" s="876"/>
      <c r="AJ15" s="876"/>
      <c r="AK15" s="876"/>
      <c r="AL15" s="876"/>
      <c r="AM15" s="876"/>
      <c r="AN15" s="876"/>
      <c r="AO15" s="876"/>
      <c r="AP15" s="877"/>
    </row>
    <row r="16" spans="1:42">
      <c r="A16" s="327" t="s">
        <v>350</v>
      </c>
      <c r="B16" s="328">
        <v>25</v>
      </c>
      <c r="C16" s="275"/>
      <c r="D16" s="275"/>
      <c r="I16" s="307"/>
      <c r="J16" s="297"/>
      <c r="K16" s="297"/>
      <c r="L16" s="288"/>
      <c r="M16" s="289"/>
      <c r="N16" s="297"/>
      <c r="O16" s="297"/>
      <c r="P16" s="308"/>
      <c r="U16" s="329" t="s">
        <v>351</v>
      </c>
      <c r="V16" s="323">
        <v>450</v>
      </c>
      <c r="W16" s="324" t="s">
        <v>346</v>
      </c>
      <c r="X16" s="325">
        <v>13.8</v>
      </c>
      <c r="Y16" s="324" t="s">
        <v>352</v>
      </c>
      <c r="Z16" s="326">
        <v>1.6</v>
      </c>
      <c r="AA16" s="324" t="s">
        <v>348</v>
      </c>
      <c r="AB16" s="875" t="s">
        <v>353</v>
      </c>
      <c r="AC16" s="876"/>
      <c r="AD16" s="876"/>
      <c r="AE16" s="876"/>
      <c r="AF16" s="876"/>
      <c r="AG16" s="876"/>
      <c r="AH16" s="876"/>
      <c r="AI16" s="876"/>
      <c r="AJ16" s="876"/>
      <c r="AK16" s="876"/>
      <c r="AL16" s="876"/>
      <c r="AM16" s="876"/>
      <c r="AN16" s="876"/>
      <c r="AO16" s="876"/>
      <c r="AP16" s="877"/>
    </row>
    <row r="17" spans="1:42" ht="13.5" thickBot="1">
      <c r="A17" s="330" t="s">
        <v>354</v>
      </c>
      <c r="B17" s="331"/>
      <c r="C17" s="332"/>
      <c r="D17" s="332"/>
      <c r="I17" s="307"/>
      <c r="J17" s="297"/>
      <c r="K17" s="297"/>
      <c r="L17" s="288"/>
      <c r="M17" s="289"/>
      <c r="N17" s="297"/>
      <c r="O17" s="297"/>
      <c r="P17" s="308"/>
      <c r="U17" s="318" t="s">
        <v>355</v>
      </c>
      <c r="V17" s="323">
        <v>324</v>
      </c>
      <c r="W17" s="324" t="s">
        <v>346</v>
      </c>
      <c r="X17" s="333"/>
      <c r="Y17" s="334" t="s">
        <v>356</v>
      </c>
      <c r="Z17" s="335"/>
      <c r="AA17" s="336">
        <v>8</v>
      </c>
      <c r="AB17" s="873"/>
      <c r="AC17" s="854"/>
      <c r="AD17" s="854"/>
      <c r="AE17" s="854"/>
      <c r="AF17" s="854"/>
      <c r="AG17" s="854"/>
      <c r="AH17" s="854"/>
      <c r="AI17" s="854"/>
      <c r="AJ17" s="854"/>
      <c r="AK17" s="854"/>
      <c r="AL17" s="854"/>
      <c r="AM17" s="854"/>
      <c r="AN17" s="854"/>
      <c r="AO17" s="854"/>
      <c r="AP17" s="855"/>
    </row>
    <row r="18" spans="1:42">
      <c r="A18" s="337"/>
      <c r="B18" s="338"/>
      <c r="C18" s="339"/>
      <c r="D18" s="340"/>
      <c r="I18" s="307"/>
      <c r="J18" s="297"/>
      <c r="K18" s="297"/>
      <c r="L18" s="288"/>
      <c r="M18" s="289"/>
      <c r="N18" s="297"/>
      <c r="O18" s="297"/>
      <c r="P18" s="308"/>
      <c r="U18" s="341" t="s">
        <v>357</v>
      </c>
      <c r="V18" s="878"/>
      <c r="W18" s="878"/>
      <c r="X18" s="879" t="s">
        <v>358</v>
      </c>
      <c r="Y18" s="880"/>
      <c r="Z18" s="881"/>
      <c r="AA18" s="342">
        <v>30.3</v>
      </c>
      <c r="AB18" s="882"/>
      <c r="AC18" s="883"/>
      <c r="AD18" s="883"/>
      <c r="AE18" s="883"/>
      <c r="AF18" s="883"/>
      <c r="AG18" s="883"/>
      <c r="AH18" s="883"/>
      <c r="AI18" s="883"/>
      <c r="AJ18" s="883"/>
      <c r="AK18" s="883"/>
      <c r="AL18" s="883"/>
      <c r="AM18" s="883"/>
      <c r="AN18" s="883"/>
      <c r="AO18" s="883"/>
      <c r="AP18" s="884"/>
    </row>
    <row r="19" spans="1:42" ht="13.5" thickBot="1">
      <c r="A19" s="343"/>
      <c r="B19" s="344"/>
      <c r="C19" s="263"/>
      <c r="D19" s="263"/>
      <c r="I19" s="307"/>
      <c r="J19" s="297"/>
      <c r="K19" s="297"/>
      <c r="L19" s="288"/>
      <c r="M19" s="289"/>
      <c r="N19" s="297"/>
      <c r="O19" s="297"/>
      <c r="P19" s="308"/>
      <c r="U19" s="345" t="s">
        <v>359</v>
      </c>
      <c r="V19" s="346">
        <v>1000</v>
      </c>
      <c r="W19" s="347" t="s">
        <v>346</v>
      </c>
      <c r="X19" s="893"/>
      <c r="Y19" s="894"/>
      <c r="Z19" s="894"/>
      <c r="AA19" s="894"/>
      <c r="AB19" s="894"/>
      <c r="AC19" s="894"/>
      <c r="AD19" s="894"/>
      <c r="AE19" s="894"/>
      <c r="AF19" s="894"/>
      <c r="AG19" s="894"/>
      <c r="AH19" s="894"/>
      <c r="AI19" s="894"/>
      <c r="AJ19" s="894"/>
      <c r="AK19" s="894"/>
      <c r="AL19" s="894"/>
      <c r="AM19" s="894"/>
      <c r="AN19" s="894"/>
      <c r="AO19" s="894"/>
      <c r="AP19" s="895"/>
    </row>
    <row r="20" spans="1:42" ht="13.5" thickBot="1">
      <c r="A20" s="348" t="s">
        <v>4</v>
      </c>
      <c r="B20" s="349" t="s">
        <v>360</v>
      </c>
      <c r="C20" s="350"/>
      <c r="D20" s="351"/>
      <c r="G20" s="352" t="s">
        <v>361</v>
      </c>
      <c r="I20" s="353"/>
      <c r="J20" s="354"/>
      <c r="K20" s="297"/>
      <c r="L20" s="288"/>
      <c r="M20" s="289"/>
      <c r="N20" s="297"/>
      <c r="O20" s="355"/>
      <c r="P20" s="297"/>
      <c r="U20" s="356"/>
      <c r="V20" s="338"/>
      <c r="W20" s="263"/>
      <c r="X20" s="357"/>
      <c r="Y20" s="263"/>
      <c r="Z20" s="263"/>
      <c r="AA20" s="263"/>
      <c r="AB20" s="263"/>
      <c r="AC20" s="263"/>
      <c r="AD20" s="263"/>
      <c r="AE20" s="263"/>
      <c r="AF20" s="263"/>
      <c r="AG20" s="358"/>
    </row>
    <row r="21" spans="1:42" ht="15.75" customHeight="1" thickBot="1">
      <c r="A21" s="896" t="s">
        <v>362</v>
      </c>
      <c r="B21" s="897" t="s">
        <v>363</v>
      </c>
      <c r="C21" s="898"/>
      <c r="D21" s="899"/>
      <c r="I21" s="353"/>
      <c r="J21" s="359"/>
      <c r="K21" s="297"/>
      <c r="L21" s="288"/>
      <c r="M21" s="289"/>
      <c r="N21" s="297"/>
      <c r="O21" s="360"/>
      <c r="P21" s="297"/>
      <c r="U21" s="885" t="s">
        <v>364</v>
      </c>
      <c r="V21" s="886"/>
      <c r="W21" s="886"/>
      <c r="X21" s="886"/>
      <c r="Y21" s="886"/>
      <c r="Z21" s="886"/>
      <c r="AA21" s="886"/>
      <c r="AB21" s="886"/>
      <c r="AC21" s="886"/>
      <c r="AD21" s="886"/>
      <c r="AE21" s="886"/>
      <c r="AF21" s="886"/>
      <c r="AG21" s="886"/>
      <c r="AH21" s="886"/>
      <c r="AI21" s="886"/>
      <c r="AJ21" s="886"/>
      <c r="AK21" s="886"/>
      <c r="AL21" s="886"/>
      <c r="AM21" s="886"/>
      <c r="AN21" s="886"/>
      <c r="AO21" s="886"/>
      <c r="AP21" s="887"/>
    </row>
    <row r="22" spans="1:42">
      <c r="A22" s="827"/>
      <c r="B22" s="832"/>
      <c r="C22" s="833"/>
      <c r="D22" s="834"/>
      <c r="G22" s="352" t="s">
        <v>365</v>
      </c>
      <c r="I22" s="361"/>
      <c r="J22" s="362"/>
      <c r="K22" s="297"/>
      <c r="L22" s="288"/>
      <c r="M22" s="289"/>
      <c r="N22" s="297"/>
      <c r="O22" s="363"/>
      <c r="P22" s="361"/>
      <c r="U22" s="306" t="s">
        <v>334</v>
      </c>
      <c r="V22" s="888">
        <v>12.25</v>
      </c>
      <c r="W22" s="889"/>
      <c r="X22" s="890"/>
      <c r="Y22" s="891"/>
      <c r="Z22" s="891"/>
      <c r="AA22" s="891"/>
      <c r="AB22" s="891"/>
      <c r="AC22" s="891"/>
      <c r="AD22" s="891"/>
      <c r="AE22" s="891"/>
      <c r="AF22" s="891"/>
      <c r="AG22" s="891"/>
      <c r="AH22" s="891"/>
      <c r="AI22" s="891"/>
      <c r="AJ22" s="891"/>
      <c r="AK22" s="891"/>
      <c r="AL22" s="891"/>
      <c r="AM22" s="891"/>
      <c r="AN22" s="891"/>
      <c r="AO22" s="891"/>
      <c r="AP22" s="892"/>
    </row>
    <row r="23" spans="1:42">
      <c r="A23" s="827"/>
      <c r="B23" s="832"/>
      <c r="C23" s="833"/>
      <c r="D23" s="834"/>
      <c r="I23" s="353"/>
      <c r="J23" s="362"/>
      <c r="K23" s="297"/>
      <c r="L23" s="288"/>
      <c r="M23" s="289"/>
      <c r="N23" s="297"/>
      <c r="O23" s="363"/>
      <c r="P23" s="297"/>
      <c r="U23" s="309" t="s">
        <v>366</v>
      </c>
      <c r="V23" s="900">
        <v>9.625</v>
      </c>
      <c r="W23" s="901"/>
      <c r="X23" s="364">
        <v>40</v>
      </c>
      <c r="Y23" s="365" t="s">
        <v>337</v>
      </c>
      <c r="Z23" s="364" t="s">
        <v>367</v>
      </c>
      <c r="AA23" s="365" t="s">
        <v>368</v>
      </c>
      <c r="AB23" s="875" t="s">
        <v>340</v>
      </c>
      <c r="AC23" s="876"/>
      <c r="AD23" s="876"/>
      <c r="AE23" s="876"/>
      <c r="AF23" s="876"/>
      <c r="AG23" s="876"/>
      <c r="AH23" s="876"/>
      <c r="AI23" s="876"/>
      <c r="AJ23" s="876"/>
      <c r="AK23" s="876"/>
      <c r="AL23" s="876"/>
      <c r="AM23" s="876"/>
      <c r="AN23" s="876"/>
      <c r="AO23" s="876"/>
      <c r="AP23" s="877"/>
    </row>
    <row r="24" spans="1:42">
      <c r="A24" s="827"/>
      <c r="B24" s="832"/>
      <c r="C24" s="833"/>
      <c r="D24" s="834"/>
      <c r="I24" s="353"/>
      <c r="J24" s="362"/>
      <c r="K24" s="297"/>
      <c r="L24" s="288"/>
      <c r="M24" s="289"/>
      <c r="N24" s="297"/>
      <c r="O24" s="363"/>
      <c r="P24" s="297"/>
      <c r="U24" s="318" t="s">
        <v>342</v>
      </c>
      <c r="V24" s="873" t="s">
        <v>369</v>
      </c>
      <c r="W24" s="874"/>
      <c r="X24" s="366"/>
      <c r="Y24" s="320"/>
      <c r="Z24" s="272"/>
      <c r="AA24" s="367"/>
      <c r="AB24" s="368" t="s">
        <v>370</v>
      </c>
      <c r="AC24" s="320">
        <v>2588</v>
      </c>
      <c r="AD24" s="368" t="s">
        <v>371</v>
      </c>
      <c r="AE24" s="369">
        <v>6149</v>
      </c>
      <c r="AF24" s="879"/>
      <c r="AG24" s="880"/>
      <c r="AH24" s="880"/>
      <c r="AI24" s="880"/>
      <c r="AJ24" s="880"/>
      <c r="AK24" s="880"/>
      <c r="AL24" s="880"/>
      <c r="AM24" s="880"/>
      <c r="AN24" s="880"/>
      <c r="AO24" s="880"/>
      <c r="AP24" s="902"/>
    </row>
    <row r="25" spans="1:42">
      <c r="A25" s="827"/>
      <c r="B25" s="832"/>
      <c r="C25" s="833"/>
      <c r="D25" s="834"/>
      <c r="I25" s="353"/>
      <c r="J25" s="362"/>
      <c r="K25" s="297"/>
      <c r="L25" s="288"/>
      <c r="M25" s="289"/>
      <c r="N25" s="297"/>
      <c r="O25" s="363"/>
      <c r="P25" s="297"/>
      <c r="U25" s="318" t="s">
        <v>345</v>
      </c>
      <c r="V25" s="323">
        <v>210</v>
      </c>
      <c r="W25" s="324" t="s">
        <v>346</v>
      </c>
      <c r="X25" s="325">
        <v>13.1</v>
      </c>
      <c r="Y25" s="324" t="s">
        <v>347</v>
      </c>
      <c r="Z25" s="326">
        <v>1.64</v>
      </c>
      <c r="AA25" s="324" t="s">
        <v>348</v>
      </c>
      <c r="AB25" s="875" t="s">
        <v>372</v>
      </c>
      <c r="AC25" s="876"/>
      <c r="AD25" s="876"/>
      <c r="AE25" s="876"/>
      <c r="AF25" s="876"/>
      <c r="AG25" s="876"/>
      <c r="AH25" s="876"/>
      <c r="AI25" s="876"/>
      <c r="AJ25" s="876"/>
      <c r="AK25" s="876"/>
      <c r="AL25" s="876"/>
      <c r="AM25" s="876"/>
      <c r="AN25" s="876"/>
      <c r="AO25" s="876"/>
      <c r="AP25" s="877"/>
    </row>
    <row r="26" spans="1:42" ht="12" customHeight="1">
      <c r="A26" s="827"/>
      <c r="B26" s="832"/>
      <c r="C26" s="833"/>
      <c r="D26" s="834"/>
      <c r="I26" s="353"/>
      <c r="J26" s="362"/>
      <c r="K26" s="297"/>
      <c r="L26" s="288"/>
      <c r="M26" s="289"/>
      <c r="N26" s="297"/>
      <c r="O26" s="363"/>
      <c r="P26" s="353"/>
      <c r="U26" s="329" t="s">
        <v>351</v>
      </c>
      <c r="V26" s="323"/>
      <c r="W26" s="324" t="s">
        <v>346</v>
      </c>
      <c r="X26" s="325"/>
      <c r="Y26" s="324" t="s">
        <v>347</v>
      </c>
      <c r="Z26" s="326"/>
      <c r="AA26" s="324" t="s">
        <v>348</v>
      </c>
      <c r="AB26" s="875"/>
      <c r="AC26" s="876"/>
      <c r="AD26" s="876"/>
      <c r="AE26" s="876"/>
      <c r="AF26" s="876"/>
      <c r="AG26" s="876"/>
      <c r="AH26" s="876"/>
      <c r="AI26" s="876"/>
      <c r="AJ26" s="876"/>
      <c r="AK26" s="876"/>
      <c r="AL26" s="876"/>
      <c r="AM26" s="876"/>
      <c r="AN26" s="876"/>
      <c r="AO26" s="876"/>
      <c r="AP26" s="877"/>
    </row>
    <row r="27" spans="1:42" ht="12.75" customHeight="1">
      <c r="A27" s="827"/>
      <c r="B27" s="832"/>
      <c r="C27" s="833"/>
      <c r="D27" s="834"/>
      <c r="E27" s="370"/>
      <c r="I27" s="307"/>
      <c r="J27" s="362"/>
      <c r="K27" s="297"/>
      <c r="L27" s="288"/>
      <c r="M27" s="289"/>
      <c r="N27" s="297"/>
      <c r="O27" s="363"/>
      <c r="P27" s="371"/>
      <c r="U27" s="318" t="s">
        <v>355</v>
      </c>
      <c r="V27" s="323">
        <v>0</v>
      </c>
      <c r="W27" s="324" t="s">
        <v>346</v>
      </c>
      <c r="X27" s="333"/>
      <c r="Y27" s="334" t="s">
        <v>356</v>
      </c>
      <c r="Z27" s="335"/>
      <c r="AA27" s="336">
        <v>17</v>
      </c>
      <c r="AB27" s="873"/>
      <c r="AC27" s="854"/>
      <c r="AD27" s="854"/>
      <c r="AE27" s="854"/>
      <c r="AF27" s="854"/>
      <c r="AG27" s="854"/>
      <c r="AH27" s="854"/>
      <c r="AI27" s="854"/>
      <c r="AJ27" s="854"/>
      <c r="AK27" s="854"/>
      <c r="AL27" s="854"/>
      <c r="AM27" s="854"/>
      <c r="AN27" s="854"/>
      <c r="AO27" s="854"/>
      <c r="AP27" s="855"/>
    </row>
    <row r="28" spans="1:42" ht="13.5" thickBot="1">
      <c r="A28" s="827"/>
      <c r="B28" s="832"/>
      <c r="C28" s="833"/>
      <c r="D28" s="834"/>
      <c r="I28" s="307"/>
      <c r="J28" s="362"/>
      <c r="K28" s="297"/>
      <c r="L28" s="288"/>
      <c r="M28" s="289"/>
      <c r="N28" s="297"/>
      <c r="O28" s="363"/>
      <c r="P28" s="371"/>
      <c r="R28" s="294"/>
      <c r="U28" s="345" t="s">
        <v>359</v>
      </c>
      <c r="V28" s="346">
        <f>SUM(V25:V26)</f>
        <v>210</v>
      </c>
      <c r="W28" s="347" t="s">
        <v>346</v>
      </c>
      <c r="X28" s="916" t="s">
        <v>358</v>
      </c>
      <c r="Y28" s="916"/>
      <c r="Z28" s="916"/>
      <c r="AA28" s="342">
        <v>31.22</v>
      </c>
      <c r="AB28" s="882"/>
      <c r="AC28" s="883"/>
      <c r="AD28" s="883"/>
      <c r="AE28" s="883"/>
      <c r="AF28" s="883"/>
      <c r="AG28" s="883"/>
      <c r="AH28" s="883"/>
      <c r="AI28" s="883"/>
      <c r="AJ28" s="883"/>
      <c r="AK28" s="883"/>
      <c r="AL28" s="883"/>
      <c r="AM28" s="883"/>
      <c r="AN28" s="883"/>
      <c r="AO28" s="883"/>
      <c r="AP28" s="884"/>
    </row>
    <row r="29" spans="1:42" ht="12.75" customHeight="1">
      <c r="A29" s="828"/>
      <c r="B29" s="835"/>
      <c r="C29" s="836"/>
      <c r="D29" s="837"/>
      <c r="I29" s="307"/>
      <c r="J29" s="362"/>
      <c r="K29" s="297"/>
      <c r="L29" s="288"/>
      <c r="M29" s="289"/>
      <c r="N29" s="297"/>
      <c r="O29" s="363"/>
      <c r="P29" s="371"/>
      <c r="R29" s="372"/>
      <c r="U29" s="373" t="s">
        <v>373</v>
      </c>
      <c r="V29" s="374">
        <f>1140+480</f>
        <v>1620</v>
      </c>
      <c r="W29" s="375" t="s">
        <v>346</v>
      </c>
      <c r="X29" s="376" t="s">
        <v>374</v>
      </c>
      <c r="Y29" s="375" t="s">
        <v>347</v>
      </c>
      <c r="Z29" s="377" t="s">
        <v>375</v>
      </c>
      <c r="AA29" s="375" t="s">
        <v>348</v>
      </c>
      <c r="AB29" s="875" t="s">
        <v>376</v>
      </c>
      <c r="AC29" s="876"/>
      <c r="AD29" s="876"/>
      <c r="AE29" s="876"/>
      <c r="AF29" s="876"/>
      <c r="AG29" s="876"/>
      <c r="AH29" s="876"/>
      <c r="AI29" s="876"/>
      <c r="AJ29" s="876"/>
      <c r="AK29" s="876"/>
      <c r="AL29" s="876"/>
      <c r="AM29" s="876"/>
      <c r="AN29" s="876"/>
      <c r="AO29" s="876"/>
      <c r="AP29" s="877"/>
    </row>
    <row r="30" spans="1:42">
      <c r="A30" s="826">
        <v>42851</v>
      </c>
      <c r="B30" s="829" t="s">
        <v>439</v>
      </c>
      <c r="C30" s="830"/>
      <c r="D30" s="831"/>
      <c r="H30" s="272"/>
      <c r="I30" s="353"/>
      <c r="J30" s="362"/>
      <c r="K30" s="297"/>
      <c r="L30" s="288"/>
      <c r="M30" s="289"/>
      <c r="N30" s="297"/>
      <c r="O30" s="363"/>
      <c r="P30" s="353"/>
      <c r="R30" s="372"/>
      <c r="U30" s="341" t="s">
        <v>377</v>
      </c>
      <c r="V30" s="378">
        <v>380</v>
      </c>
      <c r="W30" s="324" t="s">
        <v>346</v>
      </c>
      <c r="X30" s="325">
        <v>13.8</v>
      </c>
      <c r="Y30" s="324" t="s">
        <v>347</v>
      </c>
      <c r="Z30" s="326">
        <v>1.6</v>
      </c>
      <c r="AA30" s="324" t="s">
        <v>348</v>
      </c>
      <c r="AB30" s="875" t="s">
        <v>378</v>
      </c>
      <c r="AC30" s="876"/>
      <c r="AD30" s="876"/>
      <c r="AE30" s="876"/>
      <c r="AF30" s="876"/>
      <c r="AG30" s="876"/>
      <c r="AH30" s="876"/>
      <c r="AI30" s="876"/>
      <c r="AJ30" s="876"/>
      <c r="AK30" s="876"/>
      <c r="AL30" s="876"/>
      <c r="AM30" s="876"/>
      <c r="AN30" s="876"/>
      <c r="AO30" s="876"/>
      <c r="AP30" s="877"/>
    </row>
    <row r="31" spans="1:42" ht="13.5" thickBot="1">
      <c r="A31" s="827"/>
      <c r="B31" s="832"/>
      <c r="C31" s="833"/>
      <c r="D31" s="834"/>
      <c r="I31" s="353"/>
      <c r="J31" s="362"/>
      <c r="K31" s="296"/>
      <c r="L31" s="288"/>
      <c r="M31" s="289"/>
      <c r="N31" s="298"/>
      <c r="O31" s="363"/>
      <c r="P31" s="353"/>
      <c r="U31" s="345" t="s">
        <v>359</v>
      </c>
      <c r="V31" s="379">
        <f>V29+V30</f>
        <v>2000</v>
      </c>
      <c r="W31" s="347" t="s">
        <v>346</v>
      </c>
      <c r="X31" s="879"/>
      <c r="Y31" s="880"/>
      <c r="Z31" s="880"/>
      <c r="AA31" s="880"/>
      <c r="AB31" s="880"/>
      <c r="AC31" s="880"/>
      <c r="AD31" s="880"/>
      <c r="AE31" s="880"/>
      <c r="AF31" s="880"/>
      <c r="AG31" s="880"/>
      <c r="AH31" s="880"/>
      <c r="AI31" s="880"/>
      <c r="AJ31" s="880"/>
      <c r="AK31" s="880"/>
      <c r="AL31" s="880"/>
      <c r="AM31" s="880"/>
      <c r="AN31" s="880"/>
      <c r="AO31" s="880"/>
      <c r="AP31" s="902"/>
    </row>
    <row r="32" spans="1:42" ht="13.5" thickBot="1">
      <c r="A32" s="828"/>
      <c r="B32" s="835"/>
      <c r="C32" s="836"/>
      <c r="D32" s="837"/>
      <c r="G32" s="258" t="s">
        <v>379</v>
      </c>
      <c r="I32" s="353"/>
      <c r="J32" s="380"/>
      <c r="K32" s="296"/>
      <c r="L32" s="288"/>
      <c r="M32" s="289"/>
      <c r="N32" s="298"/>
      <c r="O32" s="380"/>
      <c r="P32" s="353"/>
      <c r="U32" s="381" t="s">
        <v>380</v>
      </c>
      <c r="V32" s="382"/>
      <c r="W32" s="383"/>
      <c r="X32" s="384">
        <f>+V28+V31</f>
        <v>2210</v>
      </c>
      <c r="Y32" s="910" t="s">
        <v>381</v>
      </c>
      <c r="Z32" s="911"/>
      <c r="AA32" s="912"/>
      <c r="AB32" s="913"/>
      <c r="AC32" s="914"/>
      <c r="AD32" s="914"/>
      <c r="AE32" s="914"/>
      <c r="AF32" s="914"/>
      <c r="AG32" s="914"/>
      <c r="AH32" s="914"/>
      <c r="AI32" s="914"/>
      <c r="AJ32" s="914"/>
      <c r="AK32" s="914"/>
      <c r="AL32" s="914"/>
      <c r="AM32" s="914"/>
      <c r="AN32" s="914"/>
      <c r="AO32" s="914"/>
      <c r="AP32" s="915"/>
    </row>
    <row r="33" spans="1:42" ht="15" customHeight="1">
      <c r="A33" s="838" t="s">
        <v>513</v>
      </c>
      <c r="B33" s="841" t="s">
        <v>515</v>
      </c>
      <c r="C33" s="842"/>
      <c r="D33" s="843"/>
      <c r="I33" s="282"/>
      <c r="J33" s="287"/>
      <c r="K33" s="296"/>
      <c r="L33" s="288"/>
      <c r="M33" s="289"/>
      <c r="N33" s="298"/>
      <c r="O33" s="290"/>
      <c r="P33" s="282"/>
    </row>
    <row r="34" spans="1:42" ht="13.5" thickBot="1">
      <c r="A34" s="839"/>
      <c r="B34" s="844"/>
      <c r="C34" s="845"/>
      <c r="D34" s="846"/>
      <c r="I34" s="282"/>
      <c r="J34" s="287"/>
      <c r="K34" s="296"/>
      <c r="L34" s="288"/>
      <c r="M34" s="289"/>
      <c r="N34" s="298"/>
      <c r="O34" s="290"/>
      <c r="P34" s="282"/>
    </row>
    <row r="35" spans="1:42" ht="13.5" thickBot="1">
      <c r="A35" s="839"/>
      <c r="B35" s="844"/>
      <c r="C35" s="845"/>
      <c r="D35" s="846"/>
      <c r="I35" s="282"/>
      <c r="J35" s="287"/>
      <c r="K35" s="296"/>
      <c r="L35" s="288"/>
      <c r="M35" s="289"/>
      <c r="N35" s="298"/>
      <c r="O35" s="290"/>
      <c r="P35" s="282"/>
      <c r="U35" s="885" t="s">
        <v>382</v>
      </c>
      <c r="V35" s="886"/>
      <c r="W35" s="886"/>
      <c r="X35" s="886"/>
      <c r="Y35" s="886"/>
      <c r="Z35" s="886"/>
      <c r="AA35" s="886"/>
      <c r="AB35" s="886"/>
      <c r="AC35" s="886"/>
      <c r="AD35" s="886"/>
      <c r="AE35" s="886"/>
      <c r="AF35" s="886"/>
      <c r="AG35" s="886"/>
      <c r="AH35" s="886"/>
      <c r="AI35" s="886"/>
      <c r="AJ35" s="886"/>
      <c r="AK35" s="886"/>
      <c r="AL35" s="886"/>
      <c r="AM35" s="886"/>
      <c r="AN35" s="886"/>
      <c r="AO35" s="886"/>
      <c r="AP35" s="887"/>
    </row>
    <row r="36" spans="1:42">
      <c r="A36" s="839"/>
      <c r="B36" s="844"/>
      <c r="C36" s="845"/>
      <c r="D36" s="846"/>
      <c r="I36" s="282"/>
      <c r="J36" s="287"/>
      <c r="K36" s="296"/>
      <c r="L36" s="288"/>
      <c r="M36" s="289"/>
      <c r="N36" s="298"/>
      <c r="O36" s="290"/>
      <c r="P36" s="282"/>
      <c r="U36" s="306" t="s">
        <v>334</v>
      </c>
      <c r="V36" s="852">
        <v>8.75</v>
      </c>
      <c r="W36" s="903"/>
      <c r="X36" s="904"/>
      <c r="Y36" s="905"/>
      <c r="Z36" s="905"/>
      <c r="AA36" s="905"/>
      <c r="AB36" s="905"/>
      <c r="AC36" s="905"/>
      <c r="AD36" s="905"/>
      <c r="AE36" s="905"/>
      <c r="AF36" s="905"/>
      <c r="AG36" s="905"/>
      <c r="AH36" s="905"/>
      <c r="AI36" s="905"/>
      <c r="AJ36" s="905"/>
      <c r="AK36" s="905"/>
      <c r="AL36" s="905"/>
      <c r="AM36" s="905"/>
      <c r="AN36" s="905"/>
      <c r="AO36" s="905"/>
      <c r="AP36" s="906"/>
    </row>
    <row r="37" spans="1:42" ht="12.75" customHeight="1">
      <c r="A37" s="840"/>
      <c r="B37" s="847"/>
      <c r="C37" s="848"/>
      <c r="D37" s="849"/>
      <c r="I37" s="282"/>
      <c r="J37" s="287"/>
      <c r="K37" s="296"/>
      <c r="L37" s="288"/>
      <c r="M37" s="289"/>
      <c r="N37" s="298"/>
      <c r="O37" s="290"/>
      <c r="P37" s="282"/>
      <c r="R37" s="294"/>
      <c r="U37" s="341" t="s">
        <v>383</v>
      </c>
      <c r="V37" s="900">
        <v>7.625</v>
      </c>
      <c r="W37" s="901"/>
      <c r="X37" s="386">
        <v>29</v>
      </c>
      <c r="Y37" s="324" t="s">
        <v>337</v>
      </c>
      <c r="Z37" s="387" t="s">
        <v>384</v>
      </c>
      <c r="AA37" s="388" t="s">
        <v>385</v>
      </c>
      <c r="AB37" s="873"/>
      <c r="AC37" s="854"/>
      <c r="AD37" s="854"/>
      <c r="AE37" s="854"/>
      <c r="AF37" s="854"/>
      <c r="AG37" s="854"/>
      <c r="AH37" s="854"/>
      <c r="AI37" s="854"/>
      <c r="AJ37" s="854"/>
      <c r="AK37" s="854"/>
      <c r="AL37" s="854"/>
      <c r="AM37" s="854"/>
      <c r="AN37" s="854"/>
      <c r="AO37" s="854"/>
      <c r="AP37" s="855"/>
    </row>
    <row r="38" spans="1:42">
      <c r="A38" s="385"/>
      <c r="B38" s="907"/>
      <c r="C38" s="908"/>
      <c r="D38" s="909"/>
      <c r="G38" s="352"/>
      <c r="I38" s="282"/>
      <c r="J38" s="287"/>
      <c r="K38" s="297"/>
      <c r="L38" s="288"/>
      <c r="M38" s="289"/>
      <c r="N38" s="389"/>
      <c r="O38" s="290"/>
      <c r="P38" s="282"/>
      <c r="U38" s="341" t="s">
        <v>342</v>
      </c>
      <c r="V38" s="388">
        <v>8790</v>
      </c>
      <c r="W38" s="390" t="s">
        <v>386</v>
      </c>
      <c r="X38" s="391">
        <v>8748</v>
      </c>
      <c r="Y38" s="392"/>
      <c r="Z38" s="393" t="s">
        <v>387</v>
      </c>
      <c r="AA38" s="336">
        <v>5313</v>
      </c>
      <c r="AB38" s="921" t="s">
        <v>356</v>
      </c>
      <c r="AC38" s="922"/>
      <c r="AD38" s="875">
        <v>21</v>
      </c>
      <c r="AE38" s="876"/>
      <c r="AF38" s="876"/>
      <c r="AG38" s="876"/>
      <c r="AH38" s="876"/>
      <c r="AI38" s="876"/>
      <c r="AJ38" s="876"/>
      <c r="AK38" s="876"/>
      <c r="AL38" s="876"/>
      <c r="AM38" s="876"/>
      <c r="AN38" s="876"/>
      <c r="AO38" s="876"/>
      <c r="AP38" s="877"/>
    </row>
    <row r="39" spans="1:42">
      <c r="A39" s="385"/>
      <c r="B39" s="907"/>
      <c r="C39" s="908"/>
      <c r="D39" s="909"/>
      <c r="I39" s="282"/>
      <c r="J39" s="287"/>
      <c r="K39" s="297"/>
      <c r="L39" s="288"/>
      <c r="M39" s="289"/>
      <c r="N39" s="389"/>
      <c r="O39" s="290"/>
      <c r="P39" s="282"/>
      <c r="U39" s="341" t="s">
        <v>388</v>
      </c>
      <c r="V39" s="378">
        <v>90</v>
      </c>
      <c r="W39" s="324" t="s">
        <v>346</v>
      </c>
      <c r="X39" s="325">
        <v>11</v>
      </c>
      <c r="Y39" s="324" t="s">
        <v>347</v>
      </c>
      <c r="Z39" s="326">
        <v>3.45</v>
      </c>
      <c r="AA39" s="324" t="s">
        <v>348</v>
      </c>
      <c r="AB39" s="875" t="s">
        <v>389</v>
      </c>
      <c r="AC39" s="876"/>
      <c r="AD39" s="876"/>
      <c r="AE39" s="876"/>
      <c r="AF39" s="876"/>
      <c r="AG39" s="876"/>
      <c r="AH39" s="876"/>
      <c r="AI39" s="876"/>
      <c r="AJ39" s="876"/>
      <c r="AK39" s="876"/>
      <c r="AL39" s="876"/>
      <c r="AM39" s="876"/>
      <c r="AN39" s="876"/>
      <c r="AO39" s="876"/>
      <c r="AP39" s="877"/>
    </row>
    <row r="40" spans="1:42">
      <c r="A40" s="385"/>
      <c r="B40" s="907"/>
      <c r="C40" s="908"/>
      <c r="D40" s="909"/>
      <c r="I40" s="282"/>
      <c r="J40" s="287"/>
      <c r="K40" s="297"/>
      <c r="L40" s="288"/>
      <c r="M40" s="289"/>
      <c r="N40" s="389"/>
      <c r="O40" s="290"/>
      <c r="P40" s="282"/>
      <c r="U40" s="341" t="s">
        <v>390</v>
      </c>
      <c r="V40" s="378">
        <v>120</v>
      </c>
      <c r="W40" s="324" t="s">
        <v>346</v>
      </c>
      <c r="X40" s="325">
        <v>13.1</v>
      </c>
      <c r="Y40" s="324" t="s">
        <v>347</v>
      </c>
      <c r="Z40" s="326">
        <v>1.64</v>
      </c>
      <c r="AA40" s="324" t="s">
        <v>348</v>
      </c>
      <c r="AB40" s="875" t="s">
        <v>391</v>
      </c>
      <c r="AC40" s="876"/>
      <c r="AD40" s="876"/>
      <c r="AE40" s="876"/>
      <c r="AF40" s="876"/>
      <c r="AG40" s="876"/>
      <c r="AH40" s="876"/>
      <c r="AI40" s="876"/>
      <c r="AJ40" s="876"/>
      <c r="AK40" s="876"/>
      <c r="AL40" s="876"/>
      <c r="AM40" s="876"/>
      <c r="AN40" s="876"/>
      <c r="AO40" s="876"/>
      <c r="AP40" s="877"/>
    </row>
    <row r="41" spans="1:42" ht="15" customHeight="1" thickBot="1">
      <c r="A41" s="394"/>
      <c r="B41" s="907"/>
      <c r="C41" s="908"/>
      <c r="D41" s="909"/>
      <c r="H41" s="272"/>
      <c r="I41" s="282"/>
      <c r="J41" s="287"/>
      <c r="K41" s="353"/>
      <c r="L41" s="288"/>
      <c r="M41" s="289"/>
      <c r="N41" s="389"/>
      <c r="O41" s="290"/>
      <c r="P41" s="282"/>
      <c r="Q41" s="293"/>
      <c r="U41" s="345" t="s">
        <v>359</v>
      </c>
      <c r="V41" s="395">
        <f>SUM(V39:V40)</f>
        <v>210</v>
      </c>
      <c r="W41" s="347" t="s">
        <v>346</v>
      </c>
      <c r="X41" s="396" t="s">
        <v>392</v>
      </c>
      <c r="Y41" s="397"/>
      <c r="Z41" s="398">
        <v>25</v>
      </c>
      <c r="AA41" s="399"/>
      <c r="AB41" s="924"/>
      <c r="AC41" s="925"/>
      <c r="AD41" s="925"/>
      <c r="AE41" s="925"/>
      <c r="AF41" s="925"/>
      <c r="AG41" s="925"/>
      <c r="AH41" s="925"/>
      <c r="AI41" s="925"/>
      <c r="AJ41" s="925"/>
      <c r="AK41" s="925"/>
      <c r="AL41" s="925"/>
      <c r="AM41" s="925"/>
      <c r="AN41" s="925"/>
      <c r="AO41" s="925"/>
      <c r="AP41" s="926"/>
    </row>
    <row r="42" spans="1:42" ht="13.5" thickBot="1">
      <c r="A42" s="394"/>
      <c r="B42" s="907"/>
      <c r="C42" s="908"/>
      <c r="D42" s="909"/>
      <c r="J42" s="287"/>
      <c r="K42" s="353"/>
      <c r="L42" s="288"/>
      <c r="M42" s="289"/>
      <c r="N42" s="300"/>
      <c r="O42" s="290"/>
      <c r="P42" s="272"/>
      <c r="U42" s="400" t="s">
        <v>393</v>
      </c>
      <c r="V42" s="401"/>
      <c r="W42" s="402"/>
      <c r="X42" s="403"/>
      <c r="Y42" s="404"/>
      <c r="Z42" s="405"/>
      <c r="AA42" s="405"/>
      <c r="AB42" s="405"/>
      <c r="AC42" s="405"/>
      <c r="AD42" s="405"/>
      <c r="AE42" s="405"/>
      <c r="AF42" s="405"/>
      <c r="AG42" s="405"/>
      <c r="AH42" s="405"/>
      <c r="AI42" s="405"/>
      <c r="AJ42" s="405"/>
      <c r="AK42" s="405"/>
      <c r="AL42" s="405"/>
      <c r="AM42" s="405"/>
      <c r="AN42" s="405"/>
      <c r="AO42" s="405"/>
      <c r="AP42" s="406"/>
    </row>
    <row r="43" spans="1:42">
      <c r="A43" s="394"/>
      <c r="B43" s="907"/>
      <c r="C43" s="908"/>
      <c r="D43" s="909"/>
      <c r="F43" s="372"/>
      <c r="G43" s="407" t="s">
        <v>394</v>
      </c>
      <c r="I43" s="272"/>
      <c r="J43" s="287"/>
      <c r="K43" s="353"/>
      <c r="L43" s="288"/>
      <c r="M43" s="289"/>
      <c r="N43" s="300"/>
      <c r="O43" s="290"/>
      <c r="P43" s="272"/>
      <c r="AH43" s="408"/>
    </row>
    <row r="44" spans="1:42" ht="11.45" customHeight="1" thickBot="1">
      <c r="A44" s="394"/>
      <c r="B44" s="907"/>
      <c r="C44" s="908"/>
      <c r="D44" s="909"/>
      <c r="E44" s="409"/>
      <c r="F44" s="372"/>
      <c r="G44" s="352"/>
      <c r="J44" s="287"/>
      <c r="K44" s="353"/>
      <c r="L44" s="288"/>
      <c r="M44" s="289"/>
      <c r="N44" s="300"/>
      <c r="O44" s="410"/>
      <c r="P44" s="282"/>
      <c r="Q44" s="282"/>
      <c r="R44" s="282"/>
      <c r="S44" s="282"/>
      <c r="T44" s="282"/>
      <c r="U44" s="923"/>
      <c r="V44" s="923"/>
      <c r="W44" s="923"/>
      <c r="X44" s="923"/>
      <c r="Y44" s="923"/>
      <c r="Z44" s="923"/>
      <c r="AA44" s="923"/>
      <c r="AB44" s="923"/>
      <c r="AC44" s="923"/>
      <c r="AD44" s="923"/>
      <c r="AE44" s="923"/>
      <c r="AF44" s="923"/>
      <c r="AG44" s="411"/>
      <c r="AH44" s="411"/>
      <c r="AI44" s="411"/>
    </row>
    <row r="45" spans="1:42" ht="11.45" customHeight="1" thickTop="1" thickBot="1">
      <c r="A45" s="394"/>
      <c r="B45" s="412"/>
      <c r="C45" s="413"/>
      <c r="D45" s="414"/>
      <c r="E45" s="409"/>
      <c r="F45" s="372"/>
      <c r="G45" s="352"/>
      <c r="J45" s="287"/>
      <c r="K45" s="353"/>
      <c r="L45" s="288"/>
      <c r="M45" s="289"/>
      <c r="N45" s="410"/>
      <c r="O45" s="415"/>
      <c r="P45" s="415"/>
      <c r="Q45" s="415"/>
      <c r="R45" s="415"/>
      <c r="S45" s="415"/>
      <c r="T45" s="415"/>
      <c r="U45" s="416"/>
      <c r="V45" s="416"/>
      <c r="W45" s="416"/>
      <c r="X45" s="416"/>
      <c r="Y45" s="416"/>
      <c r="Z45" s="416"/>
      <c r="AA45" s="416"/>
      <c r="AB45" s="416"/>
      <c r="AC45" s="416"/>
      <c r="AD45" s="416"/>
      <c r="AE45" s="416"/>
      <c r="AF45" s="416"/>
      <c r="AG45" s="417"/>
      <c r="AH45" s="417"/>
      <c r="AI45" s="417"/>
      <c r="AJ45" s="415"/>
    </row>
    <row r="46" spans="1:42" ht="11.45" customHeight="1" thickTop="1">
      <c r="A46" s="394"/>
      <c r="B46" s="412"/>
      <c r="C46" s="413"/>
      <c r="D46" s="414"/>
      <c r="E46" s="409"/>
      <c r="F46" s="372"/>
      <c r="G46" s="352"/>
      <c r="J46" s="287"/>
      <c r="K46" s="353"/>
      <c r="L46" s="288"/>
      <c r="M46" s="282"/>
      <c r="N46" s="282"/>
      <c r="O46" s="282"/>
      <c r="P46" s="282"/>
      <c r="Q46" s="282"/>
      <c r="R46" s="282"/>
      <c r="S46" s="282"/>
      <c r="T46" s="282"/>
      <c r="U46" s="418"/>
      <c r="V46" s="418"/>
      <c r="W46" s="418"/>
      <c r="X46" s="418"/>
      <c r="Y46" s="418"/>
      <c r="Z46" s="418"/>
      <c r="AA46" s="418"/>
      <c r="AB46" s="418"/>
      <c r="AC46" s="418"/>
      <c r="AD46" s="418"/>
      <c r="AE46" s="418"/>
      <c r="AF46" s="418"/>
      <c r="AG46" s="411"/>
      <c r="AH46" s="411"/>
      <c r="AI46" s="411"/>
      <c r="AJ46" s="419"/>
    </row>
    <row r="47" spans="1:42" ht="11.45" customHeight="1" thickBot="1">
      <c r="A47" s="394"/>
      <c r="B47" s="412"/>
      <c r="C47" s="413"/>
      <c r="D47" s="414"/>
      <c r="E47" s="409"/>
      <c r="F47" s="372"/>
      <c r="G47" s="352"/>
      <c r="J47" s="287"/>
      <c r="K47" s="353"/>
      <c r="L47" s="420"/>
      <c r="M47" s="421"/>
      <c r="N47" s="421"/>
      <c r="O47" s="421"/>
      <c r="P47" s="421"/>
      <c r="Q47" s="421"/>
      <c r="R47" s="421"/>
      <c r="S47" s="421"/>
      <c r="T47" s="421"/>
      <c r="U47" s="422"/>
      <c r="V47" s="422"/>
      <c r="W47" s="422"/>
      <c r="X47" s="422"/>
      <c r="Y47" s="422"/>
      <c r="Z47" s="422"/>
      <c r="AA47" s="422"/>
      <c r="AB47" s="422"/>
      <c r="AC47" s="422"/>
      <c r="AD47" s="422"/>
      <c r="AE47" s="422"/>
      <c r="AF47" s="422"/>
      <c r="AG47" s="423"/>
      <c r="AH47" s="423"/>
      <c r="AI47" s="423"/>
      <c r="AJ47" s="424"/>
    </row>
    <row r="48" spans="1:42" ht="11.45" customHeight="1" thickTop="1" thickBot="1">
      <c r="A48" s="394"/>
      <c r="B48" s="907"/>
      <c r="C48" s="908"/>
      <c r="D48" s="909"/>
      <c r="J48" s="287"/>
      <c r="K48" s="410"/>
      <c r="L48" s="415"/>
      <c r="M48" s="415"/>
      <c r="N48" s="300"/>
      <c r="O48" s="300"/>
      <c r="P48" s="353"/>
      <c r="Q48" s="353"/>
      <c r="R48" s="353"/>
      <c r="S48" s="353"/>
      <c r="T48" s="353"/>
      <c r="U48" s="920"/>
      <c r="V48" s="920"/>
      <c r="W48" s="920"/>
      <c r="X48" s="920"/>
      <c r="Y48" s="920"/>
      <c r="Z48" s="920"/>
      <c r="AA48" s="353"/>
      <c r="AB48" s="353"/>
      <c r="AC48" s="353"/>
      <c r="AD48" s="353"/>
      <c r="AE48" s="353"/>
      <c r="AF48" s="425"/>
      <c r="AG48" s="426"/>
      <c r="AH48" s="426"/>
      <c r="AI48" s="426"/>
      <c r="AJ48" s="427"/>
      <c r="AK48" s="428"/>
    </row>
    <row r="49" spans="1:42" ht="11.45" customHeight="1" thickTop="1">
      <c r="A49" s="394"/>
      <c r="B49" s="907"/>
      <c r="C49" s="908"/>
      <c r="D49" s="909"/>
      <c r="G49" s="352" t="s">
        <v>395</v>
      </c>
      <c r="J49" s="353"/>
      <c r="K49" s="353"/>
      <c r="L49" s="353"/>
      <c r="M49" s="353"/>
      <c r="N49" s="429"/>
      <c r="O49" s="429"/>
      <c r="P49" s="430"/>
      <c r="Q49" s="430"/>
      <c r="R49" s="430"/>
      <c r="S49" s="430"/>
      <c r="T49" s="430"/>
      <c r="U49" s="927"/>
      <c r="V49" s="927"/>
      <c r="W49" s="927"/>
      <c r="X49" s="927"/>
      <c r="Y49" s="927"/>
      <c r="Z49" s="927"/>
      <c r="AA49" s="430"/>
      <c r="AB49" s="430"/>
      <c r="AC49" s="430"/>
      <c r="AD49" s="430" t="s">
        <v>396</v>
      </c>
      <c r="AE49" s="430"/>
      <c r="AF49" s="430"/>
      <c r="AG49" s="411"/>
      <c r="AH49" s="411"/>
      <c r="AI49" s="411"/>
    </row>
    <row r="50" spans="1:42">
      <c r="A50" s="394"/>
      <c r="B50" s="907"/>
      <c r="C50" s="908"/>
      <c r="D50" s="909"/>
      <c r="S50" s="431"/>
      <c r="T50" s="929"/>
      <c r="U50" s="929"/>
      <c r="V50" s="929"/>
      <c r="W50" s="917"/>
      <c r="X50" s="917"/>
      <c r="Y50" s="917"/>
      <c r="Z50" s="917"/>
      <c r="AA50" s="917" t="s">
        <v>397</v>
      </c>
      <c r="AB50" s="917"/>
      <c r="AC50" s="917"/>
      <c r="AD50" s="917"/>
      <c r="AE50" s="917"/>
      <c r="AF50" s="917"/>
      <c r="AH50" s="918" t="s">
        <v>398</v>
      </c>
      <c r="AI50" s="919"/>
    </row>
    <row r="51" spans="1:42">
      <c r="A51" s="394"/>
      <c r="B51" s="907"/>
      <c r="C51" s="908"/>
      <c r="D51" s="909"/>
      <c r="O51" s="432"/>
      <c r="P51" s="432"/>
      <c r="Q51" s="432"/>
      <c r="U51" s="917"/>
      <c r="V51" s="917"/>
      <c r="AA51" s="917"/>
      <c r="AB51" s="917"/>
      <c r="AC51" s="917"/>
      <c r="AD51" s="917"/>
      <c r="AE51" s="917"/>
      <c r="AF51" s="917"/>
      <c r="AG51" s="433"/>
      <c r="AH51" s="954" t="s">
        <v>399</v>
      </c>
      <c r="AI51" s="954"/>
      <c r="AJ51" s="434"/>
    </row>
    <row r="52" spans="1:42">
      <c r="A52" s="394"/>
      <c r="B52" s="907"/>
      <c r="C52" s="908"/>
      <c r="D52" s="909"/>
      <c r="O52" s="432"/>
      <c r="P52" s="432"/>
      <c r="Q52" s="432"/>
      <c r="S52" s="928" t="s">
        <v>400</v>
      </c>
      <c r="T52" s="928"/>
      <c r="U52" s="928"/>
      <c r="V52" s="928"/>
      <c r="W52" s="930"/>
      <c r="X52" s="930"/>
      <c r="Y52" s="931"/>
      <c r="Z52" s="931"/>
      <c r="AA52" s="258" t="s">
        <v>401</v>
      </c>
      <c r="AG52" s="435" t="s">
        <v>402</v>
      </c>
      <c r="AH52" s="436" t="s">
        <v>403</v>
      </c>
      <c r="AI52" s="437"/>
    </row>
    <row r="53" spans="1:42">
      <c r="A53" s="394"/>
      <c r="B53" s="907"/>
      <c r="C53" s="908"/>
      <c r="D53" s="909"/>
      <c r="O53" s="432"/>
      <c r="P53" s="432"/>
      <c r="Q53" s="432"/>
      <c r="S53" s="928" t="s">
        <v>404</v>
      </c>
      <c r="T53" s="928"/>
      <c r="U53" s="928"/>
      <c r="V53" s="928"/>
      <c r="W53" s="917"/>
      <c r="X53" s="917"/>
      <c r="Y53" s="917"/>
      <c r="Z53" s="917"/>
      <c r="AA53" s="438" t="s">
        <v>405</v>
      </c>
      <c r="AB53" s="438"/>
      <c r="AC53" s="438"/>
      <c r="AD53" s="438"/>
      <c r="AE53" s="438"/>
      <c r="AG53" s="439" t="s">
        <v>406</v>
      </c>
      <c r="AH53" s="440" t="s">
        <v>407</v>
      </c>
      <c r="AI53" s="437"/>
    </row>
    <row r="54" spans="1:42">
      <c r="A54" s="394"/>
      <c r="B54" s="907"/>
      <c r="C54" s="908"/>
      <c r="D54" s="909"/>
      <c r="E54" s="441"/>
      <c r="S54" s="372"/>
      <c r="T54" s="372"/>
      <c r="U54" s="372"/>
      <c r="V54" s="372"/>
      <c r="W54" s="372"/>
      <c r="AG54" s="439"/>
      <c r="AH54" s="440"/>
      <c r="AI54" s="372"/>
    </row>
    <row r="55" spans="1:42" ht="13.5" thickBot="1">
      <c r="A55" s="394"/>
      <c r="B55" s="907"/>
      <c r="C55" s="908"/>
      <c r="D55" s="909"/>
      <c r="H55" s="442"/>
      <c r="I55" s="442"/>
      <c r="J55" s="442"/>
      <c r="K55" s="442"/>
      <c r="L55" s="442"/>
      <c r="M55" s="442"/>
      <c r="N55" s="442"/>
      <c r="O55" s="442"/>
      <c r="P55" s="442"/>
      <c r="Q55" s="442"/>
      <c r="R55" s="442"/>
      <c r="S55" s="372"/>
    </row>
    <row r="56" spans="1:42" ht="13.5" thickBot="1">
      <c r="A56" s="443"/>
      <c r="B56" s="946"/>
      <c r="C56" s="947"/>
      <c r="D56" s="948"/>
      <c r="U56" s="885" t="s">
        <v>408</v>
      </c>
      <c r="V56" s="886"/>
      <c r="W56" s="886"/>
      <c r="X56" s="886"/>
      <c r="Y56" s="886"/>
      <c r="Z56" s="886"/>
      <c r="AA56" s="886"/>
      <c r="AB56" s="886"/>
      <c r="AC56" s="886"/>
      <c r="AD56" s="886"/>
      <c r="AE56" s="886"/>
      <c r="AF56" s="886"/>
      <c r="AG56" s="886"/>
      <c r="AH56" s="886"/>
      <c r="AI56" s="886"/>
      <c r="AJ56" s="886"/>
      <c r="AK56" s="886"/>
      <c r="AL56" s="886"/>
      <c r="AM56" s="886"/>
      <c r="AN56" s="886"/>
      <c r="AO56" s="886"/>
      <c r="AP56" s="887"/>
    </row>
    <row r="57" spans="1:42" ht="13.5" thickBot="1">
      <c r="A57" s="444"/>
      <c r="B57" s="344"/>
      <c r="C57" s="263"/>
      <c r="D57" s="263"/>
      <c r="F57" s="445" t="s">
        <v>409</v>
      </c>
      <c r="U57" s="373" t="s">
        <v>334</v>
      </c>
      <c r="V57" s="904">
        <v>6.75</v>
      </c>
      <c r="W57" s="949"/>
      <c r="X57" s="446"/>
      <c r="Y57" s="447"/>
      <c r="Z57" s="447"/>
      <c r="AA57" s="447"/>
      <c r="AB57" s="447"/>
      <c r="AC57" s="447"/>
      <c r="AD57" s="447"/>
      <c r="AE57" s="447"/>
      <c r="AF57" s="950"/>
      <c r="AG57" s="950"/>
      <c r="AH57" s="950"/>
      <c r="AI57" s="950"/>
      <c r="AJ57" s="950"/>
      <c r="AK57" s="950"/>
      <c r="AL57" s="950"/>
      <c r="AM57" s="950"/>
      <c r="AN57" s="950"/>
      <c r="AO57" s="950"/>
      <c r="AP57" s="951"/>
    </row>
    <row r="58" spans="1:42" ht="13.5" thickBot="1">
      <c r="A58" s="448" t="s">
        <v>410</v>
      </c>
      <c r="B58" s="449" t="s">
        <v>411</v>
      </c>
      <c r="C58" s="450" t="s">
        <v>410</v>
      </c>
      <c r="D58" s="451" t="s">
        <v>410</v>
      </c>
      <c r="U58" s="341" t="s">
        <v>412</v>
      </c>
      <c r="V58" s="900">
        <v>5.5</v>
      </c>
      <c r="W58" s="874"/>
      <c r="X58" s="386">
        <v>20</v>
      </c>
      <c r="Y58" s="324" t="s">
        <v>337</v>
      </c>
      <c r="Z58" s="387" t="s">
        <v>413</v>
      </c>
      <c r="AA58" s="388" t="s">
        <v>414</v>
      </c>
      <c r="AB58" s="452"/>
      <c r="AC58" s="452"/>
      <c r="AD58" s="452"/>
      <c r="AE58" s="452"/>
      <c r="AF58" s="453"/>
      <c r="AG58" s="952"/>
      <c r="AH58" s="952"/>
      <c r="AI58" s="952"/>
      <c r="AJ58" s="952"/>
      <c r="AK58" s="952"/>
      <c r="AL58" s="952"/>
      <c r="AM58" s="952"/>
      <c r="AN58" s="952"/>
      <c r="AO58" s="952"/>
      <c r="AP58" s="953"/>
    </row>
    <row r="59" spans="1:42" ht="13.5" thickBot="1">
      <c r="A59" s="454" t="s">
        <v>415</v>
      </c>
      <c r="B59" s="455" t="s">
        <v>416</v>
      </c>
      <c r="C59" s="456" t="s">
        <v>417</v>
      </c>
      <c r="D59" s="457" t="s">
        <v>418</v>
      </c>
      <c r="F59" s="458" t="s">
        <v>419</v>
      </c>
      <c r="G59" s="459" t="s">
        <v>420</v>
      </c>
      <c r="H59" s="937"/>
      <c r="I59" s="937"/>
      <c r="J59" s="937"/>
      <c r="K59" s="938"/>
      <c r="L59" s="938"/>
      <c r="M59" s="938"/>
      <c r="N59" s="939"/>
      <c r="U59" s="341" t="s">
        <v>342</v>
      </c>
      <c r="V59" s="388">
        <v>19189</v>
      </c>
      <c r="W59" s="390" t="s">
        <v>386</v>
      </c>
      <c r="X59" s="460">
        <v>19162</v>
      </c>
      <c r="Y59" s="461"/>
      <c r="Z59" s="462" t="s">
        <v>356</v>
      </c>
      <c r="AA59" s="336">
        <v>0</v>
      </c>
      <c r="AB59" s="386"/>
      <c r="AC59" s="463"/>
      <c r="AD59" s="463"/>
      <c r="AE59" s="463"/>
      <c r="AF59" s="854"/>
      <c r="AG59" s="854"/>
      <c r="AH59" s="854"/>
      <c r="AI59" s="854"/>
      <c r="AJ59" s="854"/>
      <c r="AK59" s="854"/>
      <c r="AL59" s="854"/>
      <c r="AM59" s="854"/>
      <c r="AN59" s="854"/>
      <c r="AO59" s="854"/>
      <c r="AP59" s="855"/>
    </row>
    <row r="60" spans="1:42">
      <c r="A60" s="464"/>
      <c r="B60" s="465"/>
      <c r="C60" s="466"/>
      <c r="D60" s="467">
        <f>C60</f>
        <v>0</v>
      </c>
      <c r="F60" s="468" t="s">
        <v>421</v>
      </c>
      <c r="G60" s="463" t="s">
        <v>420</v>
      </c>
      <c r="H60" s="940"/>
      <c r="I60" s="940"/>
      <c r="J60" s="940"/>
      <c r="K60" s="941"/>
      <c r="L60" s="941"/>
      <c r="M60" s="941"/>
      <c r="N60" s="942"/>
      <c r="U60" s="341" t="s">
        <v>388</v>
      </c>
      <c r="V60" s="378">
        <v>640</v>
      </c>
      <c r="W60" s="324" t="s">
        <v>346</v>
      </c>
      <c r="X60" s="325">
        <v>11.6</v>
      </c>
      <c r="Y60" s="324" t="s">
        <v>347</v>
      </c>
      <c r="Z60" s="326">
        <v>2.61</v>
      </c>
      <c r="AA60" s="324" t="s">
        <v>348</v>
      </c>
      <c r="AB60" s="875" t="s">
        <v>422</v>
      </c>
      <c r="AC60" s="876"/>
      <c r="AD60" s="876"/>
      <c r="AE60" s="876"/>
      <c r="AF60" s="876"/>
      <c r="AG60" s="876"/>
      <c r="AH60" s="876"/>
      <c r="AI60" s="876"/>
      <c r="AJ60" s="876"/>
      <c r="AK60" s="876"/>
      <c r="AL60" s="876"/>
      <c r="AM60" s="876"/>
      <c r="AN60" s="876"/>
      <c r="AO60" s="876"/>
      <c r="AP60" s="877"/>
    </row>
    <row r="61" spans="1:42" ht="13.5" thickBot="1">
      <c r="A61" s="469"/>
      <c r="B61" s="470"/>
      <c r="C61" s="471"/>
      <c r="D61" s="472">
        <f t="shared" ref="D61:D62" si="0">D60+C61</f>
        <v>0</v>
      </c>
      <c r="F61" s="473" t="s">
        <v>423</v>
      </c>
      <c r="G61" s="474" t="s">
        <v>420</v>
      </c>
      <c r="H61" s="943"/>
      <c r="I61" s="943"/>
      <c r="J61" s="943"/>
      <c r="K61" s="944"/>
      <c r="L61" s="944"/>
      <c r="M61" s="944"/>
      <c r="N61" s="945"/>
      <c r="U61" s="341" t="s">
        <v>390</v>
      </c>
      <c r="V61" s="378">
        <v>775</v>
      </c>
      <c r="W61" s="324" t="s">
        <v>346</v>
      </c>
      <c r="X61" s="325">
        <v>13.1</v>
      </c>
      <c r="Y61" s="324" t="s">
        <v>347</v>
      </c>
      <c r="Z61" s="326">
        <v>1.64</v>
      </c>
      <c r="AA61" s="324" t="s">
        <v>348</v>
      </c>
      <c r="AB61" s="875" t="s">
        <v>424</v>
      </c>
      <c r="AC61" s="876"/>
      <c r="AD61" s="876"/>
      <c r="AE61" s="876"/>
      <c r="AF61" s="876"/>
      <c r="AG61" s="876"/>
      <c r="AH61" s="876"/>
      <c r="AI61" s="876"/>
      <c r="AJ61" s="876"/>
      <c r="AK61" s="876"/>
      <c r="AL61" s="876"/>
      <c r="AM61" s="876"/>
      <c r="AN61" s="876"/>
      <c r="AO61" s="876"/>
      <c r="AP61" s="877"/>
    </row>
    <row r="62" spans="1:42" ht="13.5" thickBot="1">
      <c r="A62" s="469"/>
      <c r="B62" s="470"/>
      <c r="C62" s="475"/>
      <c r="D62" s="472">
        <f t="shared" si="0"/>
        <v>0</v>
      </c>
      <c r="U62" s="345" t="s">
        <v>359</v>
      </c>
      <c r="V62" s="395">
        <f>SUM(V60:V61)</f>
        <v>1415</v>
      </c>
      <c r="W62" s="347" t="s">
        <v>346</v>
      </c>
      <c r="X62" s="396" t="s">
        <v>392</v>
      </c>
      <c r="Y62" s="397"/>
      <c r="Z62" s="398">
        <v>32</v>
      </c>
      <c r="AA62" s="399"/>
      <c r="AB62" s="476"/>
      <c r="AC62" s="477"/>
      <c r="AD62" s="477"/>
      <c r="AE62" s="477"/>
      <c r="AF62" s="932"/>
      <c r="AG62" s="932"/>
      <c r="AH62" s="932"/>
      <c r="AI62" s="932"/>
      <c r="AJ62" s="932"/>
      <c r="AK62" s="932"/>
      <c r="AL62" s="932"/>
      <c r="AM62" s="932"/>
      <c r="AN62" s="932"/>
      <c r="AO62" s="932"/>
      <c r="AP62" s="933"/>
    </row>
    <row r="63" spans="1:42" ht="13.5" thickBot="1">
      <c r="A63" s="469"/>
      <c r="B63" s="470"/>
      <c r="C63" s="475"/>
      <c r="D63" s="472">
        <f>SUM(D62+C63)</f>
        <v>0</v>
      </c>
      <c r="U63" s="400" t="s">
        <v>393</v>
      </c>
      <c r="V63" s="934" t="s">
        <v>425</v>
      </c>
      <c r="W63" s="935"/>
      <c r="X63" s="936"/>
    </row>
    <row r="64" spans="1:42">
      <c r="A64" s="469"/>
      <c r="B64" s="470"/>
      <c r="C64" s="475"/>
      <c r="D64" s="478">
        <f t="shared" ref="D64:D70" si="1">D63+C64</f>
        <v>0</v>
      </c>
    </row>
    <row r="65" spans="1:4">
      <c r="A65" s="469"/>
      <c r="B65" s="470"/>
      <c r="C65" s="475"/>
      <c r="D65" s="472">
        <f t="shared" si="1"/>
        <v>0</v>
      </c>
    </row>
    <row r="66" spans="1:4">
      <c r="A66" s="469"/>
      <c r="B66" s="470"/>
      <c r="C66" s="475"/>
      <c r="D66" s="472">
        <f t="shared" si="1"/>
        <v>0</v>
      </c>
    </row>
    <row r="67" spans="1:4">
      <c r="A67" s="469"/>
      <c r="B67" s="470"/>
      <c r="C67" s="475"/>
      <c r="D67" s="478">
        <f t="shared" si="1"/>
        <v>0</v>
      </c>
    </row>
    <row r="68" spans="1:4">
      <c r="A68" s="479"/>
      <c r="B68" s="480"/>
      <c r="C68" s="481"/>
      <c r="D68" s="472">
        <f t="shared" si="1"/>
        <v>0</v>
      </c>
    </row>
    <row r="69" spans="1:4">
      <c r="A69" s="479"/>
      <c r="B69" s="480"/>
      <c r="C69" s="481"/>
      <c r="D69" s="478">
        <f t="shared" si="1"/>
        <v>0</v>
      </c>
    </row>
    <row r="70" spans="1:4">
      <c r="A70" s="482"/>
      <c r="B70" s="470"/>
      <c r="C70" s="475"/>
      <c r="D70" s="483">
        <f t="shared" si="1"/>
        <v>0</v>
      </c>
    </row>
    <row r="71" spans="1:4">
      <c r="A71" s="469"/>
      <c r="B71" s="470"/>
      <c r="C71" s="475"/>
      <c r="D71" s="483">
        <f>D70+C71</f>
        <v>0</v>
      </c>
    </row>
    <row r="72" spans="1:4">
      <c r="A72" s="482"/>
      <c r="B72" s="470"/>
      <c r="C72" s="475"/>
      <c r="D72" s="483">
        <f>D71+C72</f>
        <v>0</v>
      </c>
    </row>
    <row r="73" spans="1:4">
      <c r="A73" s="469"/>
      <c r="B73" s="470"/>
      <c r="C73" s="475"/>
      <c r="D73" s="483">
        <f>D72+C73</f>
        <v>0</v>
      </c>
    </row>
    <row r="74" spans="1:4" ht="13.5" thickBot="1">
      <c r="A74" s="484"/>
      <c r="B74" s="485"/>
      <c r="C74" s="486"/>
      <c r="D74" s="487">
        <f>D73+C74</f>
        <v>0</v>
      </c>
    </row>
    <row r="75" spans="1:4" ht="13.5" thickBot="1">
      <c r="A75" s="444"/>
      <c r="B75" s="344"/>
      <c r="C75" s="263"/>
      <c r="D75" s="263"/>
    </row>
    <row r="76" spans="1:4">
      <c r="A76" s="448" t="s">
        <v>410</v>
      </c>
      <c r="B76" s="449" t="s">
        <v>426</v>
      </c>
      <c r="C76" s="488" t="s">
        <v>410</v>
      </c>
      <c r="D76" s="489" t="s">
        <v>410</v>
      </c>
    </row>
    <row r="77" spans="1:4" ht="13.5" thickBot="1">
      <c r="A77" s="490" t="s">
        <v>427</v>
      </c>
      <c r="B77" s="491" t="s">
        <v>416</v>
      </c>
      <c r="C77" s="492" t="s">
        <v>417</v>
      </c>
      <c r="D77" s="493" t="s">
        <v>418</v>
      </c>
    </row>
    <row r="78" spans="1:4">
      <c r="A78" s="494"/>
      <c r="B78" s="495"/>
      <c r="C78" s="496"/>
      <c r="D78" s="497"/>
    </row>
    <row r="79" spans="1:4">
      <c r="A79" s="498"/>
      <c r="B79" s="499"/>
      <c r="C79" s="500"/>
      <c r="D79" s="501"/>
    </row>
    <row r="80" spans="1:4">
      <c r="A80" s="498"/>
      <c r="B80" s="499"/>
      <c r="C80" s="500"/>
      <c r="D80" s="501"/>
    </row>
    <row r="81" spans="1:4">
      <c r="A81" s="498"/>
      <c r="B81" s="499"/>
      <c r="C81" s="500"/>
      <c r="D81" s="501"/>
    </row>
    <row r="82" spans="1:4">
      <c r="A82" s="498"/>
      <c r="B82" s="499"/>
      <c r="C82" s="500"/>
      <c r="D82" s="501"/>
    </row>
    <row r="83" spans="1:4">
      <c r="A83" s="498"/>
      <c r="B83" s="499"/>
      <c r="C83" s="500"/>
      <c r="D83" s="501"/>
    </row>
    <row r="84" spans="1:4">
      <c r="A84" s="498"/>
      <c r="B84" s="499"/>
      <c r="C84" s="500"/>
      <c r="D84" s="501"/>
    </row>
    <row r="85" spans="1:4">
      <c r="A85" s="498"/>
      <c r="B85" s="499"/>
      <c r="C85" s="500"/>
      <c r="D85" s="501"/>
    </row>
    <row r="86" spans="1:4">
      <c r="A86" s="498"/>
      <c r="B86" s="499"/>
      <c r="C86" s="500"/>
      <c r="D86" s="501"/>
    </row>
    <row r="87" spans="1:4">
      <c r="A87" s="498"/>
      <c r="B87" s="499"/>
      <c r="C87" s="500"/>
      <c r="D87" s="501"/>
    </row>
    <row r="88" spans="1:4">
      <c r="A88" s="498"/>
      <c r="B88" s="499"/>
      <c r="C88" s="500"/>
      <c r="D88" s="501"/>
    </row>
    <row r="89" spans="1:4">
      <c r="A89" s="498"/>
      <c r="B89" s="499"/>
      <c r="C89" s="500"/>
      <c r="D89" s="501"/>
    </row>
    <row r="90" spans="1:4">
      <c r="A90" s="498"/>
      <c r="B90" s="499"/>
      <c r="C90" s="500"/>
      <c r="D90" s="501"/>
    </row>
    <row r="91" spans="1:4">
      <c r="A91" s="498"/>
      <c r="B91" s="499"/>
      <c r="C91" s="500"/>
      <c r="D91" s="501"/>
    </row>
    <row r="92" spans="1:4" ht="13.5" thickBot="1">
      <c r="A92" s="502"/>
      <c r="B92" s="503"/>
      <c r="C92" s="504"/>
      <c r="D92" s="505"/>
    </row>
    <row r="93" spans="1:4">
      <c r="A93" s="506"/>
      <c r="B93" s="507"/>
      <c r="C93" s="263"/>
      <c r="D93" s="263"/>
    </row>
    <row r="94" spans="1:4">
      <c r="A94" s="508" t="s">
        <v>428</v>
      </c>
      <c r="B94" s="266"/>
      <c r="C94" s="263"/>
      <c r="D94" s="263"/>
    </row>
    <row r="95" spans="1:4">
      <c r="A95" s="509"/>
      <c r="B95" s="266"/>
      <c r="C95" s="263"/>
      <c r="D95" s="263"/>
    </row>
    <row r="96" spans="1:4">
      <c r="A96" s="510" t="s">
        <v>429</v>
      </c>
      <c r="B96" s="511" t="s">
        <v>438</v>
      </c>
    </row>
    <row r="97" spans="1:2">
      <c r="A97" s="512"/>
      <c r="B97" s="513"/>
    </row>
    <row r="98" spans="1:2">
      <c r="A98" s="512"/>
      <c r="B98" s="513"/>
    </row>
    <row r="99" spans="1:2">
      <c r="A99" s="512"/>
    </row>
    <row r="100" spans="1:2">
      <c r="A100" s="514"/>
      <c r="B100" s="266"/>
    </row>
    <row r="101" spans="1:2">
      <c r="B101" s="266"/>
    </row>
    <row r="102" spans="1:2">
      <c r="B102" s="512"/>
    </row>
    <row r="103" spans="1:2">
      <c r="B103" s="512"/>
    </row>
  </sheetData>
  <mergeCells count="113">
    <mergeCell ref="AA51:AF51"/>
    <mergeCell ref="B52:D52"/>
    <mergeCell ref="S52:V52"/>
    <mergeCell ref="W52:Z52"/>
    <mergeCell ref="AF62:AP62"/>
    <mergeCell ref="V63:X63"/>
    <mergeCell ref="H59:N59"/>
    <mergeCell ref="AF59:AP59"/>
    <mergeCell ref="H60:N60"/>
    <mergeCell ref="AB60:AP60"/>
    <mergeCell ref="H61:N61"/>
    <mergeCell ref="AB61:AP61"/>
    <mergeCell ref="B56:D56"/>
    <mergeCell ref="U56:AP56"/>
    <mergeCell ref="V57:W57"/>
    <mergeCell ref="AF57:AP57"/>
    <mergeCell ref="V58:W58"/>
    <mergeCell ref="AG58:AP58"/>
    <mergeCell ref="AH51:AI51"/>
    <mergeCell ref="U49:V49"/>
    <mergeCell ref="W49:X49"/>
    <mergeCell ref="Y49:Z49"/>
    <mergeCell ref="B53:D53"/>
    <mergeCell ref="S53:V53"/>
    <mergeCell ref="W53:X53"/>
    <mergeCell ref="Y53:Z53"/>
    <mergeCell ref="B54:D54"/>
    <mergeCell ref="B55:D55"/>
    <mergeCell ref="B51:D51"/>
    <mergeCell ref="U51:V51"/>
    <mergeCell ref="B50:D50"/>
    <mergeCell ref="T50:V50"/>
    <mergeCell ref="W50:X50"/>
    <mergeCell ref="Y50:Z50"/>
    <mergeCell ref="AA50:AF50"/>
    <mergeCell ref="AH50:AI50"/>
    <mergeCell ref="B48:D48"/>
    <mergeCell ref="U48:V48"/>
    <mergeCell ref="W48:X48"/>
    <mergeCell ref="Y48:Z48"/>
    <mergeCell ref="B49:D49"/>
    <mergeCell ref="V37:W37"/>
    <mergeCell ref="AB37:AP37"/>
    <mergeCell ref="B38:D38"/>
    <mergeCell ref="AB38:AC38"/>
    <mergeCell ref="AD38:AP38"/>
    <mergeCell ref="B43:D43"/>
    <mergeCell ref="B44:D44"/>
    <mergeCell ref="U44:V44"/>
    <mergeCell ref="W44:X44"/>
    <mergeCell ref="Y44:Z44"/>
    <mergeCell ref="B39:D39"/>
    <mergeCell ref="AB39:AP39"/>
    <mergeCell ref="B40:D40"/>
    <mergeCell ref="AB40:AP40"/>
    <mergeCell ref="B41:D41"/>
    <mergeCell ref="AB41:AP41"/>
    <mergeCell ref="AA44:AF44"/>
    <mergeCell ref="U35:AP35"/>
    <mergeCell ref="V36:W36"/>
    <mergeCell ref="X36:AP36"/>
    <mergeCell ref="B42:D42"/>
    <mergeCell ref="AB30:AP30"/>
    <mergeCell ref="X31:AP31"/>
    <mergeCell ref="Y32:AA32"/>
    <mergeCell ref="AB32:AP32"/>
    <mergeCell ref="AB25:AP25"/>
    <mergeCell ref="AB26:AP26"/>
    <mergeCell ref="AB27:AP27"/>
    <mergeCell ref="X28:Z28"/>
    <mergeCell ref="AB28:AP28"/>
    <mergeCell ref="AB29:AP29"/>
    <mergeCell ref="AB17:AP17"/>
    <mergeCell ref="V18:W18"/>
    <mergeCell ref="X18:Z18"/>
    <mergeCell ref="AB18:AP18"/>
    <mergeCell ref="U11:AP11"/>
    <mergeCell ref="V12:W12"/>
    <mergeCell ref="X12:AP12"/>
    <mergeCell ref="X19:AP19"/>
    <mergeCell ref="A21:A29"/>
    <mergeCell ref="B21:D29"/>
    <mergeCell ref="U21:AP21"/>
    <mergeCell ref="V22:W22"/>
    <mergeCell ref="X22:AP22"/>
    <mergeCell ref="V23:W23"/>
    <mergeCell ref="AB23:AP23"/>
    <mergeCell ref="V24:W24"/>
    <mergeCell ref="AF24:AP24"/>
    <mergeCell ref="E1:S1"/>
    <mergeCell ref="E2:S2"/>
    <mergeCell ref="V2:Z2"/>
    <mergeCell ref="U5:AP5"/>
    <mergeCell ref="V6:X6"/>
    <mergeCell ref="Y6:AP6"/>
    <mergeCell ref="A30:A32"/>
    <mergeCell ref="B30:D32"/>
    <mergeCell ref="A33:A37"/>
    <mergeCell ref="B33:D37"/>
    <mergeCell ref="A13:B13"/>
    <mergeCell ref="V13:W13"/>
    <mergeCell ref="AF13:AP13"/>
    <mergeCell ref="V7:X7"/>
    <mergeCell ref="Y7:AP7"/>
    <mergeCell ref="V8:X8"/>
    <mergeCell ref="Y8:AA8"/>
    <mergeCell ref="AB8:AP8"/>
    <mergeCell ref="V9:X9"/>
    <mergeCell ref="Y9:AP9"/>
    <mergeCell ref="V14:W14"/>
    <mergeCell ref="AF14:AP14"/>
    <mergeCell ref="AB15:AP15"/>
    <mergeCell ref="AB16:AP16"/>
  </mergeCells>
  <pageMargins left="0.7" right="0.7" top="0.75" bottom="0.75" header="0.3" footer="0.3"/>
  <pageSetup paperSize="5" scale="58" orientation="landscape" r:id="rId1"/>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H216"/>
  <sheetViews>
    <sheetView workbookViewId="0">
      <pane ySplit="1" topLeftCell="A2" activePane="bottomLeft" state="frozen"/>
      <selection activeCell="E1" sqref="E1:S1"/>
      <selection pane="bottomLeft" activeCell="I3" sqref="I3"/>
    </sheetView>
  </sheetViews>
  <sheetFormatPr defaultRowHeight="15"/>
  <cols>
    <col min="1" max="1" width="11.28515625" style="24" bestFit="1" customWidth="1"/>
    <col min="2" max="3" width="9.140625" style="24"/>
    <col min="4" max="4" width="9.5703125" style="24" bestFit="1" customWidth="1"/>
    <col min="5" max="7" width="0" style="24" hidden="1" customWidth="1"/>
    <col min="8" max="8" width="9.140625" style="24"/>
  </cols>
  <sheetData>
    <row r="1" spans="1:8" ht="15.75" thickBot="1">
      <c r="A1" s="64" t="s">
        <v>115</v>
      </c>
      <c r="B1" s="64" t="s">
        <v>116</v>
      </c>
      <c r="C1" s="64" t="s">
        <v>117</v>
      </c>
      <c r="D1" s="64" t="s">
        <v>118</v>
      </c>
      <c r="E1" s="64" t="s">
        <v>119</v>
      </c>
      <c r="F1" s="64" t="s">
        <v>120</v>
      </c>
      <c r="G1" s="64" t="s">
        <v>121</v>
      </c>
      <c r="H1" s="64" t="s">
        <v>122</v>
      </c>
    </row>
    <row r="2" spans="1:8" ht="15.75" thickTop="1">
      <c r="A2" s="251">
        <v>0</v>
      </c>
      <c r="B2" s="249">
        <v>0</v>
      </c>
      <c r="C2" s="249">
        <v>0</v>
      </c>
      <c r="D2" s="251">
        <v>0</v>
      </c>
      <c r="E2" s="124"/>
      <c r="F2" s="124"/>
      <c r="G2" s="124"/>
      <c r="H2" s="249">
        <v>0</v>
      </c>
    </row>
    <row r="3" spans="1:8">
      <c r="A3" s="252">
        <v>195</v>
      </c>
      <c r="B3" s="250">
        <v>0.99</v>
      </c>
      <c r="C3" s="250">
        <v>156.75</v>
      </c>
      <c r="D3" s="252">
        <v>194.99029999999999</v>
      </c>
      <c r="E3" s="126"/>
      <c r="F3" s="126"/>
      <c r="G3" s="126"/>
      <c r="H3" s="250">
        <v>0.51</v>
      </c>
    </row>
    <row r="4" spans="1:8">
      <c r="A4" s="252">
        <v>260</v>
      </c>
      <c r="B4" s="250">
        <v>1.03</v>
      </c>
      <c r="C4" s="250">
        <v>146.86000000000001</v>
      </c>
      <c r="D4" s="252">
        <v>259.98020000000002</v>
      </c>
      <c r="E4" s="126"/>
      <c r="F4" s="126"/>
      <c r="G4" s="126"/>
      <c r="H4" s="250">
        <v>0.27</v>
      </c>
    </row>
    <row r="5" spans="1:8">
      <c r="A5" s="252">
        <v>380</v>
      </c>
      <c r="B5" s="250">
        <v>0.91</v>
      </c>
      <c r="C5" s="250">
        <v>170.55</v>
      </c>
      <c r="D5" s="252">
        <v>379.96350000000001</v>
      </c>
      <c r="E5" s="126"/>
      <c r="F5" s="126"/>
      <c r="G5" s="126"/>
      <c r="H5" s="250">
        <v>0.35</v>
      </c>
    </row>
    <row r="6" spans="1:8">
      <c r="A6" s="252">
        <v>466</v>
      </c>
      <c r="B6" s="250">
        <v>0.96</v>
      </c>
      <c r="C6" s="250">
        <v>169.73</v>
      </c>
      <c r="D6" s="252">
        <v>465.95209999999997</v>
      </c>
      <c r="E6" s="126"/>
      <c r="F6" s="126"/>
      <c r="G6" s="126"/>
      <c r="H6" s="250">
        <v>0.06</v>
      </c>
    </row>
    <row r="7" spans="1:8">
      <c r="A7" s="252">
        <v>552</v>
      </c>
      <c r="B7" s="250">
        <v>0.79</v>
      </c>
      <c r="C7" s="250">
        <v>180.55</v>
      </c>
      <c r="D7" s="252">
        <v>551.94209999999998</v>
      </c>
      <c r="E7" s="126"/>
      <c r="F7" s="126"/>
      <c r="G7" s="126"/>
      <c r="H7" s="250">
        <v>0.27</v>
      </c>
    </row>
    <row r="8" spans="1:8">
      <c r="A8" s="252">
        <v>641</v>
      </c>
      <c r="B8" s="250">
        <v>0.54</v>
      </c>
      <c r="C8" s="250">
        <v>193.7</v>
      </c>
      <c r="D8" s="252">
        <v>640.93600000000004</v>
      </c>
      <c r="E8" s="126"/>
      <c r="F8" s="126"/>
      <c r="G8" s="126"/>
      <c r="H8" s="250">
        <v>0.33</v>
      </c>
    </row>
    <row r="9" spans="1:8">
      <c r="A9" s="252">
        <v>729</v>
      </c>
      <c r="B9" s="250">
        <v>0.28000000000000003</v>
      </c>
      <c r="C9" s="250">
        <v>196.01</v>
      </c>
      <c r="D9" s="252">
        <v>728.93370000000004</v>
      </c>
      <c r="E9" s="126"/>
      <c r="F9" s="126"/>
      <c r="G9" s="126"/>
      <c r="H9" s="250">
        <v>0.3</v>
      </c>
    </row>
    <row r="10" spans="1:8">
      <c r="A10" s="252">
        <v>921</v>
      </c>
      <c r="B10" s="250">
        <v>0.32</v>
      </c>
      <c r="C10" s="250">
        <v>320.12</v>
      </c>
      <c r="D10" s="252">
        <v>920.93240000000003</v>
      </c>
      <c r="E10" s="126"/>
      <c r="F10" s="126"/>
      <c r="G10" s="126"/>
      <c r="H10" s="250">
        <v>0.28000000000000003</v>
      </c>
    </row>
    <row r="11" spans="1:8">
      <c r="A11" s="252">
        <v>1015</v>
      </c>
      <c r="B11" s="250">
        <v>0.18</v>
      </c>
      <c r="C11" s="250">
        <v>217.22</v>
      </c>
      <c r="D11" s="252">
        <v>1014.9319</v>
      </c>
      <c r="E11" s="126"/>
      <c r="F11" s="126"/>
      <c r="G11" s="126"/>
      <c r="H11" s="250">
        <v>0.43</v>
      </c>
    </row>
    <row r="12" spans="1:8">
      <c r="A12" s="252">
        <v>1110</v>
      </c>
      <c r="B12" s="250">
        <v>0.71</v>
      </c>
      <c r="C12" s="250">
        <v>217.31</v>
      </c>
      <c r="D12" s="252">
        <v>1109.9286999999999</v>
      </c>
      <c r="E12" s="126"/>
      <c r="F12" s="126"/>
      <c r="G12" s="126"/>
      <c r="H12" s="250">
        <v>0.56000000000000005</v>
      </c>
    </row>
    <row r="13" spans="1:8">
      <c r="A13" s="252">
        <v>1297</v>
      </c>
      <c r="B13" s="250">
        <v>0.95</v>
      </c>
      <c r="C13" s="250">
        <v>193.3</v>
      </c>
      <c r="D13" s="252">
        <v>1296.9095</v>
      </c>
      <c r="E13" s="126"/>
      <c r="F13" s="126"/>
      <c r="G13" s="126"/>
      <c r="H13" s="250">
        <v>0.22</v>
      </c>
    </row>
    <row r="14" spans="1:8">
      <c r="A14" s="252">
        <v>1485</v>
      </c>
      <c r="B14" s="250">
        <v>1.01</v>
      </c>
      <c r="C14" s="250">
        <v>196.43</v>
      </c>
      <c r="D14" s="252">
        <v>1484.8820000000001</v>
      </c>
      <c r="E14" s="126"/>
      <c r="F14" s="126"/>
      <c r="G14" s="126"/>
      <c r="H14" s="250">
        <v>0.04</v>
      </c>
    </row>
    <row r="15" spans="1:8">
      <c r="A15" s="252">
        <v>1579</v>
      </c>
      <c r="B15" s="250">
        <v>1.1299999999999999</v>
      </c>
      <c r="C15" s="250">
        <v>156.05000000000001</v>
      </c>
      <c r="D15" s="252">
        <v>1578.8668</v>
      </c>
      <c r="E15" s="126"/>
      <c r="F15" s="126"/>
      <c r="G15" s="126"/>
      <c r="H15" s="250">
        <v>0.79</v>
      </c>
    </row>
    <row r="16" spans="1:8">
      <c r="A16" s="252">
        <v>1674</v>
      </c>
      <c r="B16" s="250">
        <v>1.36</v>
      </c>
      <c r="C16" s="250">
        <v>133.65</v>
      </c>
      <c r="D16" s="252">
        <v>1673.8449000000001</v>
      </c>
      <c r="E16" s="126"/>
      <c r="F16" s="126"/>
      <c r="G16" s="126"/>
      <c r="H16" s="250">
        <v>0.56000000000000005</v>
      </c>
    </row>
    <row r="17" spans="1:8">
      <c r="A17" s="252">
        <v>1763</v>
      </c>
      <c r="B17" s="250">
        <v>1.25</v>
      </c>
      <c r="C17" s="250">
        <v>142.63</v>
      </c>
      <c r="D17" s="252">
        <v>1762.8218999999999</v>
      </c>
      <c r="E17" s="126"/>
      <c r="F17" s="126"/>
      <c r="G17" s="126"/>
      <c r="H17" s="250">
        <v>0.26</v>
      </c>
    </row>
    <row r="18" spans="1:8">
      <c r="A18" s="252">
        <v>1853</v>
      </c>
      <c r="B18" s="250">
        <v>1.1499999999999999</v>
      </c>
      <c r="C18" s="250">
        <v>148.51</v>
      </c>
      <c r="D18" s="252">
        <v>1852.8022000000001</v>
      </c>
      <c r="E18" s="126"/>
      <c r="F18" s="126"/>
      <c r="G18" s="126"/>
      <c r="H18" s="250">
        <v>0.18</v>
      </c>
    </row>
    <row r="19" spans="1:8">
      <c r="A19" s="252">
        <v>1942</v>
      </c>
      <c r="B19" s="250">
        <v>2.09</v>
      </c>
      <c r="C19" s="250">
        <v>128.88999999999999</v>
      </c>
      <c r="D19" s="252">
        <v>1941.7663</v>
      </c>
      <c r="E19" s="126"/>
      <c r="F19" s="126"/>
      <c r="G19" s="126"/>
      <c r="H19" s="250">
        <v>1.21</v>
      </c>
    </row>
    <row r="20" spans="1:8">
      <c r="A20" s="252">
        <v>2032</v>
      </c>
      <c r="B20" s="250">
        <v>3.56</v>
      </c>
      <c r="C20" s="250">
        <v>126.36</v>
      </c>
      <c r="D20" s="252">
        <v>2031.6543999999999</v>
      </c>
      <c r="E20" s="126"/>
      <c r="F20" s="126"/>
      <c r="G20" s="126"/>
      <c r="H20" s="250">
        <v>1.64</v>
      </c>
    </row>
    <row r="21" spans="1:8">
      <c r="A21" s="252">
        <v>2121</v>
      </c>
      <c r="B21" s="250">
        <v>4.9400000000000004</v>
      </c>
      <c r="C21" s="250">
        <v>124.02</v>
      </c>
      <c r="D21" s="252">
        <v>2120.4076</v>
      </c>
      <c r="E21" s="126"/>
      <c r="F21" s="126"/>
      <c r="G21" s="126"/>
      <c r="H21" s="250">
        <v>1.56</v>
      </c>
    </row>
    <row r="22" spans="1:8">
      <c r="A22" s="252">
        <v>2211</v>
      </c>
      <c r="B22" s="250">
        <v>6.75</v>
      </c>
      <c r="C22" s="250">
        <v>127.34</v>
      </c>
      <c r="D22" s="252">
        <v>2209.9362999999998</v>
      </c>
      <c r="E22" s="126"/>
      <c r="F22" s="126"/>
      <c r="G22" s="126"/>
      <c r="H22" s="250">
        <v>2.0499999999999998</v>
      </c>
    </row>
    <row r="23" spans="1:8">
      <c r="A23" s="252">
        <v>2301</v>
      </c>
      <c r="B23" s="250">
        <v>8.11</v>
      </c>
      <c r="C23" s="250">
        <v>122.92</v>
      </c>
      <c r="D23" s="252">
        <v>2299.1792</v>
      </c>
      <c r="E23" s="126"/>
      <c r="F23" s="126"/>
      <c r="G23" s="126"/>
      <c r="H23" s="250">
        <v>1.64</v>
      </c>
    </row>
    <row r="24" spans="1:8">
      <c r="A24" s="252">
        <v>2390</v>
      </c>
      <c r="B24" s="250">
        <v>8.58</v>
      </c>
      <c r="C24" s="250">
        <v>122.29</v>
      </c>
      <c r="D24" s="252">
        <v>2387.2366999999999</v>
      </c>
      <c r="E24" s="126"/>
      <c r="F24" s="126"/>
      <c r="G24" s="126"/>
      <c r="H24" s="250">
        <v>0.54</v>
      </c>
    </row>
    <row r="25" spans="1:8">
      <c r="A25" s="252">
        <v>2480</v>
      </c>
      <c r="B25" s="250">
        <v>9.02</v>
      </c>
      <c r="C25" s="250">
        <v>125.76</v>
      </c>
      <c r="D25" s="252">
        <v>2476.1776</v>
      </c>
      <c r="E25" s="126"/>
      <c r="F25" s="126"/>
      <c r="G25" s="126"/>
      <c r="H25" s="250">
        <v>0.77</v>
      </c>
    </row>
    <row r="26" spans="1:8">
      <c r="A26" s="252">
        <v>2570</v>
      </c>
      <c r="B26" s="250">
        <v>8.1300000000000008</v>
      </c>
      <c r="C26" s="250">
        <v>120.44</v>
      </c>
      <c r="D26" s="252">
        <v>2565.1720999999998</v>
      </c>
      <c r="E26" s="126"/>
      <c r="F26" s="126"/>
      <c r="G26" s="126"/>
      <c r="H26" s="250">
        <v>1.32</v>
      </c>
    </row>
    <row r="27" spans="1:8">
      <c r="A27" s="252">
        <v>2659</v>
      </c>
      <c r="B27" s="250">
        <v>8</v>
      </c>
      <c r="C27" s="250">
        <v>118.81</v>
      </c>
      <c r="D27" s="252">
        <v>2653.2919000000002</v>
      </c>
      <c r="E27" s="126"/>
      <c r="F27" s="126"/>
      <c r="G27" s="126"/>
      <c r="H27" s="250">
        <v>0.3</v>
      </c>
    </row>
    <row r="28" spans="1:8">
      <c r="A28" s="252">
        <v>2749</v>
      </c>
      <c r="B28" s="250">
        <v>8.09</v>
      </c>
      <c r="C28" s="250">
        <v>119.53</v>
      </c>
      <c r="D28" s="252">
        <v>2742.4061999999999</v>
      </c>
      <c r="E28" s="126"/>
      <c r="F28" s="126"/>
      <c r="G28" s="126"/>
      <c r="H28" s="250">
        <v>0.15</v>
      </c>
    </row>
    <row r="29" spans="1:8">
      <c r="A29" s="252">
        <v>2839</v>
      </c>
      <c r="B29" s="250">
        <v>8.11</v>
      </c>
      <c r="C29" s="250">
        <v>121.51</v>
      </c>
      <c r="D29" s="252">
        <v>2831.5084999999999</v>
      </c>
      <c r="E29" s="126"/>
      <c r="F29" s="126"/>
      <c r="G29" s="126"/>
      <c r="H29" s="250">
        <v>0.31</v>
      </c>
    </row>
    <row r="30" spans="1:8">
      <c r="A30" s="252">
        <v>2928</v>
      </c>
      <c r="B30" s="250">
        <v>8.01</v>
      </c>
      <c r="C30" s="250">
        <v>119.49</v>
      </c>
      <c r="D30" s="252">
        <v>2919.6295</v>
      </c>
      <c r="E30" s="126"/>
      <c r="F30" s="126"/>
      <c r="G30" s="126"/>
      <c r="H30" s="250">
        <v>0.34</v>
      </c>
    </row>
    <row r="31" spans="1:8">
      <c r="A31" s="252">
        <v>3018</v>
      </c>
      <c r="B31" s="250">
        <v>8.02</v>
      </c>
      <c r="C31" s="250">
        <v>118.43</v>
      </c>
      <c r="D31" s="252">
        <v>3008.7503999999999</v>
      </c>
      <c r="E31" s="126"/>
      <c r="F31" s="126"/>
      <c r="G31" s="126"/>
      <c r="H31" s="250">
        <v>0.16</v>
      </c>
    </row>
    <row r="32" spans="1:8">
      <c r="A32" s="252">
        <v>3108</v>
      </c>
      <c r="B32" s="250">
        <v>7.89</v>
      </c>
      <c r="C32" s="250">
        <v>118.39</v>
      </c>
      <c r="D32" s="252">
        <v>3097.8843000000002</v>
      </c>
      <c r="E32" s="126"/>
      <c r="F32" s="126"/>
      <c r="G32" s="126"/>
      <c r="H32" s="250">
        <v>0.14000000000000001</v>
      </c>
    </row>
    <row r="33" spans="1:8">
      <c r="A33" s="252">
        <v>3197</v>
      </c>
      <c r="B33" s="250">
        <v>7.8</v>
      </c>
      <c r="C33" s="250">
        <v>117.62</v>
      </c>
      <c r="D33" s="252">
        <v>3186.0513999999998</v>
      </c>
      <c r="E33" s="126"/>
      <c r="F33" s="126"/>
      <c r="G33" s="126"/>
      <c r="H33" s="250">
        <v>0.16</v>
      </c>
    </row>
    <row r="34" spans="1:8">
      <c r="A34" s="252">
        <v>3287</v>
      </c>
      <c r="B34" s="250">
        <v>7.81</v>
      </c>
      <c r="C34" s="250">
        <v>117.65</v>
      </c>
      <c r="D34" s="252">
        <v>3275.2175999999999</v>
      </c>
      <c r="E34" s="126"/>
      <c r="F34" s="126"/>
      <c r="G34" s="126"/>
      <c r="H34" s="250">
        <v>0.01</v>
      </c>
    </row>
    <row r="35" spans="1:8">
      <c r="A35" s="252">
        <v>3376</v>
      </c>
      <c r="B35" s="250">
        <v>7.82</v>
      </c>
      <c r="C35" s="250">
        <v>119.68</v>
      </c>
      <c r="D35" s="252">
        <v>3363.3912</v>
      </c>
      <c r="E35" s="126"/>
      <c r="F35" s="126"/>
      <c r="G35" s="126"/>
      <c r="H35" s="250">
        <v>0.31</v>
      </c>
    </row>
    <row r="36" spans="1:8">
      <c r="A36" s="252">
        <v>3466</v>
      </c>
      <c r="B36" s="250">
        <v>7.88</v>
      </c>
      <c r="C36" s="250">
        <v>124.79</v>
      </c>
      <c r="D36" s="252">
        <v>3452.5488999999998</v>
      </c>
      <c r="E36" s="126"/>
      <c r="F36" s="126"/>
      <c r="G36" s="126"/>
      <c r="H36" s="250">
        <v>0.78</v>
      </c>
    </row>
    <row r="37" spans="1:8">
      <c r="A37" s="252">
        <v>3555</v>
      </c>
      <c r="B37" s="250">
        <v>8.25</v>
      </c>
      <c r="C37" s="250">
        <v>124.98</v>
      </c>
      <c r="D37" s="252">
        <v>3540.6685000000002</v>
      </c>
      <c r="E37" s="126"/>
      <c r="F37" s="126"/>
      <c r="G37" s="126"/>
      <c r="H37" s="250">
        <v>0.42</v>
      </c>
    </row>
    <row r="38" spans="1:8">
      <c r="A38" s="252">
        <v>3645</v>
      </c>
      <c r="B38" s="250">
        <v>8.39</v>
      </c>
      <c r="C38" s="250">
        <v>125.34</v>
      </c>
      <c r="D38" s="252">
        <v>3629.7213000000002</v>
      </c>
      <c r="E38" s="126"/>
      <c r="F38" s="126"/>
      <c r="G38" s="126"/>
      <c r="H38" s="250">
        <v>0.17</v>
      </c>
    </row>
    <row r="39" spans="1:8">
      <c r="A39" s="252">
        <v>3734</v>
      </c>
      <c r="B39" s="250">
        <v>8.32</v>
      </c>
      <c r="C39" s="250">
        <v>125.72</v>
      </c>
      <c r="D39" s="252">
        <v>3717.7766999999999</v>
      </c>
      <c r="E39" s="126"/>
      <c r="F39" s="126"/>
      <c r="G39" s="126"/>
      <c r="H39" s="250">
        <v>0.1</v>
      </c>
    </row>
    <row r="40" spans="1:8">
      <c r="A40" s="252">
        <v>3824</v>
      </c>
      <c r="B40" s="250">
        <v>8.2899999999999991</v>
      </c>
      <c r="C40" s="250">
        <v>124.04</v>
      </c>
      <c r="D40" s="252">
        <v>3806.8330000000001</v>
      </c>
      <c r="E40" s="126"/>
      <c r="F40" s="126"/>
      <c r="G40" s="126"/>
      <c r="H40" s="250">
        <v>0.27</v>
      </c>
    </row>
    <row r="41" spans="1:8">
      <c r="A41" s="252">
        <v>3913</v>
      </c>
      <c r="B41" s="250">
        <v>8.35</v>
      </c>
      <c r="C41" s="250">
        <v>123.53</v>
      </c>
      <c r="D41" s="252">
        <v>3894.8962999999999</v>
      </c>
      <c r="E41" s="126"/>
      <c r="F41" s="126"/>
      <c r="G41" s="126"/>
      <c r="H41" s="250">
        <v>0.11</v>
      </c>
    </row>
    <row r="42" spans="1:8">
      <c r="A42" s="252">
        <v>4003</v>
      </c>
      <c r="B42" s="250">
        <v>7.67</v>
      </c>
      <c r="C42" s="250">
        <v>127.16</v>
      </c>
      <c r="D42" s="252">
        <v>3984.0183000000002</v>
      </c>
      <c r="E42" s="126"/>
      <c r="F42" s="126"/>
      <c r="G42" s="126"/>
      <c r="H42" s="250">
        <v>0.94</v>
      </c>
    </row>
    <row r="43" spans="1:8">
      <c r="A43" s="252">
        <v>4092</v>
      </c>
      <c r="B43" s="250">
        <v>7.38</v>
      </c>
      <c r="C43" s="250">
        <v>128.84</v>
      </c>
      <c r="D43" s="252">
        <v>4072.2519000000002</v>
      </c>
      <c r="E43" s="126"/>
      <c r="F43" s="126"/>
      <c r="G43" s="126"/>
      <c r="H43" s="250">
        <v>0.41</v>
      </c>
    </row>
    <row r="44" spans="1:8">
      <c r="A44" s="252">
        <v>4182</v>
      </c>
      <c r="B44" s="250">
        <v>7.12</v>
      </c>
      <c r="C44" s="250">
        <v>128.52000000000001</v>
      </c>
      <c r="D44" s="252">
        <v>4161.5321999999996</v>
      </c>
      <c r="E44" s="126"/>
      <c r="F44" s="126"/>
      <c r="G44" s="126"/>
      <c r="H44" s="250">
        <v>0.28999999999999998</v>
      </c>
    </row>
    <row r="45" spans="1:8">
      <c r="A45" s="252">
        <v>4272</v>
      </c>
      <c r="B45" s="250">
        <v>7.01</v>
      </c>
      <c r="C45" s="250">
        <v>129.26</v>
      </c>
      <c r="D45" s="252">
        <v>4250.8489</v>
      </c>
      <c r="E45" s="126"/>
      <c r="F45" s="126"/>
      <c r="G45" s="126"/>
      <c r="H45" s="250">
        <v>0.16</v>
      </c>
    </row>
    <row r="46" spans="1:8">
      <c r="A46" s="252">
        <v>4361</v>
      </c>
      <c r="B46" s="250">
        <v>6.82</v>
      </c>
      <c r="C46" s="250">
        <v>129.41</v>
      </c>
      <c r="D46" s="252">
        <v>4339.2015000000001</v>
      </c>
      <c r="E46" s="126"/>
      <c r="F46" s="126"/>
      <c r="G46" s="126"/>
      <c r="H46" s="250">
        <v>0.21</v>
      </c>
    </row>
    <row r="47" spans="1:8">
      <c r="A47" s="252">
        <v>4450</v>
      </c>
      <c r="B47" s="250">
        <v>6.68</v>
      </c>
      <c r="C47" s="250">
        <v>126.75</v>
      </c>
      <c r="D47" s="252">
        <v>4427.5847000000003</v>
      </c>
      <c r="E47" s="126"/>
      <c r="F47" s="126"/>
      <c r="G47" s="126"/>
      <c r="H47" s="250">
        <v>0.38</v>
      </c>
    </row>
    <row r="48" spans="1:8">
      <c r="A48" s="252">
        <v>4554</v>
      </c>
      <c r="B48" s="250">
        <v>5.8</v>
      </c>
      <c r="C48" s="250">
        <v>139.91</v>
      </c>
      <c r="D48" s="252">
        <v>4530.9728999999998</v>
      </c>
      <c r="E48" s="126"/>
      <c r="F48" s="126"/>
      <c r="G48" s="126"/>
      <c r="H48" s="250">
        <v>1.61</v>
      </c>
    </row>
    <row r="49" spans="1:8">
      <c r="A49" s="252">
        <v>4644</v>
      </c>
      <c r="B49" s="250">
        <v>2.04</v>
      </c>
      <c r="C49" s="250">
        <v>247.79</v>
      </c>
      <c r="D49" s="252">
        <v>4620.8167999999996</v>
      </c>
      <c r="E49" s="126"/>
      <c r="F49" s="126"/>
      <c r="G49" s="126"/>
      <c r="H49" s="250">
        <v>7.46</v>
      </c>
    </row>
    <row r="50" spans="1:8">
      <c r="A50" s="252">
        <v>4733</v>
      </c>
      <c r="B50" s="250">
        <v>2.76</v>
      </c>
      <c r="C50" s="250">
        <v>289.32</v>
      </c>
      <c r="D50" s="252">
        <v>4709.7444999999998</v>
      </c>
      <c r="E50" s="126"/>
      <c r="F50" s="126"/>
      <c r="G50" s="126"/>
      <c r="H50" s="250">
        <v>2.06</v>
      </c>
    </row>
    <row r="51" spans="1:8">
      <c r="A51" s="252">
        <v>4823</v>
      </c>
      <c r="B51" s="250">
        <v>2.4900000000000002</v>
      </c>
      <c r="C51" s="250">
        <v>282.26</v>
      </c>
      <c r="D51" s="252">
        <v>4799.6502</v>
      </c>
      <c r="E51" s="126"/>
      <c r="F51" s="126"/>
      <c r="G51" s="126"/>
      <c r="H51" s="250">
        <v>0.47</v>
      </c>
    </row>
    <row r="52" spans="1:8">
      <c r="A52" s="252">
        <v>4912</v>
      </c>
      <c r="B52" s="250">
        <v>1.57</v>
      </c>
      <c r="C52" s="250">
        <v>249.91</v>
      </c>
      <c r="D52" s="252">
        <v>4888.5960999999998</v>
      </c>
      <c r="E52" s="126"/>
      <c r="F52" s="126"/>
      <c r="G52" s="126"/>
      <c r="H52" s="250">
        <v>1.61</v>
      </c>
    </row>
    <row r="53" spans="1:8">
      <c r="A53" s="252">
        <v>5002</v>
      </c>
      <c r="B53" s="250">
        <v>1.79</v>
      </c>
      <c r="C53" s="250">
        <v>207.4</v>
      </c>
      <c r="D53" s="252">
        <v>4978.5608000000002</v>
      </c>
      <c r="E53" s="126"/>
      <c r="F53" s="126"/>
      <c r="G53" s="126"/>
      <c r="H53" s="250">
        <v>1.37</v>
      </c>
    </row>
    <row r="54" spans="1:8">
      <c r="A54" s="252">
        <v>5093</v>
      </c>
      <c r="B54" s="250">
        <v>2.68</v>
      </c>
      <c r="C54" s="250">
        <v>161.13999999999999</v>
      </c>
      <c r="D54" s="252">
        <v>5069.4975000000004</v>
      </c>
      <c r="E54" s="126"/>
      <c r="F54" s="126"/>
      <c r="G54" s="126"/>
      <c r="H54" s="250">
        <v>2.13</v>
      </c>
    </row>
    <row r="55" spans="1:8">
      <c r="A55" s="252">
        <v>5183</v>
      </c>
      <c r="B55" s="250">
        <v>3.16</v>
      </c>
      <c r="C55" s="250">
        <v>152.66</v>
      </c>
      <c r="D55" s="252">
        <v>5159.3807999999999</v>
      </c>
      <c r="E55" s="126"/>
      <c r="F55" s="126"/>
      <c r="G55" s="126"/>
      <c r="H55" s="250">
        <v>0.72</v>
      </c>
    </row>
    <row r="56" spans="1:8">
      <c r="A56" s="252">
        <v>5272</v>
      </c>
      <c r="B56" s="250">
        <v>3.15</v>
      </c>
      <c r="C56" s="250">
        <v>151.83000000000001</v>
      </c>
      <c r="D56" s="252">
        <v>5248.2458999999999</v>
      </c>
      <c r="E56" s="126"/>
      <c r="F56" s="126"/>
      <c r="G56" s="126"/>
      <c r="H56" s="250">
        <v>0.05</v>
      </c>
    </row>
    <row r="57" spans="1:8">
      <c r="A57" s="252">
        <v>5362</v>
      </c>
      <c r="B57" s="250">
        <v>3.13</v>
      </c>
      <c r="C57" s="250">
        <v>148.53</v>
      </c>
      <c r="D57" s="252">
        <v>5338.1108000000004</v>
      </c>
      <c r="E57" s="126"/>
      <c r="F57" s="126"/>
      <c r="G57" s="126"/>
      <c r="H57" s="250">
        <v>0.2</v>
      </c>
    </row>
    <row r="58" spans="1:8">
      <c r="A58" s="252">
        <v>5451</v>
      </c>
      <c r="B58" s="250">
        <v>3.31</v>
      </c>
      <c r="C58" s="250">
        <v>148.11000000000001</v>
      </c>
      <c r="D58" s="252">
        <v>5426.9703</v>
      </c>
      <c r="E58" s="126"/>
      <c r="F58" s="126"/>
      <c r="G58" s="126"/>
      <c r="H58" s="250">
        <v>0.2</v>
      </c>
    </row>
    <row r="59" spans="1:8">
      <c r="A59" s="252">
        <v>5541</v>
      </c>
      <c r="B59" s="250">
        <v>3.34</v>
      </c>
      <c r="C59" s="250">
        <v>149.85</v>
      </c>
      <c r="D59" s="252">
        <v>5516.8188</v>
      </c>
      <c r="E59" s="126"/>
      <c r="F59" s="126"/>
      <c r="G59" s="126"/>
      <c r="H59" s="250">
        <v>0.12</v>
      </c>
    </row>
    <row r="60" spans="1:8">
      <c r="A60" s="252">
        <v>5630</v>
      </c>
      <c r="B60" s="250">
        <v>3.2</v>
      </c>
      <c r="C60" s="250">
        <v>149.28</v>
      </c>
      <c r="D60" s="252">
        <v>5605.6738999999998</v>
      </c>
      <c r="E60" s="126"/>
      <c r="F60" s="126"/>
      <c r="G60" s="126"/>
      <c r="H60" s="250">
        <v>0.16</v>
      </c>
    </row>
    <row r="61" spans="1:8">
      <c r="A61" s="252">
        <v>5719</v>
      </c>
      <c r="B61" s="250">
        <v>3.26</v>
      </c>
      <c r="C61" s="250">
        <v>148.69</v>
      </c>
      <c r="D61" s="252">
        <v>5694.5325000000003</v>
      </c>
      <c r="E61" s="126"/>
      <c r="F61" s="126"/>
      <c r="G61" s="126"/>
      <c r="H61" s="250">
        <v>0.08</v>
      </c>
    </row>
    <row r="62" spans="1:8">
      <c r="A62" s="252">
        <v>5809</v>
      </c>
      <c r="B62" s="250">
        <v>3.3</v>
      </c>
      <c r="C62" s="250">
        <v>147.71</v>
      </c>
      <c r="D62" s="252">
        <v>5784.3851000000004</v>
      </c>
      <c r="E62" s="126"/>
      <c r="F62" s="126"/>
      <c r="G62" s="126"/>
      <c r="H62" s="250">
        <v>0.08</v>
      </c>
    </row>
    <row r="63" spans="1:8">
      <c r="A63" s="252">
        <v>5898</v>
      </c>
      <c r="B63" s="250">
        <v>3.47</v>
      </c>
      <c r="C63" s="250">
        <v>145.80000000000001</v>
      </c>
      <c r="D63" s="252">
        <v>5873.2298000000001</v>
      </c>
      <c r="E63" s="126"/>
      <c r="F63" s="126"/>
      <c r="G63" s="126"/>
      <c r="H63" s="250">
        <v>0.23</v>
      </c>
    </row>
    <row r="64" spans="1:8">
      <c r="A64" s="252">
        <v>5988</v>
      </c>
      <c r="B64" s="250">
        <v>3.44</v>
      </c>
      <c r="C64" s="250">
        <v>142.36000000000001</v>
      </c>
      <c r="D64" s="252">
        <v>5963.0663000000004</v>
      </c>
      <c r="E64" s="126"/>
      <c r="F64" s="126"/>
      <c r="G64" s="126"/>
      <c r="H64" s="250">
        <v>0.23</v>
      </c>
    </row>
    <row r="65" spans="1:8">
      <c r="A65" s="252">
        <v>6077</v>
      </c>
      <c r="B65" s="250">
        <v>3.29</v>
      </c>
      <c r="C65" s="250">
        <v>147.30000000000001</v>
      </c>
      <c r="D65" s="252">
        <v>6051.9129999999996</v>
      </c>
      <c r="E65" s="126"/>
      <c r="F65" s="126"/>
      <c r="G65" s="126"/>
      <c r="H65" s="250">
        <v>0.37</v>
      </c>
    </row>
    <row r="66" spans="1:8">
      <c r="A66" s="252">
        <v>6167</v>
      </c>
      <c r="B66" s="250">
        <v>2.86</v>
      </c>
      <c r="C66" s="250">
        <v>159.13</v>
      </c>
      <c r="D66" s="252">
        <v>6141.7840999999999</v>
      </c>
      <c r="E66" s="126"/>
      <c r="F66" s="126"/>
      <c r="G66" s="126"/>
      <c r="H66" s="250">
        <v>0.85</v>
      </c>
    </row>
    <row r="67" spans="1:8">
      <c r="A67" s="252">
        <v>6256</v>
      </c>
      <c r="B67" s="250">
        <v>2.81</v>
      </c>
      <c r="C67" s="250">
        <v>159.69</v>
      </c>
      <c r="D67" s="252">
        <v>6230.6751999999997</v>
      </c>
      <c r="E67" s="126"/>
      <c r="F67" s="126"/>
      <c r="G67" s="126"/>
      <c r="H67" s="250">
        <v>0.06</v>
      </c>
    </row>
    <row r="68" spans="1:8">
      <c r="A68" s="252">
        <v>6270</v>
      </c>
      <c r="B68" s="250">
        <v>2.83</v>
      </c>
      <c r="C68" s="250">
        <v>158.75</v>
      </c>
      <c r="D68" s="252">
        <v>6244.6583000000001</v>
      </c>
      <c r="E68" s="126"/>
      <c r="F68" s="126"/>
      <c r="G68" s="126"/>
      <c r="H68" s="250">
        <v>0.36</v>
      </c>
    </row>
    <row r="69" spans="1:8">
      <c r="A69" s="252">
        <v>6361</v>
      </c>
      <c r="B69" s="250">
        <v>2.56</v>
      </c>
      <c r="C69" s="250">
        <v>158.49</v>
      </c>
      <c r="D69" s="252">
        <v>6335.5574999999999</v>
      </c>
      <c r="E69" s="126"/>
      <c r="F69" s="126"/>
      <c r="G69" s="126"/>
      <c r="H69" s="250">
        <v>0.3</v>
      </c>
    </row>
    <row r="70" spans="1:8">
      <c r="A70" s="252">
        <v>6450</v>
      </c>
      <c r="B70" s="250">
        <v>2.58</v>
      </c>
      <c r="C70" s="250">
        <v>157.35</v>
      </c>
      <c r="D70" s="252">
        <v>6424.4679999999998</v>
      </c>
      <c r="E70" s="126"/>
      <c r="F70" s="126"/>
      <c r="G70" s="126"/>
      <c r="H70" s="250">
        <v>0.06</v>
      </c>
    </row>
    <row r="71" spans="1:8">
      <c r="A71" s="252">
        <v>6540</v>
      </c>
      <c r="B71" s="250">
        <v>2.5099999999999998</v>
      </c>
      <c r="C71" s="250">
        <v>156.43</v>
      </c>
      <c r="D71" s="252">
        <v>6514.3792000000003</v>
      </c>
      <c r="E71" s="126"/>
      <c r="F71" s="126"/>
      <c r="G71" s="126"/>
      <c r="H71" s="250">
        <v>0.09</v>
      </c>
    </row>
    <row r="72" spans="1:8">
      <c r="A72" s="252">
        <v>6629</v>
      </c>
      <c r="B72" s="250">
        <v>2.39</v>
      </c>
      <c r="C72" s="250">
        <v>155.47999999999999</v>
      </c>
      <c r="D72" s="252">
        <v>6603.2978999999996</v>
      </c>
      <c r="E72" s="126"/>
      <c r="F72" s="126"/>
      <c r="G72" s="126"/>
      <c r="H72" s="250">
        <v>0.14000000000000001</v>
      </c>
    </row>
    <row r="73" spans="1:8">
      <c r="A73" s="252">
        <v>6719</v>
      </c>
      <c r="B73" s="250">
        <v>2.23</v>
      </c>
      <c r="C73" s="250">
        <v>156.44</v>
      </c>
      <c r="D73" s="252">
        <v>6693.2246999999998</v>
      </c>
      <c r="E73" s="126"/>
      <c r="F73" s="126"/>
      <c r="G73" s="126"/>
      <c r="H73" s="250">
        <v>0.18</v>
      </c>
    </row>
    <row r="74" spans="1:8">
      <c r="A74" s="252">
        <v>6808</v>
      </c>
      <c r="B74" s="250">
        <v>2.2200000000000002</v>
      </c>
      <c r="C74" s="250">
        <v>157.77000000000001</v>
      </c>
      <c r="D74" s="252">
        <v>6782.1575999999995</v>
      </c>
      <c r="E74" s="126"/>
      <c r="F74" s="126"/>
      <c r="G74" s="126"/>
      <c r="H74" s="250">
        <v>0.06</v>
      </c>
    </row>
    <row r="75" spans="1:8">
      <c r="A75" s="252">
        <v>6897</v>
      </c>
      <c r="B75" s="250">
        <v>2.0299999999999998</v>
      </c>
      <c r="C75" s="250">
        <v>160.35</v>
      </c>
      <c r="D75" s="252">
        <v>6871.0964000000004</v>
      </c>
      <c r="E75" s="126"/>
      <c r="F75" s="126"/>
      <c r="G75" s="126"/>
      <c r="H75" s="250">
        <v>0.24</v>
      </c>
    </row>
    <row r="76" spans="1:8">
      <c r="A76" s="252">
        <v>6987</v>
      </c>
      <c r="B76" s="250">
        <v>2.78</v>
      </c>
      <c r="C76" s="250">
        <v>160.13999999999999</v>
      </c>
      <c r="D76" s="252">
        <v>6961.0164999999997</v>
      </c>
      <c r="E76" s="126"/>
      <c r="F76" s="126"/>
      <c r="G76" s="126"/>
      <c r="H76" s="250">
        <v>0.83</v>
      </c>
    </row>
    <row r="77" spans="1:8">
      <c r="A77" s="252">
        <v>7077</v>
      </c>
      <c r="B77" s="250">
        <v>2.8</v>
      </c>
      <c r="C77" s="250">
        <v>159.61000000000001</v>
      </c>
      <c r="D77" s="252">
        <v>7050.9098000000004</v>
      </c>
      <c r="E77" s="126"/>
      <c r="F77" s="126"/>
      <c r="G77" s="126"/>
      <c r="H77" s="250">
        <v>0.04</v>
      </c>
    </row>
    <row r="78" spans="1:8">
      <c r="A78" s="252">
        <v>7166</v>
      </c>
      <c r="B78" s="250">
        <v>2.69</v>
      </c>
      <c r="C78" s="250">
        <v>153.38</v>
      </c>
      <c r="D78" s="252">
        <v>7139.8078999999998</v>
      </c>
      <c r="E78" s="126"/>
      <c r="F78" s="126"/>
      <c r="G78" s="126"/>
      <c r="H78" s="250">
        <v>0.36</v>
      </c>
    </row>
    <row r="79" spans="1:8">
      <c r="A79" s="252">
        <v>7256</v>
      </c>
      <c r="B79" s="250">
        <v>2.58</v>
      </c>
      <c r="C79" s="250">
        <v>147.53</v>
      </c>
      <c r="D79" s="252">
        <v>7229.7128000000002</v>
      </c>
      <c r="E79" s="126"/>
      <c r="F79" s="126"/>
      <c r="G79" s="126"/>
      <c r="H79" s="250">
        <v>0.32</v>
      </c>
    </row>
    <row r="80" spans="1:8">
      <c r="A80" s="252">
        <v>7346</v>
      </c>
      <c r="B80" s="250">
        <v>2.42</v>
      </c>
      <c r="C80" s="250">
        <v>146.72999999999999</v>
      </c>
      <c r="D80" s="252">
        <v>7319.6271999999999</v>
      </c>
      <c r="E80" s="126"/>
      <c r="F80" s="126"/>
      <c r="G80" s="126"/>
      <c r="H80" s="250">
        <v>0.18</v>
      </c>
    </row>
    <row r="81" spans="1:8">
      <c r="A81" s="252">
        <v>7435</v>
      </c>
      <c r="B81" s="250">
        <v>2.12</v>
      </c>
      <c r="C81" s="250">
        <v>151.59</v>
      </c>
      <c r="D81" s="252">
        <v>7408.5573000000004</v>
      </c>
      <c r="E81" s="126"/>
      <c r="F81" s="126"/>
      <c r="G81" s="126"/>
      <c r="H81" s="250">
        <v>0.4</v>
      </c>
    </row>
    <row r="82" spans="1:8">
      <c r="A82" s="252">
        <v>7525</v>
      </c>
      <c r="B82" s="250">
        <v>1.73</v>
      </c>
      <c r="C82" s="250">
        <v>157.75</v>
      </c>
      <c r="D82" s="252">
        <v>7498.5064000000002</v>
      </c>
      <c r="E82" s="126"/>
      <c r="F82" s="126"/>
      <c r="G82" s="126"/>
      <c r="H82" s="250">
        <v>0.49</v>
      </c>
    </row>
    <row r="83" spans="1:8">
      <c r="A83" s="252">
        <v>7614</v>
      </c>
      <c r="B83" s="250">
        <v>1.41</v>
      </c>
      <c r="C83" s="250">
        <v>158.94999999999999</v>
      </c>
      <c r="D83" s="252">
        <v>7587.4728999999998</v>
      </c>
      <c r="E83" s="126"/>
      <c r="F83" s="126"/>
      <c r="G83" s="126"/>
      <c r="H83" s="250">
        <v>0.36</v>
      </c>
    </row>
    <row r="84" spans="1:8">
      <c r="A84" s="252">
        <v>7703</v>
      </c>
      <c r="B84" s="250">
        <v>1.39</v>
      </c>
      <c r="C84" s="250">
        <v>143.21</v>
      </c>
      <c r="D84" s="252">
        <v>7676.4467000000004</v>
      </c>
      <c r="E84" s="126"/>
      <c r="F84" s="126"/>
      <c r="G84" s="126"/>
      <c r="H84" s="250">
        <v>0.43</v>
      </c>
    </row>
    <row r="85" spans="1:8">
      <c r="A85" s="252">
        <v>7793</v>
      </c>
      <c r="B85" s="250">
        <v>1.32</v>
      </c>
      <c r="C85" s="250">
        <v>146.93</v>
      </c>
      <c r="D85" s="252">
        <v>7766.4215000000004</v>
      </c>
      <c r="E85" s="126"/>
      <c r="F85" s="126"/>
      <c r="G85" s="126"/>
      <c r="H85" s="250">
        <v>0.12</v>
      </c>
    </row>
    <row r="86" spans="1:8">
      <c r="A86" s="252">
        <v>7883</v>
      </c>
      <c r="B86" s="250">
        <v>1.06</v>
      </c>
      <c r="C86" s="250">
        <v>156.26</v>
      </c>
      <c r="D86" s="252">
        <v>7856.4021000000002</v>
      </c>
      <c r="E86" s="126"/>
      <c r="F86" s="126"/>
      <c r="G86" s="126"/>
      <c r="H86" s="250">
        <v>0.36</v>
      </c>
    </row>
    <row r="87" spans="1:8">
      <c r="A87" s="252">
        <v>7972</v>
      </c>
      <c r="B87" s="250">
        <v>1.26</v>
      </c>
      <c r="C87" s="250">
        <v>178.63</v>
      </c>
      <c r="D87" s="252">
        <v>7945.3842999999997</v>
      </c>
      <c r="E87" s="126"/>
      <c r="F87" s="126"/>
      <c r="G87" s="126"/>
      <c r="H87" s="250">
        <v>0.55000000000000004</v>
      </c>
    </row>
    <row r="88" spans="1:8">
      <c r="A88" s="252">
        <v>8062</v>
      </c>
      <c r="B88" s="250">
        <v>1.1200000000000001</v>
      </c>
      <c r="C88" s="250">
        <v>177.36</v>
      </c>
      <c r="D88" s="252">
        <v>8035.3648999999996</v>
      </c>
      <c r="E88" s="126"/>
      <c r="F88" s="126"/>
      <c r="G88" s="126"/>
      <c r="H88" s="250">
        <v>0.16</v>
      </c>
    </row>
    <row r="89" spans="1:8">
      <c r="A89" s="252">
        <v>8151</v>
      </c>
      <c r="B89" s="250">
        <v>0.91</v>
      </c>
      <c r="C89" s="250">
        <v>164.26</v>
      </c>
      <c r="D89" s="252">
        <v>8124.3509999999997</v>
      </c>
      <c r="E89" s="126"/>
      <c r="F89" s="126"/>
      <c r="G89" s="126"/>
      <c r="H89" s="250">
        <v>0.35</v>
      </c>
    </row>
    <row r="90" spans="1:8">
      <c r="A90" s="252">
        <v>8241</v>
      </c>
      <c r="B90" s="250">
        <v>0.51</v>
      </c>
      <c r="C90" s="250">
        <v>95.25</v>
      </c>
      <c r="D90" s="252">
        <v>8214.3451999999997</v>
      </c>
      <c r="E90" s="126"/>
      <c r="F90" s="126"/>
      <c r="G90" s="126"/>
      <c r="H90" s="250">
        <v>0.97</v>
      </c>
    </row>
    <row r="91" spans="1:8">
      <c r="A91" s="252">
        <v>8331</v>
      </c>
      <c r="B91" s="250">
        <v>0.34</v>
      </c>
      <c r="C91" s="250">
        <v>206.36</v>
      </c>
      <c r="D91" s="252">
        <v>8304.3438000000006</v>
      </c>
      <c r="E91" s="126"/>
      <c r="F91" s="126"/>
      <c r="G91" s="126"/>
      <c r="H91" s="250">
        <v>0.79</v>
      </c>
    </row>
    <row r="92" spans="1:8">
      <c r="A92" s="252">
        <v>8407</v>
      </c>
      <c r="B92" s="250">
        <v>0.79</v>
      </c>
      <c r="C92" s="250">
        <v>268.88</v>
      </c>
      <c r="D92" s="252">
        <v>8380.3405000000002</v>
      </c>
      <c r="E92" s="126"/>
      <c r="F92" s="126"/>
      <c r="G92" s="126"/>
      <c r="H92" s="250">
        <v>0.92</v>
      </c>
    </row>
    <row r="93" spans="1:8">
      <c r="A93" s="252">
        <v>8452</v>
      </c>
      <c r="B93" s="250">
        <v>1.18</v>
      </c>
      <c r="C93" s="250">
        <v>291.85000000000002</v>
      </c>
      <c r="D93" s="252">
        <v>8425.3338999999996</v>
      </c>
      <c r="E93" s="126"/>
      <c r="F93" s="126"/>
      <c r="G93" s="126"/>
      <c r="H93" s="250">
        <v>1.22</v>
      </c>
    </row>
    <row r="94" spans="1:8">
      <c r="A94" s="252">
        <v>8497</v>
      </c>
      <c r="B94" s="250">
        <v>5.61</v>
      </c>
      <c r="C94" s="250">
        <v>357.36</v>
      </c>
      <c r="D94" s="252">
        <v>8470.2525999999998</v>
      </c>
      <c r="E94" s="126"/>
      <c r="F94" s="126"/>
      <c r="G94" s="126"/>
      <c r="H94" s="250">
        <v>11.63</v>
      </c>
    </row>
    <row r="95" spans="1:8">
      <c r="A95" s="252">
        <v>8541</v>
      </c>
      <c r="B95" s="250">
        <v>10.63</v>
      </c>
      <c r="C95" s="250">
        <v>1.33</v>
      </c>
      <c r="D95" s="252">
        <v>8513.7978000000003</v>
      </c>
      <c r="E95" s="126"/>
      <c r="F95" s="126"/>
      <c r="G95" s="126"/>
      <c r="H95" s="250">
        <v>11.47</v>
      </c>
    </row>
    <row r="96" spans="1:8">
      <c r="A96" s="252">
        <v>8586</v>
      </c>
      <c r="B96" s="250">
        <v>14.05</v>
      </c>
      <c r="C96" s="250">
        <v>4.5999999999999996</v>
      </c>
      <c r="D96" s="252">
        <v>8557.7522000000008</v>
      </c>
      <c r="E96" s="126"/>
      <c r="F96" s="126"/>
      <c r="G96" s="126"/>
      <c r="H96" s="250">
        <v>7.75</v>
      </c>
    </row>
    <row r="97" spans="1:8">
      <c r="A97" s="252">
        <v>8631</v>
      </c>
      <c r="B97" s="250">
        <v>16.98</v>
      </c>
      <c r="C97" s="250">
        <v>4.2699999999999996</v>
      </c>
      <c r="D97" s="252">
        <v>8601.1077000000005</v>
      </c>
      <c r="E97" s="126"/>
      <c r="F97" s="126"/>
      <c r="G97" s="126"/>
      <c r="H97" s="250">
        <v>6.51</v>
      </c>
    </row>
    <row r="98" spans="1:8">
      <c r="A98" s="252">
        <v>8676</v>
      </c>
      <c r="B98" s="250">
        <v>21.08</v>
      </c>
      <c r="C98" s="250">
        <v>3.46</v>
      </c>
      <c r="D98" s="252">
        <v>8643.6394</v>
      </c>
      <c r="E98" s="126"/>
      <c r="F98" s="126"/>
      <c r="G98" s="126"/>
      <c r="H98" s="250">
        <v>9.1300000000000008</v>
      </c>
    </row>
    <row r="99" spans="1:8">
      <c r="A99" s="252">
        <v>8720</v>
      </c>
      <c r="B99" s="250">
        <v>25.14</v>
      </c>
      <c r="C99" s="250">
        <v>4.51</v>
      </c>
      <c r="D99" s="252">
        <v>8684.1002000000008</v>
      </c>
      <c r="E99" s="126"/>
      <c r="F99" s="126"/>
      <c r="G99" s="126"/>
      <c r="H99" s="250">
        <v>9.27</v>
      </c>
    </row>
    <row r="100" spans="1:8">
      <c r="A100" s="252">
        <v>8765</v>
      </c>
      <c r="B100" s="250">
        <v>29.62</v>
      </c>
      <c r="C100" s="250">
        <v>4.38</v>
      </c>
      <c r="D100" s="252">
        <v>8724.0488999999998</v>
      </c>
      <c r="E100" s="126"/>
      <c r="F100" s="126"/>
      <c r="G100" s="126"/>
      <c r="H100" s="250">
        <v>9.9600000000000009</v>
      </c>
    </row>
    <row r="101" spans="1:8">
      <c r="A101" s="252">
        <v>8810</v>
      </c>
      <c r="B101" s="250">
        <v>33.869999999999997</v>
      </c>
      <c r="C101" s="250">
        <v>4.26</v>
      </c>
      <c r="D101" s="252">
        <v>8762.3081000000002</v>
      </c>
      <c r="E101" s="126"/>
      <c r="F101" s="126"/>
      <c r="G101" s="126"/>
      <c r="H101" s="250">
        <v>9.4499999999999993</v>
      </c>
    </row>
    <row r="102" spans="1:8">
      <c r="A102" s="252">
        <v>8855</v>
      </c>
      <c r="B102" s="250">
        <v>36.72</v>
      </c>
      <c r="C102" s="250">
        <v>1.28</v>
      </c>
      <c r="D102" s="252">
        <v>8799.0355</v>
      </c>
      <c r="E102" s="126"/>
      <c r="F102" s="126"/>
      <c r="G102" s="126"/>
      <c r="H102" s="250">
        <v>7.4</v>
      </c>
    </row>
    <row r="103" spans="1:8">
      <c r="A103" s="252">
        <v>8899</v>
      </c>
      <c r="B103" s="250">
        <v>40.43</v>
      </c>
      <c r="C103" s="250">
        <v>357.94</v>
      </c>
      <c r="D103" s="252">
        <v>8833.4321999999993</v>
      </c>
      <c r="E103" s="126"/>
      <c r="F103" s="126"/>
      <c r="G103" s="126"/>
      <c r="H103" s="250">
        <v>9.67</v>
      </c>
    </row>
    <row r="104" spans="1:8">
      <c r="A104" s="252">
        <v>8944</v>
      </c>
      <c r="B104" s="250">
        <v>43.96</v>
      </c>
      <c r="C104" s="250">
        <v>358.1</v>
      </c>
      <c r="D104" s="252">
        <v>8866.7656999999999</v>
      </c>
      <c r="E104" s="126"/>
      <c r="F104" s="126"/>
      <c r="G104" s="126"/>
      <c r="H104" s="250">
        <v>7.85</v>
      </c>
    </row>
    <row r="105" spans="1:8">
      <c r="A105" s="252">
        <v>8989</v>
      </c>
      <c r="B105" s="250">
        <v>48.15</v>
      </c>
      <c r="C105" s="250">
        <v>0.56000000000000005</v>
      </c>
      <c r="D105" s="252">
        <v>8897.9897999999994</v>
      </c>
      <c r="E105" s="126"/>
      <c r="F105" s="126"/>
      <c r="G105" s="126"/>
      <c r="H105" s="250">
        <v>10.11</v>
      </c>
    </row>
    <row r="106" spans="1:8">
      <c r="A106" s="252">
        <v>9034</v>
      </c>
      <c r="B106" s="250">
        <v>52.04</v>
      </c>
      <c r="C106" s="250">
        <v>2.63</v>
      </c>
      <c r="D106" s="252">
        <v>8926.8544000000002</v>
      </c>
      <c r="E106" s="126"/>
      <c r="F106" s="126"/>
      <c r="G106" s="126"/>
      <c r="H106" s="250">
        <v>9.34</v>
      </c>
    </row>
    <row r="107" spans="1:8">
      <c r="A107" s="252">
        <v>9078</v>
      </c>
      <c r="B107" s="250">
        <v>56.66</v>
      </c>
      <c r="C107" s="250">
        <v>3.59</v>
      </c>
      <c r="D107" s="252">
        <v>8952.4923999999992</v>
      </c>
      <c r="E107" s="126"/>
      <c r="F107" s="126"/>
      <c r="G107" s="126"/>
      <c r="H107" s="250">
        <v>10.65</v>
      </c>
    </row>
    <row r="108" spans="1:8">
      <c r="A108" s="252">
        <v>9123</v>
      </c>
      <c r="B108" s="250">
        <v>61.32</v>
      </c>
      <c r="C108" s="250">
        <v>4.4000000000000004</v>
      </c>
      <c r="D108" s="252">
        <v>8975.6697999999997</v>
      </c>
      <c r="E108" s="126"/>
      <c r="F108" s="126"/>
      <c r="G108" s="126"/>
      <c r="H108" s="250">
        <v>10.47</v>
      </c>
    </row>
    <row r="109" spans="1:8">
      <c r="A109" s="252">
        <v>9168</v>
      </c>
      <c r="B109" s="250">
        <v>65.66</v>
      </c>
      <c r="C109" s="250">
        <v>4.8899999999999997</v>
      </c>
      <c r="D109" s="252">
        <v>8995.7510000000002</v>
      </c>
      <c r="E109" s="126"/>
      <c r="F109" s="126"/>
      <c r="G109" s="126"/>
      <c r="H109" s="250">
        <v>9.69</v>
      </c>
    </row>
    <row r="110" spans="1:8">
      <c r="A110" s="252">
        <v>9213</v>
      </c>
      <c r="B110" s="250">
        <v>69.900000000000006</v>
      </c>
      <c r="C110" s="250">
        <v>4.3099999999999996</v>
      </c>
      <c r="D110" s="252">
        <v>9012.7646000000004</v>
      </c>
      <c r="E110" s="126"/>
      <c r="F110" s="126"/>
      <c r="G110" s="126"/>
      <c r="H110" s="250">
        <v>9.5</v>
      </c>
    </row>
    <row r="111" spans="1:8">
      <c r="A111" s="252">
        <v>9258</v>
      </c>
      <c r="B111" s="250">
        <v>74.98</v>
      </c>
      <c r="C111" s="250">
        <v>2.0299999999999998</v>
      </c>
      <c r="D111" s="252">
        <v>9026.3384999999998</v>
      </c>
      <c r="E111" s="126"/>
      <c r="F111" s="126"/>
      <c r="G111" s="126"/>
      <c r="H111" s="250">
        <v>12.28</v>
      </c>
    </row>
    <row r="112" spans="1:8">
      <c r="A112" s="252">
        <v>9303</v>
      </c>
      <c r="B112" s="250">
        <v>80.599999999999994</v>
      </c>
      <c r="C112" s="250">
        <v>0.42</v>
      </c>
      <c r="D112" s="252">
        <v>9035.8526000000002</v>
      </c>
      <c r="E112" s="126"/>
      <c r="F112" s="126"/>
      <c r="G112" s="126"/>
      <c r="H112" s="250">
        <v>12.97</v>
      </c>
    </row>
    <row r="113" spans="1:8">
      <c r="A113" s="252">
        <v>9415</v>
      </c>
      <c r="B113" s="250">
        <v>87.62</v>
      </c>
      <c r="C113" s="250">
        <v>357.59</v>
      </c>
      <c r="D113" s="252">
        <v>9047.3410000000003</v>
      </c>
      <c r="E113" s="125"/>
      <c r="F113" s="125"/>
      <c r="G113" s="125"/>
      <c r="H113" s="250">
        <v>6.75</v>
      </c>
    </row>
    <row r="114" spans="1:8">
      <c r="A114" s="252">
        <v>9510</v>
      </c>
      <c r="B114" s="250">
        <v>92.02</v>
      </c>
      <c r="C114" s="250">
        <v>356.36</v>
      </c>
      <c r="D114" s="252">
        <v>9047.6394</v>
      </c>
      <c r="E114" s="125"/>
      <c r="F114" s="125"/>
      <c r="G114" s="125"/>
      <c r="H114" s="250">
        <v>4.8099999999999996</v>
      </c>
    </row>
    <row r="115" spans="1:8">
      <c r="A115" s="253">
        <v>9605</v>
      </c>
      <c r="B115" s="240">
        <v>90.7</v>
      </c>
      <c r="C115" s="240">
        <v>353.39</v>
      </c>
      <c r="D115" s="253">
        <v>9045.3842000000004</v>
      </c>
      <c r="E115" s="248"/>
      <c r="F115" s="248"/>
      <c r="G115" s="248"/>
      <c r="H115" s="240">
        <v>3.42</v>
      </c>
    </row>
    <row r="116" spans="1:8">
      <c r="A116" s="253">
        <v>9699</v>
      </c>
      <c r="B116" s="240">
        <v>91.23</v>
      </c>
      <c r="C116" s="240">
        <v>349.35</v>
      </c>
      <c r="D116" s="253">
        <v>9043.8004000000001</v>
      </c>
      <c r="E116" s="248"/>
      <c r="F116" s="248"/>
      <c r="G116" s="248"/>
      <c r="H116" s="240">
        <v>4.33</v>
      </c>
    </row>
    <row r="117" spans="1:8">
      <c r="A117" s="253">
        <v>9794</v>
      </c>
      <c r="B117" s="240">
        <v>88.85</v>
      </c>
      <c r="C117" s="240">
        <v>345.07</v>
      </c>
      <c r="D117" s="253">
        <v>9043.7340999999997</v>
      </c>
      <c r="E117" s="248"/>
      <c r="F117" s="248"/>
      <c r="G117" s="248"/>
      <c r="H117" s="240">
        <v>5.15</v>
      </c>
    </row>
    <row r="118" spans="1:8">
      <c r="A118" s="253">
        <v>9889</v>
      </c>
      <c r="B118" s="240">
        <v>89.08</v>
      </c>
      <c r="C118" s="240">
        <v>344.47</v>
      </c>
      <c r="D118" s="253">
        <v>9045.4501</v>
      </c>
      <c r="E118" s="248"/>
      <c r="F118" s="248"/>
      <c r="G118" s="248"/>
      <c r="H118" s="240">
        <v>0.68</v>
      </c>
    </row>
    <row r="119" spans="1:8">
      <c r="A119" s="253">
        <v>9983</v>
      </c>
      <c r="B119" s="240">
        <v>89.8</v>
      </c>
      <c r="C119" s="240">
        <v>345.33</v>
      </c>
      <c r="D119" s="253">
        <v>9046.3688000000002</v>
      </c>
      <c r="E119" s="248"/>
      <c r="F119" s="248"/>
      <c r="G119" s="248"/>
      <c r="H119" s="240">
        <v>1.19</v>
      </c>
    </row>
    <row r="120" spans="1:8">
      <c r="A120" s="253">
        <v>10078</v>
      </c>
      <c r="B120" s="240">
        <v>88.49</v>
      </c>
      <c r="C120" s="240">
        <v>343.46</v>
      </c>
      <c r="D120" s="253">
        <v>9047.7865000000002</v>
      </c>
      <c r="E120" s="248"/>
      <c r="F120" s="248"/>
      <c r="G120" s="248"/>
      <c r="H120" s="240">
        <v>2.4</v>
      </c>
    </row>
    <row r="121" spans="1:8">
      <c r="A121" s="253">
        <v>10173</v>
      </c>
      <c r="B121" s="240">
        <v>90.64</v>
      </c>
      <c r="C121" s="240">
        <v>342.99</v>
      </c>
      <c r="D121" s="253">
        <v>9048.5077000000001</v>
      </c>
      <c r="E121" s="248"/>
      <c r="F121" s="248"/>
      <c r="G121" s="248"/>
      <c r="H121" s="240">
        <v>2.3199999999999998</v>
      </c>
    </row>
    <row r="122" spans="1:8">
      <c r="A122" s="253">
        <v>10268</v>
      </c>
      <c r="B122" s="240">
        <v>90.84</v>
      </c>
      <c r="C122" s="240">
        <v>344.22</v>
      </c>
      <c r="D122" s="253">
        <v>9047.2808000000005</v>
      </c>
      <c r="E122" s="248"/>
      <c r="F122" s="248"/>
      <c r="G122" s="248"/>
      <c r="H122" s="240">
        <v>1.31</v>
      </c>
    </row>
    <row r="123" spans="1:8">
      <c r="A123" s="253">
        <v>10362</v>
      </c>
      <c r="B123" s="240">
        <v>89.24</v>
      </c>
      <c r="C123" s="240">
        <v>344.95</v>
      </c>
      <c r="D123" s="253">
        <v>9047.2150999999994</v>
      </c>
      <c r="E123" s="248"/>
      <c r="F123" s="248"/>
      <c r="G123" s="248"/>
      <c r="H123" s="240">
        <v>1.87</v>
      </c>
    </row>
    <row r="124" spans="1:8">
      <c r="A124" s="253">
        <v>10457</v>
      </c>
      <c r="B124" s="240">
        <v>88.96</v>
      </c>
      <c r="C124" s="240">
        <v>348.27</v>
      </c>
      <c r="D124" s="253">
        <v>9048.7077000000008</v>
      </c>
      <c r="E124" s="248"/>
      <c r="F124" s="248"/>
      <c r="G124" s="248"/>
      <c r="H124" s="240">
        <v>3.51</v>
      </c>
    </row>
    <row r="125" spans="1:8">
      <c r="A125" s="253">
        <v>10552</v>
      </c>
      <c r="B125" s="240">
        <v>89.32</v>
      </c>
      <c r="C125" s="240">
        <v>348.33</v>
      </c>
      <c r="D125" s="253">
        <v>9050.1335999999992</v>
      </c>
      <c r="E125" s="248"/>
      <c r="F125" s="248"/>
      <c r="G125" s="248"/>
      <c r="H125" s="240">
        <v>0.38</v>
      </c>
    </row>
    <row r="126" spans="1:8">
      <c r="A126" s="253">
        <v>10646</v>
      </c>
      <c r="B126" s="240">
        <v>89.85</v>
      </c>
      <c r="C126" s="240">
        <v>348.11</v>
      </c>
      <c r="D126" s="253">
        <v>9050.8145000000004</v>
      </c>
      <c r="E126" s="248"/>
      <c r="F126" s="248"/>
      <c r="G126" s="248"/>
      <c r="H126" s="240">
        <v>0.61</v>
      </c>
    </row>
    <row r="127" spans="1:8">
      <c r="A127" s="253">
        <v>10741</v>
      </c>
      <c r="B127" s="240">
        <v>88.03</v>
      </c>
      <c r="C127" s="240">
        <v>344.5</v>
      </c>
      <c r="D127" s="253">
        <v>9052.5723999999991</v>
      </c>
      <c r="E127" s="248"/>
      <c r="F127" s="248"/>
      <c r="G127" s="248"/>
      <c r="H127" s="240">
        <v>4.25</v>
      </c>
    </row>
    <row r="128" spans="1:8">
      <c r="A128" s="253">
        <v>10836</v>
      </c>
      <c r="B128" s="240">
        <v>88.59</v>
      </c>
      <c r="C128" s="240">
        <v>343.65</v>
      </c>
      <c r="D128" s="253">
        <v>9055.3742000000002</v>
      </c>
      <c r="E128" s="248"/>
      <c r="F128" s="248"/>
      <c r="G128" s="248"/>
      <c r="H128" s="240">
        <v>1.07</v>
      </c>
    </row>
    <row r="129" spans="1:8">
      <c r="A129" s="253">
        <v>10930</v>
      </c>
      <c r="B129" s="240">
        <v>88.4</v>
      </c>
      <c r="C129" s="240">
        <v>343.17</v>
      </c>
      <c r="D129" s="253">
        <v>9057.8430000000008</v>
      </c>
      <c r="E129" s="248"/>
      <c r="F129" s="248"/>
      <c r="G129" s="248"/>
      <c r="H129" s="240">
        <v>0.55000000000000004</v>
      </c>
    </row>
    <row r="130" spans="1:8">
      <c r="A130" s="253">
        <v>11025</v>
      </c>
      <c r="B130" s="240">
        <v>88.42</v>
      </c>
      <c r="C130" s="240">
        <v>342.79</v>
      </c>
      <c r="D130" s="253">
        <v>9060.4789999999994</v>
      </c>
      <c r="E130" s="248"/>
      <c r="F130" s="248"/>
      <c r="G130" s="248"/>
      <c r="H130" s="240">
        <v>0.4</v>
      </c>
    </row>
    <row r="131" spans="1:8">
      <c r="A131" s="253">
        <v>11120</v>
      </c>
      <c r="B131" s="240">
        <v>88.79</v>
      </c>
      <c r="C131" s="240">
        <v>342.67</v>
      </c>
      <c r="D131" s="253">
        <v>9062.7918000000009</v>
      </c>
      <c r="E131" s="248"/>
      <c r="F131" s="248"/>
      <c r="G131" s="248"/>
      <c r="H131" s="240">
        <v>0.41</v>
      </c>
    </row>
    <row r="132" spans="1:8">
      <c r="A132" s="253">
        <v>11215</v>
      </c>
      <c r="B132" s="240">
        <v>89.57</v>
      </c>
      <c r="C132" s="240">
        <v>342.29</v>
      </c>
      <c r="D132" s="253">
        <v>9064.1512999999995</v>
      </c>
      <c r="E132" s="248"/>
      <c r="F132" s="248"/>
      <c r="G132" s="248"/>
      <c r="H132" s="240">
        <v>0.91</v>
      </c>
    </row>
    <row r="133" spans="1:8">
      <c r="A133" s="253">
        <v>11309</v>
      </c>
      <c r="B133" s="240">
        <v>90.67</v>
      </c>
      <c r="C133" s="240">
        <v>343.99</v>
      </c>
      <c r="D133" s="253">
        <v>9063.9544999999998</v>
      </c>
      <c r="E133" s="248"/>
      <c r="F133" s="248"/>
      <c r="G133" s="248"/>
      <c r="H133" s="240">
        <v>2.15</v>
      </c>
    </row>
    <row r="134" spans="1:8">
      <c r="A134" s="253">
        <v>11404</v>
      </c>
      <c r="B134" s="240">
        <v>89.49</v>
      </c>
      <c r="C134" s="240">
        <v>345.79</v>
      </c>
      <c r="D134" s="253">
        <v>9063.8217999999997</v>
      </c>
      <c r="E134" s="248"/>
      <c r="F134" s="248"/>
      <c r="G134" s="248"/>
      <c r="H134" s="240">
        <v>2.27</v>
      </c>
    </row>
    <row r="135" spans="1:8">
      <c r="A135" s="253">
        <v>11499</v>
      </c>
      <c r="B135" s="240">
        <v>89.24</v>
      </c>
      <c r="C135" s="240">
        <v>346.03</v>
      </c>
      <c r="D135" s="253">
        <v>9064.8747000000003</v>
      </c>
      <c r="E135" s="248"/>
      <c r="F135" s="248"/>
      <c r="G135" s="248"/>
      <c r="H135" s="240">
        <v>0.36</v>
      </c>
    </row>
    <row r="136" spans="1:8">
      <c r="A136" s="253">
        <v>11594</v>
      </c>
      <c r="B136" s="240">
        <v>88.51</v>
      </c>
      <c r="C136" s="240">
        <v>346.03</v>
      </c>
      <c r="D136" s="253">
        <v>9066.7397999999994</v>
      </c>
      <c r="E136" s="248"/>
      <c r="F136" s="248"/>
      <c r="G136" s="248"/>
      <c r="H136" s="240">
        <v>0.77</v>
      </c>
    </row>
    <row r="137" spans="1:8">
      <c r="A137" s="253">
        <v>11689</v>
      </c>
      <c r="B137" s="240">
        <v>88.9</v>
      </c>
      <c r="C137" s="240">
        <v>346.89</v>
      </c>
      <c r="D137" s="253">
        <v>9068.8868999999995</v>
      </c>
      <c r="E137" s="248"/>
      <c r="F137" s="248"/>
      <c r="G137" s="248"/>
      <c r="H137" s="240">
        <v>0.99</v>
      </c>
    </row>
    <row r="138" spans="1:8">
      <c r="A138" s="253">
        <v>11784</v>
      </c>
      <c r="B138" s="240">
        <v>88.73</v>
      </c>
      <c r="C138" s="240">
        <v>346.96</v>
      </c>
      <c r="D138" s="253">
        <v>9070.8516</v>
      </c>
      <c r="E138" s="248"/>
      <c r="F138" s="248"/>
      <c r="G138" s="248"/>
      <c r="H138" s="240">
        <v>0.19</v>
      </c>
    </row>
    <row r="139" spans="1:8">
      <c r="A139" s="253">
        <v>11878</v>
      </c>
      <c r="B139" s="240">
        <v>88.34</v>
      </c>
      <c r="C139" s="240">
        <v>347.06</v>
      </c>
      <c r="D139" s="253">
        <v>9073.2548000000006</v>
      </c>
      <c r="E139" s="248"/>
      <c r="F139" s="248"/>
      <c r="G139" s="248"/>
      <c r="H139" s="240">
        <v>0.43</v>
      </c>
    </row>
    <row r="140" spans="1:8">
      <c r="A140" s="253">
        <v>11973</v>
      </c>
      <c r="B140" s="240">
        <v>88.09</v>
      </c>
      <c r="C140" s="240">
        <v>345.25</v>
      </c>
      <c r="D140" s="253">
        <v>9076.2142000000003</v>
      </c>
      <c r="E140" s="248"/>
      <c r="F140" s="248"/>
      <c r="G140" s="248"/>
      <c r="H140" s="240">
        <v>1.92</v>
      </c>
    </row>
    <row r="141" spans="1:8">
      <c r="A141" s="253">
        <v>12068</v>
      </c>
      <c r="B141" s="240">
        <v>91.34</v>
      </c>
      <c r="C141" s="240">
        <v>345.33</v>
      </c>
      <c r="D141" s="253">
        <v>9076.6867000000002</v>
      </c>
      <c r="E141" s="248"/>
      <c r="F141" s="248"/>
      <c r="G141" s="248"/>
      <c r="H141" s="240">
        <v>3.42</v>
      </c>
    </row>
    <row r="142" spans="1:8">
      <c r="A142" s="253">
        <v>12163</v>
      </c>
      <c r="B142" s="240">
        <v>91.4</v>
      </c>
      <c r="C142" s="240">
        <v>344.42</v>
      </c>
      <c r="D142" s="253">
        <v>9074.4153000000006</v>
      </c>
      <c r="E142" s="248"/>
      <c r="F142" s="248"/>
      <c r="G142" s="248"/>
      <c r="H142" s="240">
        <v>0.96</v>
      </c>
    </row>
    <row r="143" spans="1:8">
      <c r="A143" s="253">
        <v>12257</v>
      </c>
      <c r="B143" s="240">
        <v>90.67</v>
      </c>
      <c r="C143" s="240">
        <v>343.83</v>
      </c>
      <c r="D143" s="253">
        <v>9072.7173000000003</v>
      </c>
      <c r="E143" s="248"/>
      <c r="F143" s="248"/>
      <c r="G143" s="248"/>
      <c r="H143" s="240">
        <v>1</v>
      </c>
    </row>
    <row r="144" spans="1:8">
      <c r="A144" s="253">
        <v>12352</v>
      </c>
      <c r="B144" s="240">
        <v>88.68</v>
      </c>
      <c r="C144" s="240">
        <v>344.2</v>
      </c>
      <c r="D144" s="253">
        <v>9073.2561999999998</v>
      </c>
      <c r="E144" s="248"/>
      <c r="F144" s="248"/>
      <c r="G144" s="248"/>
      <c r="H144" s="240">
        <v>2.13</v>
      </c>
    </row>
    <row r="145" spans="1:8">
      <c r="A145" s="253">
        <v>12447</v>
      </c>
      <c r="B145" s="240">
        <v>88.79</v>
      </c>
      <c r="C145" s="240">
        <v>345.32</v>
      </c>
      <c r="D145" s="253">
        <v>9075.3534999999993</v>
      </c>
      <c r="E145" s="248"/>
      <c r="F145" s="248"/>
      <c r="G145" s="248"/>
      <c r="H145" s="240">
        <v>1.18</v>
      </c>
    </row>
    <row r="146" spans="1:8">
      <c r="A146" s="253">
        <v>12542</v>
      </c>
      <c r="B146" s="240">
        <v>88.87</v>
      </c>
      <c r="C146" s="240">
        <v>344.43</v>
      </c>
      <c r="D146" s="253">
        <v>9077.2934000000005</v>
      </c>
      <c r="E146" s="248"/>
      <c r="F146" s="248"/>
      <c r="G146" s="248"/>
      <c r="H146" s="240">
        <v>0.94</v>
      </c>
    </row>
    <row r="147" spans="1:8">
      <c r="A147" s="253">
        <v>12636</v>
      </c>
      <c r="B147" s="240">
        <v>88.06</v>
      </c>
      <c r="C147" s="240">
        <v>345.87</v>
      </c>
      <c r="D147" s="253">
        <v>9079.8114999999998</v>
      </c>
      <c r="E147" s="248"/>
      <c r="F147" s="248"/>
      <c r="G147" s="248"/>
      <c r="H147" s="240">
        <v>1.76</v>
      </c>
    </row>
    <row r="148" spans="1:8">
      <c r="A148" s="253">
        <v>12731</v>
      </c>
      <c r="B148" s="240">
        <v>88.14</v>
      </c>
      <c r="C148" s="240">
        <v>345.17</v>
      </c>
      <c r="D148" s="253">
        <v>9082.9613000000008</v>
      </c>
      <c r="E148" s="248"/>
      <c r="F148" s="248"/>
      <c r="G148" s="248"/>
      <c r="H148" s="240">
        <v>0.74</v>
      </c>
    </row>
    <row r="149" spans="1:8">
      <c r="A149" s="253">
        <v>12826</v>
      </c>
      <c r="B149" s="240">
        <v>87.84</v>
      </c>
      <c r="C149" s="240">
        <v>346.07</v>
      </c>
      <c r="D149" s="253">
        <v>9086.2934000000005</v>
      </c>
      <c r="E149" s="248"/>
      <c r="F149" s="248"/>
      <c r="G149" s="248"/>
      <c r="H149" s="240">
        <v>1</v>
      </c>
    </row>
    <row r="150" spans="1:8">
      <c r="A150" s="253">
        <v>12921</v>
      </c>
      <c r="B150" s="240">
        <v>88.4</v>
      </c>
      <c r="C150" s="240">
        <v>345.67</v>
      </c>
      <c r="D150" s="253">
        <v>9089.41</v>
      </c>
      <c r="E150" s="248"/>
      <c r="F150" s="248"/>
      <c r="G150" s="248"/>
      <c r="H150" s="240">
        <v>0.72</v>
      </c>
    </row>
    <row r="151" spans="1:8">
      <c r="A151" s="253">
        <v>13015</v>
      </c>
      <c r="B151" s="240">
        <v>87.36</v>
      </c>
      <c r="C151" s="240">
        <v>346.28</v>
      </c>
      <c r="D151" s="253">
        <v>9092.8873000000003</v>
      </c>
      <c r="E151" s="248"/>
      <c r="F151" s="248"/>
      <c r="G151" s="248"/>
      <c r="H151" s="240">
        <v>1.28</v>
      </c>
    </row>
    <row r="152" spans="1:8">
      <c r="A152" s="253">
        <v>13110</v>
      </c>
      <c r="B152" s="240">
        <v>87.92</v>
      </c>
      <c r="C152" s="240">
        <v>345.79</v>
      </c>
      <c r="D152" s="253">
        <v>9096.7991999999995</v>
      </c>
      <c r="E152" s="248"/>
      <c r="F152" s="248"/>
      <c r="G152" s="248"/>
      <c r="H152" s="240">
        <v>0.78</v>
      </c>
    </row>
    <row r="153" spans="1:8">
      <c r="A153" s="253">
        <v>13205</v>
      </c>
      <c r="B153" s="240">
        <v>90.95</v>
      </c>
      <c r="C153" s="240">
        <v>346.82</v>
      </c>
      <c r="D153" s="253">
        <v>9097.7358999999997</v>
      </c>
      <c r="E153" s="248"/>
      <c r="F153" s="248"/>
      <c r="G153" s="248"/>
      <c r="H153" s="240">
        <v>3.37</v>
      </c>
    </row>
    <row r="154" spans="1:8">
      <c r="A154" s="253">
        <v>13300</v>
      </c>
      <c r="B154" s="240">
        <v>90.41</v>
      </c>
      <c r="C154" s="240">
        <v>346.09</v>
      </c>
      <c r="D154" s="253">
        <v>9096.6083999999992</v>
      </c>
      <c r="E154" s="248"/>
      <c r="F154" s="248"/>
      <c r="G154" s="248"/>
      <c r="H154" s="240">
        <v>0.96</v>
      </c>
    </row>
    <row r="155" spans="1:8">
      <c r="A155" s="253">
        <v>13394</v>
      </c>
      <c r="B155" s="240">
        <v>89.26</v>
      </c>
      <c r="C155" s="240">
        <v>345.69</v>
      </c>
      <c r="D155" s="253">
        <v>9096.8791000000001</v>
      </c>
      <c r="E155" s="248"/>
      <c r="F155" s="248"/>
      <c r="G155" s="248"/>
      <c r="H155" s="240">
        <v>1.3</v>
      </c>
    </row>
    <row r="156" spans="1:8">
      <c r="A156" s="253">
        <v>13489</v>
      </c>
      <c r="B156" s="240">
        <v>86.63</v>
      </c>
      <c r="C156" s="240">
        <v>345.88</v>
      </c>
      <c r="D156" s="253">
        <v>9100.2854000000007</v>
      </c>
      <c r="E156" s="248"/>
      <c r="F156" s="248"/>
      <c r="G156" s="248"/>
      <c r="H156" s="240">
        <v>2.78</v>
      </c>
    </row>
    <row r="157" spans="1:8">
      <c r="A157" s="253">
        <v>13584</v>
      </c>
      <c r="B157" s="240">
        <v>90.8</v>
      </c>
      <c r="C157" s="240">
        <v>345.84</v>
      </c>
      <c r="D157" s="253">
        <v>9102.4153999999999</v>
      </c>
      <c r="E157" s="248"/>
      <c r="F157" s="248"/>
      <c r="G157" s="248"/>
      <c r="H157" s="240">
        <v>4.3899999999999997</v>
      </c>
    </row>
    <row r="158" spans="1:8">
      <c r="A158" s="253">
        <v>13679</v>
      </c>
      <c r="B158" s="240">
        <v>91.14</v>
      </c>
      <c r="C158" s="240">
        <v>346.05</v>
      </c>
      <c r="D158" s="253">
        <v>9100.8071</v>
      </c>
      <c r="E158" s="248"/>
      <c r="F158" s="248"/>
      <c r="G158" s="248"/>
      <c r="H158" s="240">
        <v>0.42</v>
      </c>
    </row>
    <row r="159" spans="1:8">
      <c r="A159" s="253">
        <v>13774</v>
      </c>
      <c r="B159" s="240">
        <v>90.47</v>
      </c>
      <c r="C159" s="240">
        <v>347.86</v>
      </c>
      <c r="D159" s="253">
        <v>9099.4722999999994</v>
      </c>
      <c r="E159" s="248"/>
      <c r="F159" s="248"/>
      <c r="G159" s="248"/>
      <c r="H159" s="240">
        <v>2.0299999999999998</v>
      </c>
    </row>
    <row r="160" spans="1:8">
      <c r="A160" s="253">
        <v>13868</v>
      </c>
      <c r="B160" s="240">
        <v>91.59</v>
      </c>
      <c r="C160" s="240">
        <v>347.84</v>
      </c>
      <c r="D160" s="253">
        <v>9097.7826000000005</v>
      </c>
      <c r="E160" s="248"/>
      <c r="F160" s="248"/>
      <c r="G160" s="248"/>
      <c r="H160" s="240">
        <v>1.19</v>
      </c>
    </row>
    <row r="161" spans="1:8">
      <c r="A161" s="253">
        <v>13963</v>
      </c>
      <c r="B161" s="240">
        <v>90.55</v>
      </c>
      <c r="C161" s="240">
        <v>347.74</v>
      </c>
      <c r="D161" s="253">
        <v>9096.0085999999992</v>
      </c>
      <c r="E161" s="248"/>
      <c r="F161" s="248"/>
      <c r="G161" s="248"/>
      <c r="H161" s="240">
        <v>1.1000000000000001</v>
      </c>
    </row>
    <row r="162" spans="1:8">
      <c r="A162" s="253">
        <v>14058</v>
      </c>
      <c r="B162" s="240">
        <v>89.97</v>
      </c>
      <c r="C162" s="240">
        <v>347.48</v>
      </c>
      <c r="D162" s="253">
        <v>9095.5774999999994</v>
      </c>
      <c r="E162" s="248"/>
      <c r="F162" s="248"/>
      <c r="G162" s="248"/>
      <c r="H162" s="240">
        <v>0.67</v>
      </c>
    </row>
    <row r="163" spans="1:8">
      <c r="A163" s="253">
        <v>14153</v>
      </c>
      <c r="B163" s="240">
        <v>88.26</v>
      </c>
      <c r="C163" s="240">
        <v>346.14</v>
      </c>
      <c r="D163" s="253">
        <v>9097.0449000000008</v>
      </c>
      <c r="E163" s="248"/>
      <c r="F163" s="248"/>
      <c r="G163" s="248"/>
      <c r="H163" s="240">
        <v>2.29</v>
      </c>
    </row>
    <row r="164" spans="1:8">
      <c r="A164" s="253">
        <v>14247</v>
      </c>
      <c r="B164" s="240">
        <v>88.73</v>
      </c>
      <c r="C164" s="240">
        <v>344.55</v>
      </c>
      <c r="D164" s="253">
        <v>9099.5138999999999</v>
      </c>
      <c r="E164" s="248"/>
      <c r="F164" s="248"/>
      <c r="G164" s="248"/>
      <c r="H164" s="240">
        <v>1.76</v>
      </c>
    </row>
    <row r="165" spans="1:8">
      <c r="A165" s="253">
        <v>14342</v>
      </c>
      <c r="B165" s="240">
        <v>89.46</v>
      </c>
      <c r="C165" s="240">
        <v>343.32</v>
      </c>
      <c r="D165" s="253">
        <v>9101.0144</v>
      </c>
      <c r="E165" s="248"/>
      <c r="F165" s="248"/>
      <c r="G165" s="248"/>
      <c r="H165" s="240">
        <v>1.51</v>
      </c>
    </row>
    <row r="166" spans="1:8">
      <c r="A166" s="253">
        <v>14437</v>
      </c>
      <c r="B166" s="240">
        <v>88.59</v>
      </c>
      <c r="C166" s="240">
        <v>344</v>
      </c>
      <c r="D166" s="253">
        <v>9102.6309000000001</v>
      </c>
      <c r="E166" s="248"/>
      <c r="F166" s="248"/>
      <c r="G166" s="248"/>
      <c r="H166" s="240">
        <v>1.1599999999999999</v>
      </c>
    </row>
    <row r="167" spans="1:8">
      <c r="A167" s="253">
        <v>14532</v>
      </c>
      <c r="B167" s="240">
        <v>88.26</v>
      </c>
      <c r="C167" s="240">
        <v>345.36</v>
      </c>
      <c r="D167" s="253">
        <v>9105.2422000000006</v>
      </c>
      <c r="E167" s="248"/>
      <c r="F167" s="248"/>
      <c r="G167" s="248"/>
      <c r="H167" s="240">
        <v>1.47</v>
      </c>
    </row>
    <row r="168" spans="1:8">
      <c r="A168" s="253">
        <v>14627</v>
      </c>
      <c r="B168" s="240">
        <v>88.62</v>
      </c>
      <c r="C168" s="240">
        <v>345.98</v>
      </c>
      <c r="D168" s="253">
        <v>9107.8284999999996</v>
      </c>
      <c r="E168" s="248"/>
      <c r="F168" s="248"/>
      <c r="G168" s="248"/>
      <c r="H168" s="240">
        <v>0.75</v>
      </c>
    </row>
    <row r="169" spans="1:8">
      <c r="A169" s="253">
        <v>14721</v>
      </c>
      <c r="B169" s="240">
        <v>88.99</v>
      </c>
      <c r="C169" s="240">
        <v>343.18</v>
      </c>
      <c r="D169" s="253">
        <v>9109.7891999999993</v>
      </c>
      <c r="E169" s="248"/>
      <c r="F169" s="248"/>
      <c r="G169" s="248"/>
      <c r="H169" s="240">
        <v>3</v>
      </c>
    </row>
    <row r="170" spans="1:8">
      <c r="A170" s="253">
        <v>14816</v>
      </c>
      <c r="B170" s="240">
        <v>88.73</v>
      </c>
      <c r="C170" s="240">
        <v>342.68</v>
      </c>
      <c r="D170" s="253">
        <v>9111.6792999999998</v>
      </c>
      <c r="E170" s="248"/>
      <c r="F170" s="248"/>
      <c r="G170" s="248"/>
      <c r="H170" s="240">
        <v>0.59</v>
      </c>
    </row>
    <row r="171" spans="1:8">
      <c r="A171" s="253">
        <v>14911</v>
      </c>
      <c r="B171" s="240">
        <v>89.29</v>
      </c>
      <c r="C171" s="240">
        <v>344.02</v>
      </c>
      <c r="D171" s="253">
        <v>9113.3207999999995</v>
      </c>
      <c r="E171" s="248"/>
      <c r="F171" s="248"/>
      <c r="G171" s="248"/>
      <c r="H171" s="240">
        <v>1.53</v>
      </c>
    </row>
    <row r="172" spans="1:8">
      <c r="A172" s="253">
        <v>15035</v>
      </c>
      <c r="B172" s="240">
        <v>89.36</v>
      </c>
      <c r="C172" s="240">
        <v>345.81</v>
      </c>
      <c r="D172" s="253">
        <v>9114.7816999999995</v>
      </c>
      <c r="E172" s="248"/>
      <c r="F172" s="248"/>
      <c r="G172" s="248"/>
      <c r="H172" s="240">
        <v>1.44</v>
      </c>
    </row>
    <row r="173" spans="1:8">
      <c r="A173" s="253">
        <v>15130</v>
      </c>
      <c r="B173" s="240">
        <v>87.03</v>
      </c>
      <c r="C173" s="240">
        <v>347.22</v>
      </c>
      <c r="D173" s="253">
        <v>9117.7739999999994</v>
      </c>
      <c r="E173" s="248"/>
      <c r="F173" s="248"/>
      <c r="G173" s="248"/>
      <c r="H173" s="240">
        <v>2.87</v>
      </c>
    </row>
    <row r="174" spans="1:8">
      <c r="A174" s="253">
        <v>15225</v>
      </c>
      <c r="B174" s="240">
        <v>87</v>
      </c>
      <c r="C174" s="240">
        <v>346.79</v>
      </c>
      <c r="D174" s="253">
        <v>9122.7211000000007</v>
      </c>
      <c r="E174" s="248"/>
      <c r="F174" s="248"/>
      <c r="G174" s="248"/>
      <c r="H174" s="240">
        <v>0.45</v>
      </c>
    </row>
    <row r="175" spans="1:8">
      <c r="A175" s="253">
        <v>15320</v>
      </c>
      <c r="B175" s="240">
        <v>87.81</v>
      </c>
      <c r="C175" s="240">
        <v>347.88</v>
      </c>
      <c r="D175" s="253">
        <v>9127.0223000000005</v>
      </c>
      <c r="E175" s="248"/>
      <c r="F175" s="248"/>
      <c r="G175" s="248"/>
      <c r="H175" s="240">
        <v>1.43</v>
      </c>
    </row>
    <row r="176" spans="1:8">
      <c r="A176" s="253">
        <v>15414</v>
      </c>
      <c r="B176" s="240">
        <v>88.63</v>
      </c>
      <c r="C176" s="240">
        <v>343.82</v>
      </c>
      <c r="D176" s="253">
        <v>9129.9434000000001</v>
      </c>
      <c r="E176" s="248"/>
      <c r="F176" s="248"/>
      <c r="G176" s="248"/>
      <c r="H176" s="240">
        <v>4.4000000000000004</v>
      </c>
    </row>
    <row r="177" spans="1:8">
      <c r="A177" s="253">
        <v>15509</v>
      </c>
      <c r="B177" s="240">
        <v>88.12</v>
      </c>
      <c r="C177" s="240">
        <v>343.76</v>
      </c>
      <c r="D177" s="253">
        <v>9132.6373000000003</v>
      </c>
      <c r="E177" s="248"/>
      <c r="F177" s="248"/>
      <c r="G177" s="248"/>
      <c r="H177" s="240">
        <v>0.54</v>
      </c>
    </row>
    <row r="178" spans="1:8">
      <c r="A178" s="253">
        <v>15604</v>
      </c>
      <c r="B178" s="240">
        <v>90.34</v>
      </c>
      <c r="C178" s="240">
        <v>347.65</v>
      </c>
      <c r="D178" s="253">
        <v>9133.9143999999997</v>
      </c>
      <c r="E178" s="248"/>
      <c r="F178" s="248"/>
      <c r="G178" s="248"/>
      <c r="H178" s="240">
        <v>4.71</v>
      </c>
    </row>
    <row r="179" spans="1:8">
      <c r="A179" s="253">
        <v>15699</v>
      </c>
      <c r="B179" s="240">
        <v>90.31</v>
      </c>
      <c r="C179" s="240">
        <v>347.4</v>
      </c>
      <c r="D179" s="253">
        <v>9133.3755999999994</v>
      </c>
      <c r="E179" s="248"/>
      <c r="F179" s="248"/>
      <c r="G179" s="248"/>
      <c r="H179" s="240">
        <v>0.27</v>
      </c>
    </row>
    <row r="180" spans="1:8">
      <c r="A180" s="253">
        <v>15794</v>
      </c>
      <c r="B180" s="240">
        <v>87.42</v>
      </c>
      <c r="C180" s="240">
        <v>347.78</v>
      </c>
      <c r="D180" s="253">
        <v>9135.2571000000007</v>
      </c>
      <c r="E180" s="248"/>
      <c r="F180" s="248"/>
      <c r="G180" s="248"/>
      <c r="H180" s="240">
        <v>3.07</v>
      </c>
    </row>
    <row r="181" spans="1:8">
      <c r="A181" s="253">
        <v>15889</v>
      </c>
      <c r="B181" s="240">
        <v>88.26</v>
      </c>
      <c r="C181" s="240">
        <v>347.69</v>
      </c>
      <c r="D181" s="253">
        <v>9138.8377</v>
      </c>
      <c r="E181" s="248"/>
      <c r="F181" s="248"/>
      <c r="G181" s="248"/>
      <c r="H181" s="240">
        <v>0.89</v>
      </c>
    </row>
    <row r="182" spans="1:8">
      <c r="A182" s="253">
        <v>15984</v>
      </c>
      <c r="B182" s="240">
        <v>87.48</v>
      </c>
      <c r="C182" s="240">
        <v>347.14</v>
      </c>
      <c r="D182" s="253">
        <v>9142.3685000000005</v>
      </c>
      <c r="E182" s="248"/>
      <c r="F182" s="248"/>
      <c r="G182" s="248"/>
      <c r="H182" s="240">
        <v>1</v>
      </c>
    </row>
    <row r="183" spans="1:8">
      <c r="A183" s="253">
        <v>16079</v>
      </c>
      <c r="B183" s="240">
        <v>89.47</v>
      </c>
      <c r="C183" s="240">
        <v>348.52</v>
      </c>
      <c r="D183" s="253">
        <v>9144.8968000000004</v>
      </c>
      <c r="E183" s="248"/>
      <c r="F183" s="248"/>
      <c r="G183" s="248"/>
      <c r="H183" s="240">
        <v>2.5499999999999998</v>
      </c>
    </row>
    <row r="184" spans="1:8">
      <c r="A184" s="253">
        <v>16173</v>
      </c>
      <c r="B184" s="240">
        <v>88.74</v>
      </c>
      <c r="C184" s="240">
        <v>348.26</v>
      </c>
      <c r="D184" s="253">
        <v>9146.3651000000009</v>
      </c>
      <c r="E184" s="248"/>
      <c r="F184" s="248"/>
      <c r="G184" s="248"/>
      <c r="H184" s="240">
        <v>0.82</v>
      </c>
    </row>
    <row r="185" spans="1:8">
      <c r="A185" s="253">
        <v>16268</v>
      </c>
      <c r="B185" s="240">
        <v>88.99</v>
      </c>
      <c r="C185" s="240">
        <v>349.35</v>
      </c>
      <c r="D185" s="253">
        <v>9148.2469000000001</v>
      </c>
      <c r="E185" s="248"/>
      <c r="F185" s="248"/>
      <c r="G185" s="248"/>
      <c r="H185" s="240">
        <v>1.18</v>
      </c>
    </row>
    <row r="186" spans="1:8">
      <c r="A186" s="253">
        <v>16363</v>
      </c>
      <c r="B186" s="240">
        <v>88.96</v>
      </c>
      <c r="C186" s="240">
        <v>347.6</v>
      </c>
      <c r="D186" s="253">
        <v>9149.9464000000007</v>
      </c>
      <c r="E186" s="248"/>
      <c r="F186" s="248"/>
      <c r="G186" s="248"/>
      <c r="H186" s="240">
        <v>1.84</v>
      </c>
    </row>
    <row r="187" spans="1:8">
      <c r="A187" s="253">
        <v>16458</v>
      </c>
      <c r="B187" s="240">
        <v>89.19</v>
      </c>
      <c r="C187" s="240">
        <v>349.16</v>
      </c>
      <c r="D187" s="253">
        <v>9151.4802</v>
      </c>
      <c r="E187" s="248"/>
      <c r="F187" s="248"/>
      <c r="G187" s="248"/>
      <c r="H187" s="240">
        <v>1.66</v>
      </c>
    </row>
    <row r="188" spans="1:8">
      <c r="A188" s="253">
        <v>16553</v>
      </c>
      <c r="B188" s="240">
        <v>88.82</v>
      </c>
      <c r="C188" s="240">
        <v>348.11</v>
      </c>
      <c r="D188" s="253">
        <v>9153.1298999999999</v>
      </c>
      <c r="E188" s="248"/>
      <c r="F188" s="248"/>
      <c r="G188" s="248"/>
      <c r="H188" s="240">
        <v>1.17</v>
      </c>
    </row>
    <row r="189" spans="1:8">
      <c r="A189" s="253">
        <v>16647</v>
      </c>
      <c r="B189" s="240">
        <v>88.63</v>
      </c>
      <c r="C189" s="240">
        <v>346.44</v>
      </c>
      <c r="D189" s="253">
        <v>9155.2217000000001</v>
      </c>
      <c r="E189" s="248"/>
      <c r="F189" s="248"/>
      <c r="G189" s="248"/>
      <c r="H189" s="240">
        <v>1.79</v>
      </c>
    </row>
    <row r="190" spans="1:8">
      <c r="A190" s="253">
        <v>16742</v>
      </c>
      <c r="B190" s="240">
        <v>88.23</v>
      </c>
      <c r="C190" s="240">
        <v>344.61</v>
      </c>
      <c r="D190" s="253">
        <v>9157.8246999999992</v>
      </c>
      <c r="E190" s="248"/>
      <c r="F190" s="248"/>
      <c r="G190" s="248"/>
      <c r="H190" s="240">
        <v>1.97</v>
      </c>
    </row>
    <row r="191" spans="1:8">
      <c r="A191" s="253">
        <v>16837</v>
      </c>
      <c r="B191" s="240">
        <v>89.77</v>
      </c>
      <c r="C191" s="240">
        <v>346.08</v>
      </c>
      <c r="D191" s="253">
        <v>9159.4827000000005</v>
      </c>
      <c r="E191" s="248"/>
      <c r="F191" s="248"/>
      <c r="G191" s="248"/>
      <c r="H191" s="240">
        <v>2.2400000000000002</v>
      </c>
    </row>
    <row r="192" spans="1:8">
      <c r="A192" s="253">
        <v>16932</v>
      </c>
      <c r="B192" s="240">
        <v>87.93</v>
      </c>
      <c r="C192" s="240">
        <v>342.59</v>
      </c>
      <c r="D192" s="253">
        <v>9161.3899000000001</v>
      </c>
      <c r="E192" s="248"/>
      <c r="F192" s="248"/>
      <c r="G192" s="248"/>
      <c r="H192" s="240">
        <v>4.1500000000000004</v>
      </c>
    </row>
    <row r="193" spans="1:8">
      <c r="A193" s="253">
        <v>17026</v>
      </c>
      <c r="B193" s="240">
        <v>88.18</v>
      </c>
      <c r="C193" s="240">
        <v>342.82</v>
      </c>
      <c r="D193" s="253">
        <v>9164.5802999999996</v>
      </c>
      <c r="E193" s="248"/>
      <c r="F193" s="248"/>
      <c r="G193" s="248"/>
      <c r="H193" s="240">
        <v>0.36</v>
      </c>
    </row>
    <row r="194" spans="1:8">
      <c r="A194" s="253">
        <v>17121</v>
      </c>
      <c r="B194" s="240">
        <v>89.97</v>
      </c>
      <c r="C194" s="240">
        <v>344.39</v>
      </c>
      <c r="D194" s="253">
        <v>9166.1139000000003</v>
      </c>
      <c r="E194" s="248"/>
      <c r="F194" s="248"/>
      <c r="G194" s="248"/>
      <c r="H194" s="240">
        <v>2.5099999999999998</v>
      </c>
    </row>
    <row r="195" spans="1:8">
      <c r="A195" s="253">
        <v>17216</v>
      </c>
      <c r="B195" s="240">
        <v>87.06</v>
      </c>
      <c r="C195" s="240">
        <v>343.5</v>
      </c>
      <c r="D195" s="253">
        <v>9168.5756999999994</v>
      </c>
      <c r="E195" s="248"/>
      <c r="F195" s="248"/>
      <c r="G195" s="248"/>
      <c r="H195" s="240">
        <v>3.2</v>
      </c>
    </row>
    <row r="196" spans="1:8">
      <c r="A196" s="253">
        <v>17311</v>
      </c>
      <c r="B196" s="240">
        <v>87.08</v>
      </c>
      <c r="C196" s="240">
        <v>343.84</v>
      </c>
      <c r="D196" s="253">
        <v>9173.4316999999992</v>
      </c>
      <c r="E196" s="248"/>
      <c r="F196" s="248"/>
      <c r="G196" s="248"/>
      <c r="H196" s="240">
        <v>0.36</v>
      </c>
    </row>
    <row r="197" spans="1:8">
      <c r="A197" s="253">
        <v>17405</v>
      </c>
      <c r="B197" s="240">
        <v>88.04</v>
      </c>
      <c r="C197" s="240">
        <v>343.48</v>
      </c>
      <c r="D197" s="253">
        <v>9177.4334999999992</v>
      </c>
      <c r="E197" s="248"/>
      <c r="F197" s="248"/>
      <c r="G197" s="248"/>
      <c r="H197" s="240">
        <v>1.0900000000000001</v>
      </c>
    </row>
    <row r="198" spans="1:8">
      <c r="A198" s="253">
        <v>17500</v>
      </c>
      <c r="B198" s="240">
        <v>88.63</v>
      </c>
      <c r="C198" s="240">
        <v>343.39</v>
      </c>
      <c r="D198" s="253">
        <v>9180.1937999999991</v>
      </c>
      <c r="E198" s="248"/>
      <c r="F198" s="248"/>
      <c r="G198" s="248"/>
      <c r="H198" s="240">
        <v>0.63</v>
      </c>
    </row>
    <row r="199" spans="1:8">
      <c r="A199" s="253">
        <v>17595</v>
      </c>
      <c r="B199" s="240">
        <v>87.9</v>
      </c>
      <c r="C199" s="240">
        <v>345.84</v>
      </c>
      <c r="D199" s="253">
        <v>9183.0704999999998</v>
      </c>
      <c r="E199" s="248"/>
      <c r="F199" s="248"/>
      <c r="G199" s="248"/>
      <c r="H199" s="240">
        <v>2.69</v>
      </c>
    </row>
    <row r="200" spans="1:8">
      <c r="A200" s="253">
        <v>17690</v>
      </c>
      <c r="B200" s="240">
        <v>88.29</v>
      </c>
      <c r="C200" s="240">
        <v>345.59</v>
      </c>
      <c r="D200" s="253">
        <v>9186.2286000000004</v>
      </c>
      <c r="E200" s="248"/>
      <c r="F200" s="248"/>
      <c r="G200" s="248"/>
      <c r="H200" s="240">
        <v>0.49</v>
      </c>
    </row>
    <row r="201" spans="1:8">
      <c r="A201" s="253">
        <v>17785</v>
      </c>
      <c r="B201" s="240">
        <v>90.08</v>
      </c>
      <c r="C201" s="240">
        <v>345.57</v>
      </c>
      <c r="D201" s="253">
        <v>9187.5797999999995</v>
      </c>
      <c r="E201" s="248"/>
      <c r="F201" s="248"/>
      <c r="G201" s="248"/>
      <c r="H201" s="240">
        <v>1.88</v>
      </c>
    </row>
    <row r="202" spans="1:8">
      <c r="A202" s="253">
        <v>17880</v>
      </c>
      <c r="B202" s="240">
        <v>88.74</v>
      </c>
      <c r="C202" s="240">
        <v>346.55</v>
      </c>
      <c r="D202" s="253">
        <v>9188.5580000000009</v>
      </c>
      <c r="E202" s="248"/>
      <c r="F202" s="248"/>
      <c r="G202" s="248"/>
      <c r="H202" s="240">
        <v>1.75</v>
      </c>
    </row>
    <row r="203" spans="1:8">
      <c r="A203" s="253">
        <v>17974</v>
      </c>
      <c r="B203" s="240">
        <v>90.03</v>
      </c>
      <c r="C203" s="240">
        <v>346.67</v>
      </c>
      <c r="D203" s="253">
        <v>9189.5668999999998</v>
      </c>
      <c r="E203" s="248"/>
      <c r="F203" s="248"/>
      <c r="G203" s="248"/>
      <c r="H203" s="240">
        <v>1.38</v>
      </c>
    </row>
    <row r="204" spans="1:8">
      <c r="A204" s="253">
        <v>18069</v>
      </c>
      <c r="B204" s="240">
        <v>87.17</v>
      </c>
      <c r="C204" s="240">
        <v>347.72</v>
      </c>
      <c r="D204" s="253">
        <v>9191.8878000000004</v>
      </c>
      <c r="E204" s="248"/>
      <c r="F204" s="248"/>
      <c r="G204" s="248"/>
      <c r="H204" s="240">
        <v>3.21</v>
      </c>
    </row>
    <row r="205" spans="1:8">
      <c r="A205" s="253">
        <v>18164</v>
      </c>
      <c r="B205" s="240">
        <v>87.48</v>
      </c>
      <c r="C205" s="240">
        <v>347.87</v>
      </c>
      <c r="D205" s="253">
        <v>9196.3215</v>
      </c>
      <c r="E205" s="248"/>
      <c r="F205" s="248"/>
      <c r="G205" s="248"/>
      <c r="H205" s="240">
        <v>0.36</v>
      </c>
    </row>
    <row r="206" spans="1:8">
      <c r="A206" s="253">
        <v>18259</v>
      </c>
      <c r="B206" s="240">
        <v>87.81</v>
      </c>
      <c r="C206" s="240">
        <v>348.99</v>
      </c>
      <c r="D206" s="253">
        <v>9200.2253000000001</v>
      </c>
      <c r="E206" s="248"/>
      <c r="F206" s="248"/>
      <c r="G206" s="248"/>
      <c r="H206" s="240">
        <v>1.23</v>
      </c>
    </row>
    <row r="207" spans="1:8">
      <c r="A207" s="253">
        <v>18354</v>
      </c>
      <c r="B207" s="240">
        <v>89.86</v>
      </c>
      <c r="C207" s="240">
        <v>348.73</v>
      </c>
      <c r="D207" s="253">
        <v>9202.1566999999995</v>
      </c>
      <c r="E207" s="248"/>
      <c r="F207" s="248"/>
      <c r="G207" s="248"/>
      <c r="H207" s="240">
        <v>2.1800000000000002</v>
      </c>
    </row>
    <row r="208" spans="1:8">
      <c r="A208" s="253">
        <v>18449</v>
      </c>
      <c r="B208" s="240">
        <v>91.23</v>
      </c>
      <c r="C208" s="240">
        <v>350</v>
      </c>
      <c r="D208" s="253">
        <v>9201.2530999999999</v>
      </c>
      <c r="E208" s="248"/>
      <c r="F208" s="248"/>
      <c r="G208" s="248"/>
      <c r="H208" s="240">
        <v>1.97</v>
      </c>
    </row>
    <row r="209" spans="1:8">
      <c r="A209" s="253">
        <v>18544</v>
      </c>
      <c r="B209" s="240">
        <v>91.01</v>
      </c>
      <c r="C209" s="240">
        <v>347.32</v>
      </c>
      <c r="D209" s="253">
        <v>9199.3958000000002</v>
      </c>
      <c r="E209" s="248"/>
      <c r="F209" s="248"/>
      <c r="G209" s="248"/>
      <c r="H209" s="240">
        <v>2.83</v>
      </c>
    </row>
    <row r="210" spans="1:8">
      <c r="A210" s="253">
        <v>18639</v>
      </c>
      <c r="B210" s="240">
        <v>88.62</v>
      </c>
      <c r="C210" s="240">
        <v>346.1</v>
      </c>
      <c r="D210" s="253">
        <v>9199.7024999999994</v>
      </c>
      <c r="E210" s="248"/>
      <c r="F210" s="248"/>
      <c r="G210" s="248"/>
      <c r="H210" s="240">
        <v>2.82</v>
      </c>
    </row>
    <row r="211" spans="1:8">
      <c r="A211" s="253">
        <v>18733</v>
      </c>
      <c r="B211" s="240">
        <v>88.93</v>
      </c>
      <c r="C211" s="240">
        <v>346.51</v>
      </c>
      <c r="D211" s="253">
        <v>9201.7121000000006</v>
      </c>
      <c r="E211" s="248"/>
      <c r="F211" s="248"/>
      <c r="G211" s="248"/>
      <c r="H211" s="240">
        <v>0.55000000000000004</v>
      </c>
    </row>
    <row r="212" spans="1:8">
      <c r="A212" s="253">
        <v>18828</v>
      </c>
      <c r="B212" s="240">
        <v>87.64</v>
      </c>
      <c r="C212" s="240">
        <v>346.47</v>
      </c>
      <c r="D212" s="253">
        <v>9204.5552000000007</v>
      </c>
      <c r="E212" s="248"/>
      <c r="F212" s="248"/>
      <c r="G212" s="248"/>
      <c r="H212" s="240">
        <v>1.36</v>
      </c>
    </row>
    <row r="213" spans="1:8">
      <c r="A213" s="253">
        <v>18923</v>
      </c>
      <c r="B213" s="240">
        <v>88.85</v>
      </c>
      <c r="C213" s="240">
        <v>346.68</v>
      </c>
      <c r="D213" s="253">
        <v>9207.4645999999993</v>
      </c>
      <c r="E213" s="248"/>
      <c r="F213" s="248"/>
      <c r="G213" s="248"/>
      <c r="H213" s="240">
        <v>1.29</v>
      </c>
    </row>
    <row r="214" spans="1:8">
      <c r="A214" s="253">
        <v>19018</v>
      </c>
      <c r="B214" s="240">
        <v>91.17</v>
      </c>
      <c r="C214" s="240">
        <v>347.56</v>
      </c>
      <c r="D214" s="253">
        <v>9207.4480000000003</v>
      </c>
      <c r="E214" s="248"/>
      <c r="F214" s="248"/>
      <c r="G214" s="248"/>
      <c r="H214" s="240">
        <v>2.61</v>
      </c>
    </row>
    <row r="215" spans="1:8">
      <c r="A215" s="253">
        <v>19134</v>
      </c>
      <c r="B215" s="240">
        <v>90.14</v>
      </c>
      <c r="C215" s="240">
        <v>347.7</v>
      </c>
      <c r="D215" s="253">
        <v>9206.1219999999994</v>
      </c>
      <c r="E215" s="248"/>
      <c r="F215" s="248"/>
      <c r="G215" s="248"/>
      <c r="H215" s="240">
        <v>0.9</v>
      </c>
    </row>
    <row r="216" spans="1:8">
      <c r="A216" s="253">
        <v>19189</v>
      </c>
      <c r="B216" s="240">
        <v>90.14</v>
      </c>
      <c r="C216" s="240">
        <v>347.7</v>
      </c>
      <c r="D216" s="253">
        <v>9205.9876000000004</v>
      </c>
      <c r="E216" s="248"/>
      <c r="F216" s="248"/>
      <c r="G216" s="248"/>
      <c r="H216" s="240">
        <v>0</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Q61"/>
  <sheetViews>
    <sheetView zoomScaleNormal="100" zoomScaleSheetLayoutView="80" workbookViewId="0">
      <selection activeCell="L2" sqref="L2"/>
    </sheetView>
  </sheetViews>
  <sheetFormatPr defaultRowHeight="15"/>
  <cols>
    <col min="1" max="16" width="11.7109375" customWidth="1"/>
    <col min="17" max="17" width="11.28515625" bestFit="1" customWidth="1"/>
  </cols>
  <sheetData>
    <row r="1" spans="1:17" ht="13.9" customHeight="1" thickBot="1"/>
    <row r="2" spans="1:17" ht="13.9" customHeight="1" thickBot="1">
      <c r="A2" s="673" t="s">
        <v>433</v>
      </c>
      <c r="B2" s="674" t="s">
        <v>291</v>
      </c>
      <c r="C2" s="675"/>
      <c r="D2" s="675"/>
      <c r="E2" s="676"/>
      <c r="F2" s="677" t="s">
        <v>434</v>
      </c>
      <c r="G2" s="678"/>
      <c r="H2" s="678"/>
      <c r="I2" s="678"/>
      <c r="J2" s="678"/>
      <c r="M2" s="155" t="s">
        <v>185</v>
      </c>
      <c r="N2" s="155" t="s">
        <v>186</v>
      </c>
      <c r="O2" s="155" t="s">
        <v>187</v>
      </c>
      <c r="P2" s="155" t="s">
        <v>188</v>
      </c>
    </row>
    <row r="3" spans="1:17" ht="13.9" customHeight="1" thickBot="1">
      <c r="A3" s="673"/>
      <c r="B3" s="679" t="s">
        <v>241</v>
      </c>
      <c r="C3" s="680"/>
      <c r="D3" s="680"/>
      <c r="E3" s="681"/>
      <c r="F3" s="677"/>
      <c r="G3" s="678"/>
      <c r="H3" s="678"/>
      <c r="I3" s="678"/>
      <c r="J3" s="678"/>
      <c r="M3" s="156">
        <f>M55/F50</f>
        <v>0.24854142357059511</v>
      </c>
      <c r="N3" s="156">
        <f>N55/F50</f>
        <v>0.75145857642940495</v>
      </c>
      <c r="O3" s="156">
        <f>O55/F50</f>
        <v>0</v>
      </c>
      <c r="P3" s="156">
        <f>P55/F50</f>
        <v>0</v>
      </c>
    </row>
    <row r="4" spans="1:17" ht="13.9" customHeight="1" thickBot="1">
      <c r="A4" s="682">
        <v>5</v>
      </c>
      <c r="B4" s="581" t="s">
        <v>218</v>
      </c>
      <c r="C4" s="608">
        <v>18369</v>
      </c>
      <c r="D4" s="582" t="s">
        <v>76</v>
      </c>
      <c r="E4" s="586">
        <v>2.2169999999999999E-2</v>
      </c>
      <c r="F4" s="683" t="s">
        <v>226</v>
      </c>
      <c r="G4" s="684"/>
      <c r="H4" s="685" t="s">
        <v>448</v>
      </c>
      <c r="I4" s="685"/>
      <c r="J4" s="685"/>
      <c r="N4" s="31"/>
    </row>
    <row r="5" spans="1:17" ht="13.9" customHeight="1" thickBot="1">
      <c r="A5" s="682"/>
      <c r="B5" s="577" t="s">
        <v>78</v>
      </c>
      <c r="C5" s="609">
        <v>18200</v>
      </c>
      <c r="D5" s="583" t="s">
        <v>219</v>
      </c>
      <c r="E5" s="587">
        <f>(C6+C5)/2</f>
        <v>18275.5</v>
      </c>
      <c r="F5" s="683" t="s">
        <v>227</v>
      </c>
      <c r="G5" s="686"/>
      <c r="H5" s="685" t="s">
        <v>447</v>
      </c>
      <c r="I5" s="687"/>
      <c r="J5" s="685"/>
      <c r="M5" s="666" t="s">
        <v>140</v>
      </c>
      <c r="N5" s="667"/>
      <c r="O5" s="667"/>
      <c r="P5" s="668"/>
    </row>
    <row r="6" spans="1:17" ht="13.9" customHeight="1" thickBot="1">
      <c r="A6" s="595" t="s">
        <v>144</v>
      </c>
      <c r="B6" s="577" t="s">
        <v>79</v>
      </c>
      <c r="C6" s="609">
        <v>18351</v>
      </c>
      <c r="D6" s="584" t="s">
        <v>145</v>
      </c>
      <c r="E6" s="588">
        <v>0.63</v>
      </c>
      <c r="F6" s="592" t="s">
        <v>170</v>
      </c>
      <c r="G6" s="594">
        <f>SUM(C12:C15)/SUM(C12:C46)</f>
        <v>8.8221762134805606E-2</v>
      </c>
      <c r="H6" s="592" t="s">
        <v>168</v>
      </c>
      <c r="I6" s="575">
        <v>50.948892473118285</v>
      </c>
      <c r="J6" s="596"/>
      <c r="M6" s="669" t="s">
        <v>141</v>
      </c>
      <c r="N6" s="670"/>
      <c r="O6" s="670"/>
      <c r="P6" s="671"/>
    </row>
    <row r="7" spans="1:17" ht="13.9" customHeight="1" thickBot="1">
      <c r="A7" s="610">
        <v>22.1</v>
      </c>
      <c r="B7" s="577" t="s">
        <v>80</v>
      </c>
      <c r="C7" s="609">
        <v>9200</v>
      </c>
      <c r="D7" s="585" t="s">
        <v>77</v>
      </c>
      <c r="E7" s="587">
        <v>6</v>
      </c>
      <c r="F7" s="593" t="s">
        <v>167</v>
      </c>
      <c r="G7" s="587">
        <v>95</v>
      </c>
      <c r="H7" s="592" t="s">
        <v>169</v>
      </c>
      <c r="I7" s="575">
        <v>1843.010752688172</v>
      </c>
      <c r="J7" s="596"/>
      <c r="K7" s="31"/>
      <c r="L7" s="128"/>
    </row>
    <row r="8" spans="1:17" ht="13.9" customHeight="1">
      <c r="A8" s="661" t="s">
        <v>81</v>
      </c>
      <c r="B8" s="661" t="s">
        <v>82</v>
      </c>
      <c r="C8" s="661" t="s">
        <v>201</v>
      </c>
      <c r="D8" s="661" t="s">
        <v>224</v>
      </c>
      <c r="E8" s="662" t="s">
        <v>225</v>
      </c>
      <c r="F8" s="661" t="s">
        <v>83</v>
      </c>
      <c r="G8" s="662" t="s">
        <v>72</v>
      </c>
      <c r="H8" s="661" t="s">
        <v>217</v>
      </c>
      <c r="I8" s="661" t="s">
        <v>239</v>
      </c>
      <c r="J8" s="662" t="s">
        <v>451</v>
      </c>
      <c r="L8" s="128"/>
    </row>
    <row r="9" spans="1:17" ht="13.9" customHeight="1" thickBot="1">
      <c r="A9" s="661"/>
      <c r="B9" s="661"/>
      <c r="C9" s="661"/>
      <c r="D9" s="661"/>
      <c r="E9" s="661"/>
      <c r="F9" s="672"/>
      <c r="G9" s="672"/>
      <c r="H9" s="672"/>
      <c r="I9" s="661"/>
      <c r="J9" s="661"/>
      <c r="L9" s="31"/>
      <c r="M9" s="31"/>
      <c r="N9" s="31"/>
      <c r="Q9" s="157" t="s">
        <v>149</v>
      </c>
    </row>
    <row r="10" spans="1:17" ht="13.9" customHeight="1" thickBot="1">
      <c r="A10" s="597">
        <v>1</v>
      </c>
      <c r="B10" s="611" t="s">
        <v>84</v>
      </c>
      <c r="C10" s="630">
        <v>24</v>
      </c>
      <c r="D10" s="631"/>
      <c r="E10" s="622" t="s">
        <v>139</v>
      </c>
      <c r="F10" s="624">
        <f>(D10*42)*C10</f>
        <v>0</v>
      </c>
      <c r="G10" s="604">
        <f>F10</f>
        <v>0</v>
      </c>
      <c r="H10" s="575">
        <f t="shared" ref="H10:H49" si="0">(1*((D10/$A$7)+1))*C10</f>
        <v>24</v>
      </c>
      <c r="I10" s="616">
        <v>16</v>
      </c>
      <c r="J10" s="616">
        <v>5498</v>
      </c>
      <c r="L10" s="106">
        <f>IF(E10="acid",(C10),0)</f>
        <v>0</v>
      </c>
      <c r="M10" s="145">
        <f t="shared" ref="M10:M46" si="1">IF(E10=$M$54,F10,0)</f>
        <v>0</v>
      </c>
      <c r="N10" s="145">
        <f t="shared" ref="N10:N46" si="2">IF(E10=$N$54,F10,0)</f>
        <v>0</v>
      </c>
      <c r="O10" s="145">
        <f t="shared" ref="O10:O46" si="3">IF(E10=$O$54,F10,0)</f>
        <v>0</v>
      </c>
      <c r="P10" s="145">
        <f t="shared" ref="P10:P46" si="4">IF(E10=$P$54,F10,0)</f>
        <v>0</v>
      </c>
      <c r="Q10" s="158"/>
    </row>
    <row r="11" spans="1:17" ht="13.9" customHeight="1" thickBot="1">
      <c r="A11" s="597">
        <v>2</v>
      </c>
      <c r="B11" s="611" t="s">
        <v>85</v>
      </c>
      <c r="C11" s="630">
        <v>24</v>
      </c>
      <c r="D11" s="631"/>
      <c r="E11" s="622" t="s">
        <v>61</v>
      </c>
      <c r="F11" s="624">
        <f t="shared" ref="F11:F14" si="5">(D11*42)*C11</f>
        <v>0</v>
      </c>
      <c r="G11" s="604">
        <f t="shared" ref="G11:G48" si="6">G10+F11</f>
        <v>0</v>
      </c>
      <c r="H11" s="575">
        <f t="shared" si="0"/>
        <v>24</v>
      </c>
      <c r="I11" s="616">
        <v>28</v>
      </c>
      <c r="J11" s="616">
        <v>5800</v>
      </c>
      <c r="L11" s="106">
        <f t="shared" ref="L11:L49" si="7">IF(E11="acid",(C11),0)</f>
        <v>24</v>
      </c>
      <c r="M11" s="145">
        <f t="shared" si="1"/>
        <v>0</v>
      </c>
      <c r="N11" s="145">
        <f t="shared" si="2"/>
        <v>0</v>
      </c>
      <c r="O11" s="145">
        <f t="shared" si="3"/>
        <v>0</v>
      </c>
      <c r="P11" s="145">
        <f t="shared" si="4"/>
        <v>0</v>
      </c>
      <c r="Q11" s="87" t="s">
        <v>136</v>
      </c>
    </row>
    <row r="12" spans="1:17" ht="13.9" customHeight="1" thickBot="1">
      <c r="A12" s="597">
        <v>3</v>
      </c>
      <c r="B12" s="611" t="s">
        <v>454</v>
      </c>
      <c r="C12" s="630">
        <v>181</v>
      </c>
      <c r="D12" s="631"/>
      <c r="E12" s="622" t="s">
        <v>86</v>
      </c>
      <c r="F12" s="624">
        <f t="shared" si="5"/>
        <v>0</v>
      </c>
      <c r="G12" s="604">
        <f t="shared" si="6"/>
        <v>0</v>
      </c>
      <c r="H12" s="575">
        <f t="shared" si="0"/>
        <v>181</v>
      </c>
      <c r="I12" s="616">
        <v>70</v>
      </c>
      <c r="J12" s="616">
        <v>7480</v>
      </c>
      <c r="L12" s="106">
        <f t="shared" si="7"/>
        <v>0</v>
      </c>
      <c r="M12" s="145">
        <f t="shared" si="1"/>
        <v>0</v>
      </c>
      <c r="N12" s="145">
        <f t="shared" si="2"/>
        <v>0</v>
      </c>
      <c r="O12" s="145">
        <f t="shared" si="3"/>
        <v>0</v>
      </c>
      <c r="P12" s="145">
        <f t="shared" si="4"/>
        <v>0</v>
      </c>
      <c r="Q12" s="87" t="s">
        <v>150</v>
      </c>
    </row>
    <row r="13" spans="1:17" ht="13.9" customHeight="1" thickBot="1">
      <c r="A13" s="597">
        <v>4</v>
      </c>
      <c r="B13" s="611" t="s">
        <v>85</v>
      </c>
      <c r="C13" s="630">
        <v>36</v>
      </c>
      <c r="D13" s="631"/>
      <c r="E13" s="622" t="s">
        <v>61</v>
      </c>
      <c r="F13" s="624">
        <f t="shared" si="5"/>
        <v>0</v>
      </c>
      <c r="G13" s="604">
        <f t="shared" si="6"/>
        <v>0</v>
      </c>
      <c r="H13" s="575">
        <f t="shared" si="0"/>
        <v>36</v>
      </c>
      <c r="I13" s="616">
        <v>85</v>
      </c>
      <c r="J13" s="616">
        <v>6820</v>
      </c>
      <c r="L13" s="106">
        <f t="shared" si="7"/>
        <v>36</v>
      </c>
      <c r="M13" s="145">
        <f t="shared" si="1"/>
        <v>0</v>
      </c>
      <c r="N13" s="145">
        <f t="shared" si="2"/>
        <v>0</v>
      </c>
      <c r="O13" s="145">
        <f t="shared" si="3"/>
        <v>0</v>
      </c>
      <c r="P13" s="145">
        <f t="shared" si="4"/>
        <v>0</v>
      </c>
      <c r="Q13" s="87" t="s">
        <v>113</v>
      </c>
    </row>
    <row r="14" spans="1:17" ht="13.9" customHeight="1" thickBot="1">
      <c r="A14" s="597">
        <v>5</v>
      </c>
      <c r="B14" s="611" t="s">
        <v>454</v>
      </c>
      <c r="C14" s="630">
        <v>350</v>
      </c>
      <c r="D14" s="632"/>
      <c r="E14" s="622" t="s">
        <v>87</v>
      </c>
      <c r="F14" s="624">
        <f t="shared" si="5"/>
        <v>0</v>
      </c>
      <c r="G14" s="604">
        <f t="shared" si="6"/>
        <v>0</v>
      </c>
      <c r="H14" s="575">
        <f t="shared" si="0"/>
        <v>350</v>
      </c>
      <c r="I14" s="616">
        <v>85</v>
      </c>
      <c r="J14" s="616">
        <v>7000</v>
      </c>
      <c r="L14" s="106">
        <f t="shared" si="7"/>
        <v>0</v>
      </c>
      <c r="M14" s="145">
        <f t="shared" si="1"/>
        <v>0</v>
      </c>
      <c r="N14" s="145">
        <f t="shared" si="2"/>
        <v>0</v>
      </c>
      <c r="O14" s="145">
        <f t="shared" si="3"/>
        <v>0</v>
      </c>
      <c r="P14" s="145">
        <f t="shared" si="4"/>
        <v>0</v>
      </c>
      <c r="Q14" s="87" t="s">
        <v>151</v>
      </c>
    </row>
    <row r="15" spans="1:17" ht="13.9" customHeight="1" thickBot="1">
      <c r="A15" s="597">
        <v>6</v>
      </c>
      <c r="B15" s="611" t="s">
        <v>454</v>
      </c>
      <c r="C15" s="630">
        <v>200</v>
      </c>
      <c r="D15" s="631">
        <v>0.3</v>
      </c>
      <c r="E15" s="622" t="s">
        <v>136</v>
      </c>
      <c r="F15" s="624">
        <v>2200</v>
      </c>
      <c r="G15" s="604">
        <f t="shared" si="6"/>
        <v>2200</v>
      </c>
      <c r="H15" s="575">
        <f t="shared" si="0"/>
        <v>202.71493212669682</v>
      </c>
      <c r="I15" s="616">
        <v>86</v>
      </c>
      <c r="J15" s="616">
        <v>7380</v>
      </c>
      <c r="L15" s="106">
        <f t="shared" si="7"/>
        <v>0</v>
      </c>
      <c r="M15" s="145">
        <f t="shared" si="1"/>
        <v>2200</v>
      </c>
      <c r="N15" s="145">
        <f t="shared" si="2"/>
        <v>0</v>
      </c>
      <c r="O15" s="145">
        <f t="shared" si="3"/>
        <v>0</v>
      </c>
      <c r="P15" s="145">
        <f t="shared" si="4"/>
        <v>0</v>
      </c>
      <c r="Q15" s="87" t="s">
        <v>114</v>
      </c>
    </row>
    <row r="16" spans="1:17" ht="13.9" customHeight="1" thickBot="1">
      <c r="A16" s="597">
        <v>7</v>
      </c>
      <c r="B16" s="611" t="s">
        <v>454</v>
      </c>
      <c r="C16" s="630">
        <v>363</v>
      </c>
      <c r="D16" s="631">
        <v>0.6</v>
      </c>
      <c r="E16" s="622" t="s">
        <v>136</v>
      </c>
      <c r="F16" s="624">
        <v>9500</v>
      </c>
      <c r="G16" s="604">
        <f t="shared" si="6"/>
        <v>11700</v>
      </c>
      <c r="H16" s="575">
        <f t="shared" si="0"/>
        <v>372.85520361990945</v>
      </c>
      <c r="I16" s="616">
        <v>84</v>
      </c>
      <c r="J16" s="616">
        <v>7300</v>
      </c>
      <c r="L16" s="106">
        <f t="shared" si="7"/>
        <v>0</v>
      </c>
      <c r="M16" s="145">
        <f t="shared" si="1"/>
        <v>9500</v>
      </c>
      <c r="N16" s="145">
        <f t="shared" si="2"/>
        <v>0</v>
      </c>
      <c r="O16" s="145">
        <f t="shared" si="3"/>
        <v>0</v>
      </c>
      <c r="P16" s="145">
        <f t="shared" si="4"/>
        <v>0</v>
      </c>
      <c r="Q16" s="87" t="s">
        <v>152</v>
      </c>
    </row>
    <row r="17" spans="1:17" ht="13.9" customHeight="1" thickBot="1">
      <c r="A17" s="597">
        <v>8</v>
      </c>
      <c r="B17" s="611" t="s">
        <v>454</v>
      </c>
      <c r="C17" s="630">
        <v>352</v>
      </c>
      <c r="D17" s="631">
        <v>0.9</v>
      </c>
      <c r="E17" s="622" t="s">
        <v>136</v>
      </c>
      <c r="F17" s="624">
        <v>13200</v>
      </c>
      <c r="G17" s="604">
        <f t="shared" si="6"/>
        <v>24900</v>
      </c>
      <c r="H17" s="575">
        <f t="shared" si="0"/>
        <v>366.33484162895928</v>
      </c>
      <c r="I17" s="616">
        <v>86</v>
      </c>
      <c r="J17" s="616">
        <v>7580</v>
      </c>
      <c r="L17" s="106">
        <f t="shared" si="7"/>
        <v>0</v>
      </c>
      <c r="M17" s="145">
        <f t="shared" si="1"/>
        <v>13200</v>
      </c>
      <c r="N17" s="145">
        <f t="shared" si="2"/>
        <v>0</v>
      </c>
      <c r="O17" s="145">
        <f t="shared" si="3"/>
        <v>0</v>
      </c>
      <c r="P17" s="145">
        <f t="shared" si="4"/>
        <v>0</v>
      </c>
      <c r="Q17" s="87" t="s">
        <v>87</v>
      </c>
    </row>
    <row r="18" spans="1:17" ht="13.9" customHeight="1" thickBot="1">
      <c r="A18" s="597">
        <v>9</v>
      </c>
      <c r="B18" s="611" t="s">
        <v>454</v>
      </c>
      <c r="C18" s="633">
        <v>160</v>
      </c>
      <c r="D18" s="631">
        <v>0.3</v>
      </c>
      <c r="E18" s="622" t="s">
        <v>136</v>
      </c>
      <c r="F18" s="624">
        <v>2700</v>
      </c>
      <c r="G18" s="604">
        <f t="shared" si="6"/>
        <v>27600</v>
      </c>
      <c r="H18" s="575">
        <f t="shared" si="0"/>
        <v>162.17194570135746</v>
      </c>
      <c r="I18" s="616">
        <v>91</v>
      </c>
      <c r="J18" s="616">
        <v>7860</v>
      </c>
      <c r="L18" s="106">
        <f t="shared" si="7"/>
        <v>0</v>
      </c>
      <c r="M18" s="145">
        <f t="shared" si="1"/>
        <v>2700</v>
      </c>
      <c r="N18" s="145">
        <f t="shared" si="2"/>
        <v>0</v>
      </c>
      <c r="O18" s="145">
        <f t="shared" si="3"/>
        <v>0</v>
      </c>
      <c r="P18" s="145">
        <f t="shared" si="4"/>
        <v>0</v>
      </c>
      <c r="Q18" s="87" t="s">
        <v>61</v>
      </c>
    </row>
    <row r="19" spans="1:17" ht="13.9" customHeight="1" thickBot="1">
      <c r="A19" s="597">
        <v>10</v>
      </c>
      <c r="B19" s="611" t="s">
        <v>454</v>
      </c>
      <c r="C19" s="633">
        <v>350</v>
      </c>
      <c r="D19" s="631">
        <v>0.6</v>
      </c>
      <c r="E19" s="622" t="s">
        <v>136</v>
      </c>
      <c r="F19" s="624">
        <v>8100</v>
      </c>
      <c r="G19" s="604">
        <f t="shared" si="6"/>
        <v>35700</v>
      </c>
      <c r="H19" s="575">
        <f t="shared" si="0"/>
        <v>359.50226244343889</v>
      </c>
      <c r="I19" s="616">
        <v>91</v>
      </c>
      <c r="J19" s="616">
        <v>7890</v>
      </c>
      <c r="L19" s="106">
        <f t="shared" si="7"/>
        <v>0</v>
      </c>
      <c r="M19" s="145">
        <f t="shared" si="1"/>
        <v>8100</v>
      </c>
      <c r="N19" s="145">
        <f t="shared" si="2"/>
        <v>0</v>
      </c>
      <c r="O19" s="145">
        <f t="shared" si="3"/>
        <v>0</v>
      </c>
      <c r="P19" s="145">
        <f t="shared" si="4"/>
        <v>0</v>
      </c>
      <c r="Q19" s="87" t="s">
        <v>86</v>
      </c>
    </row>
    <row r="20" spans="1:17" ht="13.9" customHeight="1" thickBot="1">
      <c r="A20" s="597">
        <v>11</v>
      </c>
      <c r="B20" s="611" t="s">
        <v>454</v>
      </c>
      <c r="C20" s="633">
        <v>301</v>
      </c>
      <c r="D20" s="631">
        <v>0.9</v>
      </c>
      <c r="E20" s="622" t="s">
        <v>136</v>
      </c>
      <c r="F20" s="624">
        <v>10000</v>
      </c>
      <c r="G20" s="604">
        <f t="shared" si="6"/>
        <v>45700</v>
      </c>
      <c r="H20" s="575">
        <f t="shared" si="0"/>
        <v>313.25791855203624</v>
      </c>
      <c r="I20" s="616">
        <v>87</v>
      </c>
      <c r="J20" s="616">
        <v>7600</v>
      </c>
      <c r="L20" s="106">
        <f t="shared" si="7"/>
        <v>0</v>
      </c>
      <c r="M20" s="145">
        <f t="shared" si="1"/>
        <v>10000</v>
      </c>
      <c r="N20" s="145">
        <f t="shared" si="2"/>
        <v>0</v>
      </c>
      <c r="O20" s="145">
        <f t="shared" si="3"/>
        <v>0</v>
      </c>
      <c r="P20" s="145">
        <f t="shared" si="4"/>
        <v>0</v>
      </c>
      <c r="Q20" s="87" t="s">
        <v>128</v>
      </c>
    </row>
    <row r="21" spans="1:17" ht="13.9" customHeight="1" thickBot="1">
      <c r="A21" s="597">
        <v>12</v>
      </c>
      <c r="B21" s="611" t="s">
        <v>454</v>
      </c>
      <c r="C21" s="633">
        <v>161</v>
      </c>
      <c r="D21" s="631">
        <v>0.3</v>
      </c>
      <c r="E21" s="622" t="s">
        <v>136</v>
      </c>
      <c r="F21" s="624">
        <v>2600</v>
      </c>
      <c r="G21" s="604">
        <f t="shared" si="6"/>
        <v>48300</v>
      </c>
      <c r="H21" s="575">
        <f t="shared" si="0"/>
        <v>163.18552036199094</v>
      </c>
      <c r="I21" s="616">
        <v>89</v>
      </c>
      <c r="J21" s="616">
        <v>7560</v>
      </c>
      <c r="L21" s="106">
        <f t="shared" si="7"/>
        <v>0</v>
      </c>
      <c r="M21" s="145">
        <f t="shared" si="1"/>
        <v>2600</v>
      </c>
      <c r="N21" s="145">
        <f t="shared" si="2"/>
        <v>0</v>
      </c>
      <c r="O21" s="145">
        <f t="shared" si="3"/>
        <v>0</v>
      </c>
      <c r="P21" s="145">
        <f t="shared" si="4"/>
        <v>0</v>
      </c>
      <c r="Q21" s="87" t="s">
        <v>129</v>
      </c>
    </row>
    <row r="22" spans="1:17" ht="13.9" customHeight="1" thickBot="1">
      <c r="A22" s="597">
        <v>13</v>
      </c>
      <c r="B22" s="611" t="s">
        <v>454</v>
      </c>
      <c r="C22" s="633">
        <v>300</v>
      </c>
      <c r="D22" s="631">
        <v>0.9</v>
      </c>
      <c r="E22" s="622" t="s">
        <v>136</v>
      </c>
      <c r="F22" s="624">
        <v>10300</v>
      </c>
      <c r="G22" s="604">
        <f t="shared" si="6"/>
        <v>58600</v>
      </c>
      <c r="H22" s="575">
        <f t="shared" si="0"/>
        <v>312.21719457013575</v>
      </c>
      <c r="I22" s="616">
        <v>89</v>
      </c>
      <c r="J22" s="616">
        <v>7560</v>
      </c>
      <c r="L22" s="106">
        <f t="shared" si="7"/>
        <v>0</v>
      </c>
      <c r="M22" s="145">
        <f t="shared" si="1"/>
        <v>10300</v>
      </c>
      <c r="N22" s="145">
        <f t="shared" si="2"/>
        <v>0</v>
      </c>
      <c r="O22" s="145">
        <f t="shared" si="3"/>
        <v>0</v>
      </c>
      <c r="P22" s="145">
        <f t="shared" si="4"/>
        <v>0</v>
      </c>
      <c r="Q22" s="87" t="s">
        <v>139</v>
      </c>
    </row>
    <row r="23" spans="1:17" ht="13.9" customHeight="1" thickBot="1">
      <c r="A23" s="597">
        <v>14</v>
      </c>
      <c r="B23" s="611" t="s">
        <v>454</v>
      </c>
      <c r="C23" s="633">
        <v>305</v>
      </c>
      <c r="D23" s="631">
        <v>1.2</v>
      </c>
      <c r="E23" s="622" t="s">
        <v>136</v>
      </c>
      <c r="F23" s="624">
        <v>13900</v>
      </c>
      <c r="G23" s="604">
        <f t="shared" si="6"/>
        <v>72500</v>
      </c>
      <c r="H23" s="575">
        <f t="shared" si="0"/>
        <v>321.56108597285066</v>
      </c>
      <c r="I23" s="616">
        <v>89</v>
      </c>
      <c r="J23" s="616">
        <v>7620</v>
      </c>
      <c r="L23" s="106">
        <f t="shared" si="7"/>
        <v>0</v>
      </c>
      <c r="M23" s="145">
        <f t="shared" si="1"/>
        <v>13900</v>
      </c>
      <c r="N23" s="145">
        <f t="shared" si="2"/>
        <v>0</v>
      </c>
      <c r="O23" s="145">
        <f t="shared" si="3"/>
        <v>0</v>
      </c>
      <c r="P23" s="145">
        <f t="shared" si="4"/>
        <v>0</v>
      </c>
      <c r="Q23" s="87" t="s">
        <v>192</v>
      </c>
    </row>
    <row r="24" spans="1:17" ht="13.9" customHeight="1" thickBot="1">
      <c r="A24" s="597">
        <v>15</v>
      </c>
      <c r="B24" s="611" t="s">
        <v>454</v>
      </c>
      <c r="C24" s="633">
        <v>150</v>
      </c>
      <c r="D24" s="631">
        <v>0.3</v>
      </c>
      <c r="E24" s="622" t="s">
        <v>136</v>
      </c>
      <c r="F24" s="624">
        <v>2418</v>
      </c>
      <c r="G24" s="604">
        <f t="shared" si="6"/>
        <v>74918</v>
      </c>
      <c r="H24" s="575">
        <f t="shared" si="0"/>
        <v>152.03619909502262</v>
      </c>
      <c r="I24" s="616">
        <v>89</v>
      </c>
      <c r="J24" s="616">
        <v>7420</v>
      </c>
      <c r="L24" s="106">
        <f t="shared" si="7"/>
        <v>0</v>
      </c>
      <c r="M24" s="145">
        <f t="shared" si="1"/>
        <v>2418</v>
      </c>
      <c r="N24" s="145">
        <f t="shared" si="2"/>
        <v>0</v>
      </c>
      <c r="O24" s="145">
        <f t="shared" si="3"/>
        <v>0</v>
      </c>
      <c r="P24" s="145">
        <f t="shared" si="4"/>
        <v>0</v>
      </c>
      <c r="Q24" s="87" t="s">
        <v>233</v>
      </c>
    </row>
    <row r="25" spans="1:17" ht="13.9" customHeight="1" thickBot="1">
      <c r="A25" s="597">
        <v>16</v>
      </c>
      <c r="B25" s="611" t="s">
        <v>454</v>
      </c>
      <c r="C25" s="633">
        <v>204</v>
      </c>
      <c r="D25" s="631">
        <v>1.2</v>
      </c>
      <c r="E25" s="622" t="s">
        <v>136</v>
      </c>
      <c r="F25" s="624">
        <v>10282</v>
      </c>
      <c r="G25" s="604">
        <f t="shared" si="6"/>
        <v>85200</v>
      </c>
      <c r="H25" s="575">
        <f t="shared" si="0"/>
        <v>215.07692307692309</v>
      </c>
      <c r="I25" s="616">
        <v>90</v>
      </c>
      <c r="J25" s="616">
        <v>7430</v>
      </c>
      <c r="L25" s="106">
        <f t="shared" si="7"/>
        <v>0</v>
      </c>
      <c r="M25" s="145">
        <f t="shared" si="1"/>
        <v>10282</v>
      </c>
      <c r="N25" s="145">
        <f t="shared" si="2"/>
        <v>0</v>
      </c>
      <c r="O25" s="145">
        <f t="shared" si="3"/>
        <v>0</v>
      </c>
      <c r="P25" s="145">
        <f t="shared" si="4"/>
        <v>0</v>
      </c>
      <c r="Q25" s="88" t="s">
        <v>156</v>
      </c>
    </row>
    <row r="26" spans="1:17" ht="13.9" customHeight="1" thickBot="1">
      <c r="A26" s="597">
        <v>17</v>
      </c>
      <c r="B26" s="611" t="s">
        <v>454</v>
      </c>
      <c r="C26" s="633">
        <v>201</v>
      </c>
      <c r="D26" s="631">
        <v>0.3</v>
      </c>
      <c r="E26" s="622" t="s">
        <v>150</v>
      </c>
      <c r="F26" s="624">
        <v>3364</v>
      </c>
      <c r="G26" s="604">
        <f t="shared" si="6"/>
        <v>88564</v>
      </c>
      <c r="H26" s="575">
        <f t="shared" si="0"/>
        <v>203.7285067873303</v>
      </c>
      <c r="I26" s="616">
        <v>93</v>
      </c>
      <c r="J26" s="616">
        <v>7590</v>
      </c>
      <c r="L26" s="106">
        <f t="shared" si="7"/>
        <v>0</v>
      </c>
      <c r="M26" s="145">
        <f t="shared" si="1"/>
        <v>0</v>
      </c>
      <c r="N26" s="145">
        <f t="shared" si="2"/>
        <v>3364</v>
      </c>
      <c r="O26" s="145">
        <f t="shared" si="3"/>
        <v>0</v>
      </c>
      <c r="P26" s="145">
        <f t="shared" si="4"/>
        <v>0</v>
      </c>
    </row>
    <row r="27" spans="1:17" ht="13.9" customHeight="1" thickBot="1">
      <c r="A27" s="597">
        <v>18</v>
      </c>
      <c r="B27" s="611" t="s">
        <v>454</v>
      </c>
      <c r="C27" s="633">
        <v>405</v>
      </c>
      <c r="D27" s="631">
        <v>0.6</v>
      </c>
      <c r="E27" s="622" t="s">
        <v>150</v>
      </c>
      <c r="F27" s="624">
        <v>10500</v>
      </c>
      <c r="G27" s="604">
        <f t="shared" si="6"/>
        <v>99064</v>
      </c>
      <c r="H27" s="575">
        <f t="shared" si="0"/>
        <v>415.99547511312215</v>
      </c>
      <c r="I27" s="616">
        <v>94</v>
      </c>
      <c r="J27" s="616">
        <v>7630</v>
      </c>
      <c r="L27" s="106">
        <f t="shared" si="7"/>
        <v>0</v>
      </c>
      <c r="M27" s="145">
        <f t="shared" si="1"/>
        <v>0</v>
      </c>
      <c r="N27" s="145">
        <f t="shared" si="2"/>
        <v>10500</v>
      </c>
      <c r="O27" s="145">
        <f t="shared" si="3"/>
        <v>0</v>
      </c>
      <c r="P27" s="145">
        <f t="shared" si="4"/>
        <v>0</v>
      </c>
    </row>
    <row r="28" spans="1:17" ht="13.9" customHeight="1" thickBot="1">
      <c r="A28" s="597">
        <v>19</v>
      </c>
      <c r="B28" s="611" t="s">
        <v>454</v>
      </c>
      <c r="C28" s="633">
        <v>401</v>
      </c>
      <c r="D28" s="631">
        <v>0.9</v>
      </c>
      <c r="E28" s="622" t="s">
        <v>150</v>
      </c>
      <c r="F28" s="624">
        <v>15100</v>
      </c>
      <c r="G28" s="604">
        <f t="shared" si="6"/>
        <v>114164</v>
      </c>
      <c r="H28" s="575">
        <f t="shared" si="0"/>
        <v>417.33031674208149</v>
      </c>
      <c r="I28" s="616">
        <v>95</v>
      </c>
      <c r="J28" s="616">
        <v>7570</v>
      </c>
      <c r="L28" s="106">
        <f t="shared" si="7"/>
        <v>0</v>
      </c>
      <c r="M28" s="145">
        <f t="shared" si="1"/>
        <v>0</v>
      </c>
      <c r="N28" s="145">
        <f t="shared" si="2"/>
        <v>15100</v>
      </c>
      <c r="O28" s="145">
        <f t="shared" si="3"/>
        <v>0</v>
      </c>
      <c r="P28" s="145">
        <f t="shared" si="4"/>
        <v>0</v>
      </c>
    </row>
    <row r="29" spans="1:17" ht="13.9" customHeight="1" thickBot="1">
      <c r="A29" s="597">
        <v>20</v>
      </c>
      <c r="B29" s="611" t="s">
        <v>454</v>
      </c>
      <c r="C29" s="633">
        <v>201</v>
      </c>
      <c r="D29" s="631">
        <v>0.3</v>
      </c>
      <c r="E29" s="622" t="s">
        <v>150</v>
      </c>
      <c r="F29" s="624">
        <v>3200</v>
      </c>
      <c r="G29" s="604">
        <f t="shared" si="6"/>
        <v>117364</v>
      </c>
      <c r="H29" s="575">
        <f t="shared" si="0"/>
        <v>203.7285067873303</v>
      </c>
      <c r="I29" s="616">
        <v>95</v>
      </c>
      <c r="J29" s="616">
        <v>7450</v>
      </c>
      <c r="L29" s="106">
        <f t="shared" si="7"/>
        <v>0</v>
      </c>
      <c r="M29" s="145">
        <f t="shared" si="1"/>
        <v>0</v>
      </c>
      <c r="N29" s="145">
        <f t="shared" si="2"/>
        <v>3200</v>
      </c>
      <c r="O29" s="145">
        <f t="shared" si="3"/>
        <v>0</v>
      </c>
      <c r="P29" s="145">
        <f t="shared" si="4"/>
        <v>0</v>
      </c>
    </row>
    <row r="30" spans="1:17" ht="13.9" customHeight="1" thickBot="1">
      <c r="A30" s="597">
        <v>21</v>
      </c>
      <c r="B30" s="611" t="s">
        <v>454</v>
      </c>
      <c r="C30" s="633">
        <v>404</v>
      </c>
      <c r="D30" s="631">
        <v>0.9</v>
      </c>
      <c r="E30" s="622" t="s">
        <v>150</v>
      </c>
      <c r="F30" s="624">
        <v>15100</v>
      </c>
      <c r="G30" s="604">
        <f t="shared" si="6"/>
        <v>132464</v>
      </c>
      <c r="H30" s="575">
        <f t="shared" si="0"/>
        <v>420.45248868778282</v>
      </c>
      <c r="I30" s="616">
        <v>95</v>
      </c>
      <c r="J30" s="616">
        <v>7440</v>
      </c>
      <c r="L30" s="106">
        <f t="shared" si="7"/>
        <v>0</v>
      </c>
      <c r="M30" s="145">
        <f t="shared" si="1"/>
        <v>0</v>
      </c>
      <c r="N30" s="145">
        <f t="shared" si="2"/>
        <v>15100</v>
      </c>
      <c r="O30" s="145">
        <f t="shared" si="3"/>
        <v>0</v>
      </c>
      <c r="P30" s="145">
        <f t="shared" si="4"/>
        <v>0</v>
      </c>
    </row>
    <row r="31" spans="1:17" ht="13.9" customHeight="1" thickBot="1">
      <c r="A31" s="597">
        <v>22</v>
      </c>
      <c r="B31" s="611" t="s">
        <v>454</v>
      </c>
      <c r="C31" s="633">
        <v>403</v>
      </c>
      <c r="D31" s="631">
        <v>1.5</v>
      </c>
      <c r="E31" s="622" t="s">
        <v>150</v>
      </c>
      <c r="F31" s="624">
        <v>24800</v>
      </c>
      <c r="G31" s="604">
        <f t="shared" si="6"/>
        <v>157264</v>
      </c>
      <c r="H31" s="575">
        <f t="shared" si="0"/>
        <v>430.35294117647061</v>
      </c>
      <c r="I31" s="616">
        <v>95</v>
      </c>
      <c r="J31" s="616">
        <v>7470</v>
      </c>
      <c r="L31" s="106">
        <f t="shared" si="7"/>
        <v>0</v>
      </c>
      <c r="M31" s="145">
        <f t="shared" si="1"/>
        <v>0</v>
      </c>
      <c r="N31" s="145">
        <f t="shared" si="2"/>
        <v>24800</v>
      </c>
      <c r="O31" s="145">
        <f t="shared" si="3"/>
        <v>0</v>
      </c>
      <c r="P31" s="145">
        <f t="shared" si="4"/>
        <v>0</v>
      </c>
    </row>
    <row r="32" spans="1:17" ht="13.9" customHeight="1" thickBot="1">
      <c r="A32" s="597">
        <v>23</v>
      </c>
      <c r="B32" s="611" t="s">
        <v>454</v>
      </c>
      <c r="C32" s="633">
        <v>207</v>
      </c>
      <c r="D32" s="631">
        <v>0.6</v>
      </c>
      <c r="E32" s="622" t="s">
        <v>150</v>
      </c>
      <c r="F32" s="624">
        <v>5216</v>
      </c>
      <c r="G32" s="604">
        <f t="shared" si="6"/>
        <v>162480</v>
      </c>
      <c r="H32" s="575">
        <f t="shared" si="0"/>
        <v>212.61990950226243</v>
      </c>
      <c r="I32" s="616">
        <v>95</v>
      </c>
      <c r="J32" s="616">
        <v>7590</v>
      </c>
      <c r="L32" s="106">
        <f t="shared" si="7"/>
        <v>0</v>
      </c>
      <c r="M32" s="145">
        <f t="shared" si="1"/>
        <v>0</v>
      </c>
      <c r="N32" s="145">
        <f t="shared" si="2"/>
        <v>5216</v>
      </c>
      <c r="O32" s="145">
        <f t="shared" si="3"/>
        <v>0</v>
      </c>
      <c r="P32" s="145">
        <f t="shared" si="4"/>
        <v>0</v>
      </c>
    </row>
    <row r="33" spans="1:16" ht="13.9" customHeight="1" thickBot="1">
      <c r="A33" s="597">
        <v>24</v>
      </c>
      <c r="B33" s="611" t="s">
        <v>454</v>
      </c>
      <c r="C33" s="633">
        <v>400</v>
      </c>
      <c r="D33" s="631">
        <v>1.2</v>
      </c>
      <c r="E33" s="622" t="s">
        <v>150</v>
      </c>
      <c r="F33" s="624">
        <v>19400</v>
      </c>
      <c r="G33" s="604">
        <f t="shared" si="6"/>
        <v>181880</v>
      </c>
      <c r="H33" s="575">
        <f t="shared" si="0"/>
        <v>421.7194570135747</v>
      </c>
      <c r="I33" s="616">
        <v>95</v>
      </c>
      <c r="J33" s="616">
        <v>7590</v>
      </c>
      <c r="L33" s="106">
        <f t="shared" si="7"/>
        <v>0</v>
      </c>
      <c r="M33" s="145">
        <f t="shared" si="1"/>
        <v>0</v>
      </c>
      <c r="N33" s="145">
        <f t="shared" si="2"/>
        <v>19400</v>
      </c>
      <c r="O33" s="145">
        <f t="shared" si="3"/>
        <v>0</v>
      </c>
      <c r="P33" s="145">
        <f t="shared" si="4"/>
        <v>0</v>
      </c>
    </row>
    <row r="34" spans="1:16" ht="13.9" customHeight="1" thickBot="1">
      <c r="A34" s="597">
        <v>25</v>
      </c>
      <c r="B34" s="611" t="s">
        <v>454</v>
      </c>
      <c r="C34" s="633">
        <v>397</v>
      </c>
      <c r="D34" s="631">
        <v>1.8</v>
      </c>
      <c r="E34" s="622" t="s">
        <v>150</v>
      </c>
      <c r="F34" s="624">
        <v>29700</v>
      </c>
      <c r="G34" s="604">
        <f t="shared" si="6"/>
        <v>211580</v>
      </c>
      <c r="H34" s="575">
        <f t="shared" si="0"/>
        <v>429.33484162895923</v>
      </c>
      <c r="I34" s="616">
        <v>93</v>
      </c>
      <c r="J34" s="616">
        <v>7900</v>
      </c>
      <c r="L34" s="106">
        <f t="shared" si="7"/>
        <v>0</v>
      </c>
      <c r="M34" s="145">
        <f t="shared" si="1"/>
        <v>0</v>
      </c>
      <c r="N34" s="145">
        <f t="shared" si="2"/>
        <v>29700</v>
      </c>
      <c r="O34" s="145">
        <f t="shared" si="3"/>
        <v>0</v>
      </c>
      <c r="P34" s="145">
        <f t="shared" si="4"/>
        <v>0</v>
      </c>
    </row>
    <row r="35" spans="1:16" ht="13.9" customHeight="1" thickBot="1">
      <c r="A35" s="597">
        <v>26</v>
      </c>
      <c r="B35" s="611" t="s">
        <v>454</v>
      </c>
      <c r="C35" s="633">
        <v>201</v>
      </c>
      <c r="D35" s="631">
        <v>0.6</v>
      </c>
      <c r="E35" s="622" t="s">
        <v>150</v>
      </c>
      <c r="F35" s="624">
        <v>6500</v>
      </c>
      <c r="G35" s="604">
        <f t="shared" si="6"/>
        <v>218080</v>
      </c>
      <c r="H35" s="575">
        <f t="shared" si="0"/>
        <v>206.45701357466061</v>
      </c>
      <c r="I35" s="616">
        <v>94</v>
      </c>
      <c r="J35" s="616">
        <v>7650</v>
      </c>
      <c r="L35" s="106">
        <f t="shared" si="7"/>
        <v>0</v>
      </c>
      <c r="M35" s="145">
        <f t="shared" si="1"/>
        <v>0</v>
      </c>
      <c r="N35" s="145">
        <f t="shared" si="2"/>
        <v>6500</v>
      </c>
      <c r="O35" s="145">
        <f t="shared" si="3"/>
        <v>0</v>
      </c>
      <c r="P35" s="145">
        <f t="shared" si="4"/>
        <v>0</v>
      </c>
    </row>
    <row r="36" spans="1:16" ht="13.9" customHeight="1" thickBot="1">
      <c r="A36" s="597">
        <v>27</v>
      </c>
      <c r="B36" s="611" t="s">
        <v>454</v>
      </c>
      <c r="C36" s="633">
        <v>401</v>
      </c>
      <c r="D36" s="631">
        <v>1.2</v>
      </c>
      <c r="E36" s="622" t="s">
        <v>150</v>
      </c>
      <c r="F36" s="624">
        <v>20400</v>
      </c>
      <c r="G36" s="604">
        <f t="shared" si="6"/>
        <v>238480</v>
      </c>
      <c r="H36" s="575">
        <f t="shared" si="0"/>
        <v>422.77375565610862</v>
      </c>
      <c r="I36" s="616">
        <v>95</v>
      </c>
      <c r="J36" s="616">
        <v>7650</v>
      </c>
      <c r="L36" s="106">
        <f t="shared" si="7"/>
        <v>0</v>
      </c>
      <c r="M36" s="145">
        <f t="shared" si="1"/>
        <v>0</v>
      </c>
      <c r="N36" s="145">
        <f t="shared" si="2"/>
        <v>20400</v>
      </c>
      <c r="O36" s="145">
        <f t="shared" si="3"/>
        <v>0</v>
      </c>
      <c r="P36" s="145">
        <f t="shared" si="4"/>
        <v>0</v>
      </c>
    </row>
    <row r="37" spans="1:16" ht="13.9" customHeight="1" thickBot="1">
      <c r="A37" s="597">
        <v>28</v>
      </c>
      <c r="B37" s="611" t="s">
        <v>454</v>
      </c>
      <c r="C37" s="633">
        <v>300</v>
      </c>
      <c r="D37" s="631">
        <v>1.8</v>
      </c>
      <c r="E37" s="622" t="s">
        <v>150</v>
      </c>
      <c r="F37" s="624">
        <v>22680.000000000004</v>
      </c>
      <c r="G37" s="604">
        <f t="shared" si="6"/>
        <v>261160</v>
      </c>
      <c r="H37" s="575">
        <f t="shared" si="0"/>
        <v>324.43438914027149</v>
      </c>
      <c r="I37" s="616">
        <v>94</v>
      </c>
      <c r="J37" s="616">
        <v>8020</v>
      </c>
      <c r="L37" s="106">
        <f t="shared" si="7"/>
        <v>0</v>
      </c>
      <c r="M37" s="145">
        <f t="shared" si="1"/>
        <v>0</v>
      </c>
      <c r="N37" s="145">
        <f t="shared" si="2"/>
        <v>22680.000000000004</v>
      </c>
      <c r="O37" s="145">
        <f t="shared" si="3"/>
        <v>0</v>
      </c>
      <c r="P37" s="145">
        <f t="shared" si="4"/>
        <v>0</v>
      </c>
    </row>
    <row r="38" spans="1:16" ht="13.9" customHeight="1" thickBot="1">
      <c r="A38" s="597">
        <v>29</v>
      </c>
      <c r="B38" s="611" t="s">
        <v>454</v>
      </c>
      <c r="C38" s="633">
        <v>203</v>
      </c>
      <c r="D38" s="631">
        <v>0.9</v>
      </c>
      <c r="E38" s="622" t="s">
        <v>150</v>
      </c>
      <c r="F38" s="624">
        <v>8400</v>
      </c>
      <c r="G38" s="604">
        <f t="shared" si="6"/>
        <v>269560</v>
      </c>
      <c r="H38" s="575">
        <f t="shared" si="0"/>
        <v>211.26696832579188</v>
      </c>
      <c r="I38" s="616">
        <v>93</v>
      </c>
      <c r="J38" s="616">
        <v>7550</v>
      </c>
      <c r="L38" s="106">
        <f t="shared" si="7"/>
        <v>0</v>
      </c>
      <c r="M38" s="145">
        <f t="shared" si="1"/>
        <v>0</v>
      </c>
      <c r="N38" s="145">
        <f t="shared" si="2"/>
        <v>8400</v>
      </c>
      <c r="O38" s="145">
        <f t="shared" si="3"/>
        <v>0</v>
      </c>
      <c r="P38" s="145">
        <f t="shared" si="4"/>
        <v>0</v>
      </c>
    </row>
    <row r="39" spans="1:16" ht="13.9" customHeight="1" thickBot="1">
      <c r="A39" s="597">
        <v>30</v>
      </c>
      <c r="B39" s="611" t="s">
        <v>454</v>
      </c>
      <c r="C39" s="633">
        <v>301</v>
      </c>
      <c r="D39" s="631">
        <v>1.5</v>
      </c>
      <c r="E39" s="622" t="s">
        <v>150</v>
      </c>
      <c r="F39" s="624">
        <v>18800</v>
      </c>
      <c r="G39" s="604">
        <f t="shared" si="6"/>
        <v>288360</v>
      </c>
      <c r="H39" s="575">
        <f t="shared" si="0"/>
        <v>321.42986425339365</v>
      </c>
      <c r="I39" s="616">
        <v>94</v>
      </c>
      <c r="J39" s="616">
        <v>7750</v>
      </c>
      <c r="L39" s="106">
        <f t="shared" si="7"/>
        <v>0</v>
      </c>
      <c r="M39" s="145">
        <f t="shared" si="1"/>
        <v>0</v>
      </c>
      <c r="N39" s="145">
        <f t="shared" si="2"/>
        <v>18800</v>
      </c>
      <c r="O39" s="145">
        <f t="shared" si="3"/>
        <v>0</v>
      </c>
      <c r="P39" s="145">
        <f t="shared" si="4"/>
        <v>0</v>
      </c>
    </row>
    <row r="40" spans="1:16" ht="13.9" customHeight="1" thickBot="1">
      <c r="A40" s="597">
        <v>31</v>
      </c>
      <c r="B40" s="611" t="s">
        <v>454</v>
      </c>
      <c r="C40" s="633">
        <v>211</v>
      </c>
      <c r="D40" s="631">
        <v>2</v>
      </c>
      <c r="E40" s="622" t="s">
        <v>150</v>
      </c>
      <c r="F40" s="624">
        <v>17100</v>
      </c>
      <c r="G40" s="604">
        <f t="shared" si="6"/>
        <v>305460</v>
      </c>
      <c r="H40" s="575">
        <f t="shared" si="0"/>
        <v>230.09502262443436</v>
      </c>
      <c r="I40" s="616">
        <v>93</v>
      </c>
      <c r="J40" s="616">
        <v>8050</v>
      </c>
      <c r="L40" s="106">
        <f t="shared" si="7"/>
        <v>0</v>
      </c>
      <c r="M40" s="145">
        <f t="shared" si="1"/>
        <v>0</v>
      </c>
      <c r="N40" s="145">
        <f t="shared" si="2"/>
        <v>17100</v>
      </c>
      <c r="O40" s="145">
        <f t="shared" si="3"/>
        <v>0</v>
      </c>
      <c r="P40" s="145">
        <f t="shared" si="4"/>
        <v>0</v>
      </c>
    </row>
    <row r="41" spans="1:16" ht="13.9" customHeight="1" thickBot="1">
      <c r="A41" s="597">
        <v>32</v>
      </c>
      <c r="B41" s="611" t="s">
        <v>454</v>
      </c>
      <c r="C41" s="633">
        <v>200</v>
      </c>
      <c r="D41" s="631">
        <v>0.9</v>
      </c>
      <c r="E41" s="622" t="s">
        <v>150</v>
      </c>
      <c r="F41" s="624">
        <v>7560.0000000000009</v>
      </c>
      <c r="G41" s="604">
        <f t="shared" si="6"/>
        <v>313020</v>
      </c>
      <c r="H41" s="575">
        <f t="shared" si="0"/>
        <v>208.14479638009053</v>
      </c>
      <c r="I41" s="616">
        <v>92</v>
      </c>
      <c r="J41" s="616">
        <v>7750</v>
      </c>
      <c r="L41" s="106">
        <f t="shared" si="7"/>
        <v>0</v>
      </c>
      <c r="M41" s="145">
        <f t="shared" si="1"/>
        <v>0</v>
      </c>
      <c r="N41" s="145">
        <f t="shared" si="2"/>
        <v>7560.0000000000009</v>
      </c>
      <c r="O41" s="145">
        <f t="shared" si="3"/>
        <v>0</v>
      </c>
      <c r="P41" s="145">
        <f t="shared" si="4"/>
        <v>0</v>
      </c>
    </row>
    <row r="42" spans="1:16" ht="13.9" customHeight="1" thickBot="1">
      <c r="A42" s="597">
        <v>33</v>
      </c>
      <c r="B42" s="611" t="s">
        <v>454</v>
      </c>
      <c r="C42" s="633">
        <v>200</v>
      </c>
      <c r="D42" s="631">
        <v>1.5</v>
      </c>
      <c r="E42" s="622" t="s">
        <v>150</v>
      </c>
      <c r="F42" s="624">
        <v>12600</v>
      </c>
      <c r="G42" s="604">
        <f t="shared" si="6"/>
        <v>325620</v>
      </c>
      <c r="H42" s="575">
        <f t="shared" si="0"/>
        <v>213.57466063348417</v>
      </c>
      <c r="I42" s="616">
        <v>92</v>
      </c>
      <c r="J42" s="616">
        <v>7680</v>
      </c>
      <c r="L42" s="106">
        <f t="shared" si="7"/>
        <v>0</v>
      </c>
      <c r="M42" s="145">
        <f t="shared" si="1"/>
        <v>0</v>
      </c>
      <c r="N42" s="145">
        <f t="shared" si="2"/>
        <v>12600</v>
      </c>
      <c r="O42" s="145">
        <f t="shared" si="3"/>
        <v>0</v>
      </c>
      <c r="P42" s="145">
        <f t="shared" si="4"/>
        <v>0</v>
      </c>
    </row>
    <row r="43" spans="1:16" ht="13.9" customHeight="1" thickBot="1">
      <c r="A43" s="597">
        <v>34</v>
      </c>
      <c r="B43" s="611" t="s">
        <v>454</v>
      </c>
      <c r="C43" s="633">
        <v>245</v>
      </c>
      <c r="D43" s="631">
        <v>2</v>
      </c>
      <c r="E43" s="622" t="s">
        <v>150</v>
      </c>
      <c r="F43" s="624">
        <v>17180</v>
      </c>
      <c r="G43" s="604">
        <f t="shared" si="6"/>
        <v>342800</v>
      </c>
      <c r="H43" s="575">
        <f t="shared" si="0"/>
        <v>267.17194570135746</v>
      </c>
      <c r="I43" s="616">
        <v>89</v>
      </c>
      <c r="J43" s="616">
        <v>8010</v>
      </c>
      <c r="L43" s="106">
        <f t="shared" si="7"/>
        <v>0</v>
      </c>
      <c r="M43" s="145">
        <f t="shared" si="1"/>
        <v>0</v>
      </c>
      <c r="N43" s="145">
        <f t="shared" si="2"/>
        <v>17180</v>
      </c>
      <c r="O43" s="145">
        <f t="shared" si="3"/>
        <v>0</v>
      </c>
      <c r="P43" s="145">
        <f t="shared" si="4"/>
        <v>0</v>
      </c>
    </row>
    <row r="44" spans="1:16" ht="13.9" customHeight="1" thickBot="1">
      <c r="A44" s="597">
        <v>35</v>
      </c>
      <c r="B44" s="611"/>
      <c r="C44" s="612"/>
      <c r="D44" s="613"/>
      <c r="E44" s="622"/>
      <c r="F44" s="624">
        <f>(D44*42)*C44</f>
        <v>0</v>
      </c>
      <c r="G44" s="604">
        <f t="shared" si="6"/>
        <v>342800</v>
      </c>
      <c r="H44" s="575">
        <f t="shared" si="0"/>
        <v>0</v>
      </c>
      <c r="I44" s="616"/>
      <c r="J44" s="616"/>
      <c r="L44" s="106">
        <f t="shared" si="7"/>
        <v>0</v>
      </c>
      <c r="M44" s="145">
        <f t="shared" si="1"/>
        <v>0</v>
      </c>
      <c r="N44" s="145">
        <f t="shared" si="2"/>
        <v>0</v>
      </c>
      <c r="O44" s="145">
        <f t="shared" si="3"/>
        <v>0</v>
      </c>
      <c r="P44" s="145">
        <f t="shared" si="4"/>
        <v>0</v>
      </c>
    </row>
    <row r="45" spans="1:16" ht="13.9" customHeight="1" thickBot="1">
      <c r="A45" s="597">
        <v>36</v>
      </c>
      <c r="B45" s="611"/>
      <c r="C45" s="612"/>
      <c r="D45" s="613"/>
      <c r="E45" s="622"/>
      <c r="F45" s="624">
        <f t="shared" ref="F45" si="8">(D45*42)*C45</f>
        <v>0</v>
      </c>
      <c r="G45" s="604">
        <f t="shared" si="6"/>
        <v>342800</v>
      </c>
      <c r="H45" s="575">
        <f t="shared" si="0"/>
        <v>0</v>
      </c>
      <c r="I45" s="616"/>
      <c r="J45" s="616"/>
      <c r="L45" s="106">
        <f t="shared" si="7"/>
        <v>0</v>
      </c>
      <c r="M45" s="145">
        <f t="shared" si="1"/>
        <v>0</v>
      </c>
      <c r="N45" s="145">
        <f t="shared" si="2"/>
        <v>0</v>
      </c>
      <c r="O45" s="145">
        <f t="shared" si="3"/>
        <v>0</v>
      </c>
      <c r="P45" s="145">
        <f t="shared" si="4"/>
        <v>0</v>
      </c>
    </row>
    <row r="46" spans="1:16" ht="13.9" customHeight="1" thickBot="1">
      <c r="A46" s="597">
        <v>37</v>
      </c>
      <c r="B46" s="611"/>
      <c r="C46" s="612"/>
      <c r="D46" s="613"/>
      <c r="E46" s="622"/>
      <c r="F46" s="624">
        <f>(D46*42)*C46</f>
        <v>0</v>
      </c>
      <c r="G46" s="604">
        <f t="shared" si="6"/>
        <v>342800</v>
      </c>
      <c r="H46" s="575">
        <f t="shared" si="0"/>
        <v>0</v>
      </c>
      <c r="I46" s="616"/>
      <c r="J46" s="616"/>
      <c r="L46" s="106">
        <f t="shared" si="7"/>
        <v>0</v>
      </c>
      <c r="M46" s="145">
        <f t="shared" si="1"/>
        <v>0</v>
      </c>
      <c r="N46" s="145">
        <f t="shared" si="2"/>
        <v>0</v>
      </c>
      <c r="O46" s="145">
        <f t="shared" si="3"/>
        <v>0</v>
      </c>
      <c r="P46" s="145">
        <f t="shared" si="4"/>
        <v>0</v>
      </c>
    </row>
    <row r="47" spans="1:16" ht="13.9" customHeight="1" thickBot="1">
      <c r="A47" s="597">
        <v>38</v>
      </c>
      <c r="B47" s="611"/>
      <c r="C47" s="612"/>
      <c r="D47" s="613"/>
      <c r="E47" s="622"/>
      <c r="F47" s="624">
        <f t="shared" ref="F47:F48" si="9">(D47*42)*C47</f>
        <v>0</v>
      </c>
      <c r="G47" s="604">
        <f t="shared" si="6"/>
        <v>342800</v>
      </c>
      <c r="H47" s="575">
        <f t="shared" si="0"/>
        <v>0</v>
      </c>
      <c r="I47" s="616"/>
      <c r="J47" s="616"/>
      <c r="L47" s="106">
        <f t="shared" si="7"/>
        <v>0</v>
      </c>
      <c r="M47" s="145">
        <f>IF(E47=$M$54,F47,0)</f>
        <v>0</v>
      </c>
      <c r="N47" s="145">
        <f>IF(E47=$N$54,F47,0)</f>
        <v>0</v>
      </c>
      <c r="O47" s="145">
        <f>IF(E47=$O$54,F47,0)</f>
        <v>0</v>
      </c>
      <c r="P47" s="145">
        <f>IF(E47=$P$54,F47,0)</f>
        <v>0</v>
      </c>
    </row>
    <row r="48" spans="1:16" ht="13.9" customHeight="1" thickBot="1">
      <c r="A48" s="597">
        <v>39</v>
      </c>
      <c r="B48" s="611"/>
      <c r="C48" s="612"/>
      <c r="D48" s="613"/>
      <c r="E48" s="622"/>
      <c r="F48" s="624">
        <f t="shared" si="9"/>
        <v>0</v>
      </c>
      <c r="G48" s="604">
        <f t="shared" si="6"/>
        <v>342800</v>
      </c>
      <c r="H48" s="575">
        <f t="shared" si="0"/>
        <v>0</v>
      </c>
      <c r="I48" s="616"/>
      <c r="J48" s="616"/>
      <c r="L48" s="106">
        <f t="shared" si="7"/>
        <v>0</v>
      </c>
      <c r="M48" s="145">
        <f>IF(E48=$M$54,F48,0)</f>
        <v>0</v>
      </c>
      <c r="N48" s="145">
        <f>IF(E48=$N$54,F48,0)</f>
        <v>0</v>
      </c>
      <c r="O48" s="145">
        <f>IF(E48=$O$54,F48,0)</f>
        <v>0</v>
      </c>
      <c r="P48" s="145">
        <f>IF(E48=$P$54,F48,0)</f>
        <v>0</v>
      </c>
    </row>
    <row r="49" spans="1:17" ht="13.9" customHeight="1" thickBot="1">
      <c r="A49" s="597">
        <v>40</v>
      </c>
      <c r="B49" s="611" t="s">
        <v>454</v>
      </c>
      <c r="C49" s="591">
        <f>(C5*E4)</f>
        <v>403.49399999999997</v>
      </c>
      <c r="D49" s="621"/>
      <c r="E49" s="614" t="s">
        <v>156</v>
      </c>
      <c r="F49" s="623"/>
      <c r="G49" s="605"/>
      <c r="H49" s="575">
        <f t="shared" si="0"/>
        <v>403.49399999999997</v>
      </c>
      <c r="I49" s="612">
        <v>92</v>
      </c>
      <c r="J49" s="616">
        <v>7820</v>
      </c>
      <c r="L49" s="106">
        <f t="shared" si="7"/>
        <v>0</v>
      </c>
      <c r="M49" s="145">
        <f>IF(E49=$M$54,F49,0)</f>
        <v>0</v>
      </c>
      <c r="N49" s="145">
        <f>IF(E49=$N$54,F49,0)</f>
        <v>0</v>
      </c>
      <c r="O49" s="145">
        <f>IF(E49=$O$54,F49,0)</f>
        <v>0</v>
      </c>
      <c r="P49" s="145">
        <f>IF(E49=$P$54,F49,0)</f>
        <v>0</v>
      </c>
    </row>
    <row r="50" spans="1:17" ht="13.9" customHeight="1" thickBot="1">
      <c r="A50" s="578" t="s">
        <v>71</v>
      </c>
      <c r="B50" s="576" t="s">
        <v>235</v>
      </c>
      <c r="C50" s="591">
        <f>(SUM(C10:C49))*42</f>
        <v>384110.74800000002</v>
      </c>
      <c r="D50" s="598" t="s">
        <v>236</v>
      </c>
      <c r="E50" s="576" t="s">
        <v>237</v>
      </c>
      <c r="F50" s="591">
        <f>SUM(F10:F46)</f>
        <v>342800</v>
      </c>
      <c r="G50" s="607" t="s">
        <v>154</v>
      </c>
      <c r="H50" s="606"/>
      <c r="I50" s="600"/>
      <c r="J50" s="603" t="s">
        <v>202</v>
      </c>
      <c r="K50" s="31"/>
      <c r="L50" s="106"/>
      <c r="M50" s="107"/>
      <c r="N50" s="107"/>
      <c r="O50" s="108"/>
      <c r="P50" s="108"/>
    </row>
    <row r="51" spans="1:17" ht="13.9" customHeight="1" thickBot="1">
      <c r="A51" s="578" t="s">
        <v>204</v>
      </c>
      <c r="B51" s="617">
        <v>0.41388888888888892</v>
      </c>
      <c r="C51" s="590" t="s">
        <v>203</v>
      </c>
      <c r="D51" s="580" t="s">
        <v>205</v>
      </c>
      <c r="E51" s="617">
        <v>0.49722222222222223</v>
      </c>
      <c r="F51" s="590" t="s">
        <v>203</v>
      </c>
      <c r="G51" s="580" t="s">
        <v>207</v>
      </c>
      <c r="H51" s="620">
        <v>43009</v>
      </c>
      <c r="I51" s="600" t="s">
        <v>514</v>
      </c>
      <c r="J51" s="601">
        <f>H49+H55</f>
        <v>453.49399999999997</v>
      </c>
      <c r="K51" s="186"/>
      <c r="L51" s="106"/>
      <c r="M51" s="107"/>
      <c r="N51" s="107"/>
      <c r="O51" s="108"/>
      <c r="P51" s="108"/>
    </row>
    <row r="52" spans="1:17" ht="13.9" customHeight="1" thickBot="1">
      <c r="A52" s="578" t="s">
        <v>178</v>
      </c>
      <c r="B52" s="612">
        <v>792</v>
      </c>
      <c r="C52" s="579" t="s">
        <v>73</v>
      </c>
      <c r="D52" s="580" t="s">
        <v>160</v>
      </c>
      <c r="E52" s="618">
        <f>MAX(D10:D48)</f>
        <v>2</v>
      </c>
      <c r="F52" s="579" t="s">
        <v>165</v>
      </c>
      <c r="G52" s="580" t="s">
        <v>166</v>
      </c>
      <c r="H52" s="618">
        <f>F50/(SUM(C15:C48)*42)</f>
        <v>1.0042949134864971</v>
      </c>
      <c r="I52" s="600" t="s">
        <v>165</v>
      </c>
      <c r="J52" s="602" t="s">
        <v>234</v>
      </c>
      <c r="L52" s="106"/>
      <c r="M52" s="107"/>
      <c r="N52" s="107"/>
      <c r="O52" s="108"/>
      <c r="P52" s="108"/>
    </row>
    <row r="53" spans="1:17" ht="13.9" customHeight="1" thickBot="1">
      <c r="A53" s="578" t="s">
        <v>179</v>
      </c>
      <c r="B53" s="612">
        <v>5498</v>
      </c>
      <c r="C53" s="579" t="s">
        <v>73</v>
      </c>
      <c r="D53" s="580" t="s">
        <v>161</v>
      </c>
      <c r="E53" s="612">
        <f>MAX(I10:I49)</f>
        <v>95</v>
      </c>
      <c r="F53" s="579" t="s">
        <v>74</v>
      </c>
      <c r="G53" s="580" t="s">
        <v>163</v>
      </c>
      <c r="H53" s="612">
        <f>AVERAGE(I14:I48)</f>
        <v>91.4</v>
      </c>
      <c r="I53" s="600" t="s">
        <v>74</v>
      </c>
      <c r="J53" s="547">
        <f>SUM(H10:H49)+E55+H55</f>
        <v>9851.0188868778259</v>
      </c>
      <c r="L53" s="186"/>
      <c r="M53" s="186"/>
      <c r="N53" s="186"/>
      <c r="O53" s="186"/>
      <c r="P53" s="186"/>
    </row>
    <row r="54" spans="1:17" ht="13.9" customHeight="1" thickBot="1">
      <c r="A54" s="578" t="s">
        <v>75</v>
      </c>
      <c r="B54" s="615">
        <v>1982</v>
      </c>
      <c r="C54" s="579" t="s">
        <v>73</v>
      </c>
      <c r="D54" s="580" t="s">
        <v>162</v>
      </c>
      <c r="E54" s="612">
        <f>MAX(J10:J49)</f>
        <v>8050</v>
      </c>
      <c r="F54" s="579" t="s">
        <v>73</v>
      </c>
      <c r="G54" s="580" t="s">
        <v>164</v>
      </c>
      <c r="H54" s="612">
        <f>AVERAGE(J14:J48)</f>
        <v>7618</v>
      </c>
      <c r="I54" s="600" t="s">
        <v>73</v>
      </c>
      <c r="J54" s="602" t="s">
        <v>146</v>
      </c>
      <c r="L54" s="85" t="s">
        <v>89</v>
      </c>
      <c r="M54" s="84" t="str">
        <f>'Job Info'!D17</f>
        <v>100 Mesh</v>
      </c>
      <c r="N54" s="84" t="str">
        <f>'Job Info'!D18</f>
        <v>40/70 White</v>
      </c>
      <c r="O54" s="84">
        <f>'Job Info'!D19</f>
        <v>0</v>
      </c>
      <c r="P54" s="84">
        <f>'Job Info'!D20</f>
        <v>0</v>
      </c>
    </row>
    <row r="55" spans="1:17" ht="13.9" customHeight="1" thickBot="1">
      <c r="A55" s="576" t="s">
        <v>90</v>
      </c>
      <c r="B55" s="599">
        <f>((C7*0.433)+B54)/C7</f>
        <v>0.64843478260869569</v>
      </c>
      <c r="C55" s="579" t="s">
        <v>231</v>
      </c>
      <c r="D55" s="589" t="s">
        <v>229</v>
      </c>
      <c r="E55" s="619">
        <v>281</v>
      </c>
      <c r="F55" s="579" t="s">
        <v>230</v>
      </c>
      <c r="G55" s="578" t="s">
        <v>232</v>
      </c>
      <c r="H55" s="619">
        <v>50</v>
      </c>
      <c r="I55" s="600" t="s">
        <v>230</v>
      </c>
      <c r="J55" s="547">
        <f>(C50/42)+E55+H55</f>
        <v>9476.4940000000006</v>
      </c>
      <c r="L55" s="86">
        <f t="shared" ref="L55:P55" si="10">SUM(L10:L49)</f>
        <v>60</v>
      </c>
      <c r="M55" s="86">
        <f t="shared" si="10"/>
        <v>85200</v>
      </c>
      <c r="N55" s="86">
        <f t="shared" si="10"/>
        <v>257600</v>
      </c>
      <c r="O55" s="86">
        <f t="shared" si="10"/>
        <v>0</v>
      </c>
      <c r="P55" s="86">
        <f t="shared" si="10"/>
        <v>0</v>
      </c>
    </row>
    <row r="56" spans="1:17" ht="43.15" customHeight="1">
      <c r="A56" s="663" t="s">
        <v>460</v>
      </c>
      <c r="B56" s="664"/>
      <c r="C56" s="664"/>
      <c r="D56" s="664"/>
      <c r="E56" s="664"/>
      <c r="F56" s="664"/>
      <c r="G56" s="664"/>
      <c r="H56" s="664"/>
      <c r="I56" s="664"/>
      <c r="J56" s="665"/>
      <c r="K56" s="31"/>
      <c r="L56" s="38"/>
      <c r="M56" s="39"/>
      <c r="N56" s="31"/>
      <c r="O56" s="31"/>
    </row>
    <row r="58" spans="1:17">
      <c r="A58" s="49"/>
      <c r="B58" s="48" t="s">
        <v>191</v>
      </c>
      <c r="C58" s="50"/>
      <c r="D58" s="50"/>
      <c r="E58" s="50"/>
      <c r="F58" s="50"/>
      <c r="G58" s="50"/>
      <c r="H58" s="50"/>
      <c r="I58" s="50"/>
    </row>
    <row r="59" spans="1:17">
      <c r="A59" s="51"/>
      <c r="B59" s="48" t="s">
        <v>100</v>
      </c>
      <c r="C59" s="53"/>
      <c r="D59" s="52"/>
      <c r="E59" s="53"/>
      <c r="F59" s="54"/>
      <c r="G59" s="54"/>
      <c r="H59" s="54"/>
      <c r="I59" s="54"/>
    </row>
    <row r="60" spans="1:17">
      <c r="A60" s="129" t="s">
        <v>130</v>
      </c>
      <c r="B60" s="129" t="s">
        <v>131</v>
      </c>
      <c r="C60" s="129" t="s">
        <v>97</v>
      </c>
      <c r="D60" s="129" t="s">
        <v>91</v>
      </c>
      <c r="E60" s="129" t="s">
        <v>72</v>
      </c>
      <c r="F60" s="129" t="s">
        <v>173</v>
      </c>
      <c r="G60" s="129" t="s">
        <v>174</v>
      </c>
      <c r="H60" s="129" t="s">
        <v>171</v>
      </c>
      <c r="I60" s="129" t="s">
        <v>172</v>
      </c>
      <c r="J60" s="129" t="s">
        <v>159</v>
      </c>
      <c r="K60" s="129" t="s">
        <v>99</v>
      </c>
      <c r="L60" s="129" t="s">
        <v>92</v>
      </c>
      <c r="M60" s="129" t="s">
        <v>132</v>
      </c>
      <c r="N60" s="129" t="s">
        <v>93</v>
      </c>
      <c r="O60" s="129" t="s">
        <v>94</v>
      </c>
      <c r="P60" s="129" t="s">
        <v>96</v>
      </c>
      <c r="Q60" s="129" t="s">
        <v>95</v>
      </c>
    </row>
    <row r="61" spans="1:17">
      <c r="A61" s="130">
        <f>C5</f>
        <v>18200</v>
      </c>
      <c r="B61" s="130">
        <f>C6</f>
        <v>18351</v>
      </c>
      <c r="C61" s="130">
        <f>C50</f>
        <v>384110.74800000002</v>
      </c>
      <c r="D61" s="130">
        <f>J55</f>
        <v>9476.4940000000006</v>
      </c>
      <c r="E61" s="130">
        <f>F50</f>
        <v>342800</v>
      </c>
      <c r="F61" s="130">
        <f>M55</f>
        <v>85200</v>
      </c>
      <c r="G61" s="130">
        <f>N55</f>
        <v>257600</v>
      </c>
      <c r="H61" s="130">
        <f>O55</f>
        <v>0</v>
      </c>
      <c r="I61" s="130">
        <f>P55</f>
        <v>0</v>
      </c>
      <c r="J61" s="130">
        <f>B52</f>
        <v>792</v>
      </c>
      <c r="K61" s="130">
        <f>B53</f>
        <v>5498</v>
      </c>
      <c r="L61" s="130">
        <f>B54</f>
        <v>1982</v>
      </c>
      <c r="M61" s="131">
        <f>B55</f>
        <v>0.64843478260869569</v>
      </c>
      <c r="N61" s="130">
        <f>E53</f>
        <v>95</v>
      </c>
      <c r="O61" s="130">
        <f>H53</f>
        <v>91.4</v>
      </c>
      <c r="P61" s="130">
        <f>E54</f>
        <v>8050</v>
      </c>
      <c r="Q61" s="130">
        <f>H54</f>
        <v>7618</v>
      </c>
    </row>
  </sheetData>
  <sheetProtection selectLockedCells="1"/>
  <mergeCells count="22">
    <mergeCell ref="I8:I9"/>
    <mergeCell ref="J8:J9"/>
    <mergeCell ref="A56:J56"/>
    <mergeCell ref="M5:P5"/>
    <mergeCell ref="M6:P6"/>
    <mergeCell ref="A8:A9"/>
    <mergeCell ref="B8:B9"/>
    <mergeCell ref="C8:C9"/>
    <mergeCell ref="D8:D9"/>
    <mergeCell ref="E8:E9"/>
    <mergeCell ref="F8:F9"/>
    <mergeCell ref="G8:G9"/>
    <mergeCell ref="H8:H9"/>
    <mergeCell ref="A2:A3"/>
    <mergeCell ref="B2:E2"/>
    <mergeCell ref="F2:J3"/>
    <mergeCell ref="B3:E3"/>
    <mergeCell ref="A4:A5"/>
    <mergeCell ref="F4:G4"/>
    <mergeCell ref="H4:J4"/>
    <mergeCell ref="F5:G5"/>
    <mergeCell ref="H5:J5"/>
  </mergeCells>
  <dataValidations count="1">
    <dataValidation type="list" allowBlank="1" showInputMessage="1" showErrorMessage="1" sqref="E10:E49">
      <formula1>$Q$10:$Q$25</formula1>
    </dataValidation>
  </dataValidations>
  <pageMargins left="0.7" right="0.7" top="0.75" bottom="0.75" header="0.3" footer="0.3"/>
  <pageSetup scale="77" orientation="portrait" r:id="rId1"/>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Q61"/>
  <sheetViews>
    <sheetView zoomScaleNormal="100" zoomScaleSheetLayoutView="80" workbookViewId="0">
      <selection activeCell="A2" sqref="A2:A3"/>
    </sheetView>
  </sheetViews>
  <sheetFormatPr defaultRowHeight="15"/>
  <cols>
    <col min="1" max="16" width="11.7109375" customWidth="1"/>
    <col min="17" max="17" width="11.28515625" bestFit="1" customWidth="1"/>
  </cols>
  <sheetData>
    <row r="1" spans="1:17" ht="13.9" customHeight="1" thickBot="1"/>
    <row r="2" spans="1:17" ht="13.9" customHeight="1" thickBot="1">
      <c r="A2" s="673" t="s">
        <v>197</v>
      </c>
      <c r="B2" s="679" t="str">
        <f>'Perf Sheet '!$A$2</f>
        <v>Denise 2016LB</v>
      </c>
      <c r="C2" s="680"/>
      <c r="D2" s="680"/>
      <c r="E2" s="681"/>
      <c r="F2" s="955" t="s">
        <v>228</v>
      </c>
      <c r="G2" s="956"/>
      <c r="H2" s="956"/>
      <c r="I2" s="956"/>
      <c r="J2" s="956"/>
      <c r="M2" s="155" t="s">
        <v>185</v>
      </c>
      <c r="N2" s="155" t="s">
        <v>186</v>
      </c>
      <c r="O2" s="155" t="s">
        <v>187</v>
      </c>
      <c r="P2" s="155" t="s">
        <v>188</v>
      </c>
    </row>
    <row r="3" spans="1:17" ht="13.9" customHeight="1" thickBot="1">
      <c r="A3" s="673"/>
      <c r="B3" s="679" t="str">
        <f>'Perf Sheet '!$C$7</f>
        <v>Lower Spraberry Shale B</v>
      </c>
      <c r="C3" s="680"/>
      <c r="D3" s="680"/>
      <c r="E3" s="681"/>
      <c r="F3" s="955"/>
      <c r="G3" s="956"/>
      <c r="H3" s="956"/>
      <c r="I3" s="956"/>
      <c r="J3" s="956"/>
      <c r="M3" s="156">
        <f>M55/F50</f>
        <v>0.25305623471882638</v>
      </c>
      <c r="N3" s="156">
        <f>N55/F50</f>
        <v>0.74694376528117357</v>
      </c>
      <c r="O3" s="156">
        <f>O55/F50</f>
        <v>0</v>
      </c>
      <c r="P3" s="156">
        <f>P55/F50</f>
        <v>0</v>
      </c>
    </row>
    <row r="4" spans="1:17" ht="13.9" customHeight="1" thickBot="1">
      <c r="A4" s="957" t="s">
        <v>104</v>
      </c>
      <c r="B4" s="196" t="s">
        <v>218</v>
      </c>
      <c r="C4" s="223">
        <v>14442</v>
      </c>
      <c r="D4" s="197" t="s">
        <v>76</v>
      </c>
      <c r="E4" s="201">
        <f>'Perf Sheet '!$L$5</f>
        <v>2.2169999999999999E-2</v>
      </c>
      <c r="F4" s="683" t="s">
        <v>226</v>
      </c>
      <c r="G4" s="684"/>
      <c r="H4" s="685"/>
      <c r="I4" s="685"/>
      <c r="J4" s="685"/>
      <c r="N4" s="31"/>
    </row>
    <row r="5" spans="1:17" ht="13.9" customHeight="1" thickBot="1">
      <c r="A5" s="957"/>
      <c r="B5" s="192" t="s">
        <v>78</v>
      </c>
      <c r="C5" s="224">
        <v>14273</v>
      </c>
      <c r="D5" s="198" t="s">
        <v>219</v>
      </c>
      <c r="E5" s="202">
        <f>(C6+C5)/2</f>
        <v>14348.5</v>
      </c>
      <c r="F5" s="683" t="s">
        <v>227</v>
      </c>
      <c r="G5" s="686"/>
      <c r="H5" s="685"/>
      <c r="I5" s="687"/>
      <c r="J5" s="685"/>
      <c r="M5" s="666" t="s">
        <v>140</v>
      </c>
      <c r="N5" s="667"/>
      <c r="O5" s="667"/>
      <c r="P5" s="668"/>
    </row>
    <row r="6" spans="1:17" ht="13.9" customHeight="1" thickBot="1">
      <c r="A6" s="210" t="s">
        <v>144</v>
      </c>
      <c r="B6" s="192" t="s">
        <v>79</v>
      </c>
      <c r="C6" s="224">
        <v>14424</v>
      </c>
      <c r="D6" s="199" t="s">
        <v>145</v>
      </c>
      <c r="E6" s="203">
        <f>'Perf Sheet '!$J$13</f>
        <v>0.63</v>
      </c>
      <c r="F6" s="207" t="s">
        <v>170</v>
      </c>
      <c r="G6" s="209">
        <f>SUM(C12:C15)/SUM(C12:C46)</f>
        <v>8.8687150837988823E-2</v>
      </c>
      <c r="H6" s="207" t="s">
        <v>168</v>
      </c>
      <c r="I6" s="187">
        <f>J55/'Perf Sheet '!$E$21</f>
        <v>49.765765645161288</v>
      </c>
      <c r="J6" s="211"/>
      <c r="M6" s="669" t="s">
        <v>141</v>
      </c>
      <c r="N6" s="670"/>
      <c r="O6" s="670"/>
      <c r="P6" s="671"/>
    </row>
    <row r="7" spans="1:17" ht="13.9" customHeight="1" thickBot="1">
      <c r="A7" s="225">
        <v>22.1</v>
      </c>
      <c r="B7" s="192" t="s">
        <v>80</v>
      </c>
      <c r="C7" s="224">
        <v>9101</v>
      </c>
      <c r="D7" s="200" t="s">
        <v>77</v>
      </c>
      <c r="E7" s="202">
        <f>'Perf Sheet '!$J$15</f>
        <v>6</v>
      </c>
      <c r="F7" s="208" t="s">
        <v>167</v>
      </c>
      <c r="G7" s="202">
        <f>'Perf Sheet '!$J$12</f>
        <v>95</v>
      </c>
      <c r="H7" s="207" t="s">
        <v>169</v>
      </c>
      <c r="I7" s="187">
        <f>F50/'Perf Sheet '!$E$21</f>
        <v>1847.0967741935483</v>
      </c>
      <c r="J7" s="211"/>
      <c r="K7" s="31"/>
      <c r="L7" s="128"/>
    </row>
    <row r="8" spans="1:17" ht="13.9" customHeight="1">
      <c r="A8" s="661" t="s">
        <v>81</v>
      </c>
      <c r="B8" s="661" t="s">
        <v>82</v>
      </c>
      <c r="C8" s="661" t="s">
        <v>201</v>
      </c>
      <c r="D8" s="661" t="s">
        <v>224</v>
      </c>
      <c r="E8" s="662" t="s">
        <v>225</v>
      </c>
      <c r="F8" s="661" t="s">
        <v>83</v>
      </c>
      <c r="G8" s="662" t="s">
        <v>72</v>
      </c>
      <c r="H8" s="661" t="s">
        <v>217</v>
      </c>
      <c r="I8" s="661" t="s">
        <v>239</v>
      </c>
      <c r="J8" s="662" t="s">
        <v>238</v>
      </c>
      <c r="L8" s="128"/>
    </row>
    <row r="9" spans="1:17" ht="13.9" customHeight="1" thickBot="1">
      <c r="A9" s="661"/>
      <c r="B9" s="661"/>
      <c r="C9" s="661"/>
      <c r="D9" s="661"/>
      <c r="E9" s="661"/>
      <c r="F9" s="672"/>
      <c r="G9" s="672"/>
      <c r="H9" s="672"/>
      <c r="I9" s="661"/>
      <c r="J9" s="661"/>
      <c r="L9" s="31"/>
      <c r="M9" s="31"/>
      <c r="N9" s="31"/>
      <c r="Q9" s="157" t="s">
        <v>149</v>
      </c>
    </row>
    <row r="10" spans="1:17" ht="13.9" customHeight="1" thickBot="1">
      <c r="A10" s="212">
        <v>1</v>
      </c>
      <c r="B10" s="226" t="s">
        <v>84</v>
      </c>
      <c r="C10" s="254">
        <v>24</v>
      </c>
      <c r="D10" s="255"/>
      <c r="E10" s="237" t="s">
        <v>139</v>
      </c>
      <c r="F10" s="239">
        <f>(D10*42)*C10</f>
        <v>0</v>
      </c>
      <c r="G10" s="219">
        <f>F10</f>
        <v>0</v>
      </c>
      <c r="H10" s="187">
        <f t="shared" ref="H10:H49" si="0">(1*((D10/$A$7)+1))*C10</f>
        <v>24</v>
      </c>
      <c r="I10" s="231"/>
      <c r="J10" s="231"/>
      <c r="L10" s="106">
        <f>IF(E10="acid",(C10),0)</f>
        <v>0</v>
      </c>
      <c r="M10" s="145">
        <f t="shared" ref="M10:M44" si="1">IF(E10=$M$54,F10,0)</f>
        <v>0</v>
      </c>
      <c r="N10" s="145">
        <f t="shared" ref="N10:N44" si="2">IF(E10=$N$54,F10,0)</f>
        <v>0</v>
      </c>
      <c r="O10" s="145">
        <f t="shared" ref="O10:O44" si="3">IF(E10=$O$54,F10,0)</f>
        <v>0</v>
      </c>
      <c r="P10" s="145">
        <f t="shared" ref="P10:P44" si="4">IF(E10=$P$54,F10,0)</f>
        <v>0</v>
      </c>
      <c r="Q10" s="158"/>
    </row>
    <row r="11" spans="1:17" ht="13.9" customHeight="1" thickBot="1">
      <c r="A11" s="212">
        <v>2</v>
      </c>
      <c r="B11" s="226" t="s">
        <v>85</v>
      </c>
      <c r="C11" s="254">
        <v>24</v>
      </c>
      <c r="D11" s="255"/>
      <c r="E11" s="237" t="s">
        <v>61</v>
      </c>
      <c r="F11" s="239">
        <f t="shared" ref="F11:F43" si="5">(D11*42)*C11</f>
        <v>0</v>
      </c>
      <c r="G11" s="219">
        <f t="shared" ref="G11:G44" si="6">G10+F11</f>
        <v>0</v>
      </c>
      <c r="H11" s="187">
        <f t="shared" si="0"/>
        <v>24</v>
      </c>
      <c r="I11" s="231"/>
      <c r="J11" s="231"/>
      <c r="L11" s="106">
        <f t="shared" ref="L11:L49" si="7">IF(E11="acid",(C11),0)</f>
        <v>24</v>
      </c>
      <c r="M11" s="145">
        <f t="shared" si="1"/>
        <v>0</v>
      </c>
      <c r="N11" s="145">
        <f t="shared" si="2"/>
        <v>0</v>
      </c>
      <c r="O11" s="145">
        <f t="shared" si="3"/>
        <v>0</v>
      </c>
      <c r="P11" s="145">
        <f t="shared" si="4"/>
        <v>0</v>
      </c>
      <c r="Q11" s="87" t="s">
        <v>136</v>
      </c>
    </row>
    <row r="12" spans="1:17" ht="13.9" customHeight="1" thickBot="1">
      <c r="A12" s="212">
        <v>3</v>
      </c>
      <c r="B12" s="226" t="s">
        <v>180</v>
      </c>
      <c r="C12" s="254">
        <v>176</v>
      </c>
      <c r="D12" s="255"/>
      <c r="E12" s="237" t="s">
        <v>86</v>
      </c>
      <c r="F12" s="239">
        <f t="shared" si="5"/>
        <v>0</v>
      </c>
      <c r="G12" s="219">
        <f t="shared" si="6"/>
        <v>0</v>
      </c>
      <c r="H12" s="187">
        <f t="shared" si="0"/>
        <v>176</v>
      </c>
      <c r="I12" s="231"/>
      <c r="J12" s="231"/>
      <c r="L12" s="106">
        <f t="shared" si="7"/>
        <v>0</v>
      </c>
      <c r="M12" s="145">
        <f t="shared" si="1"/>
        <v>0</v>
      </c>
      <c r="N12" s="145">
        <f t="shared" si="2"/>
        <v>0</v>
      </c>
      <c r="O12" s="145">
        <f t="shared" si="3"/>
        <v>0</v>
      </c>
      <c r="P12" s="145">
        <f t="shared" si="4"/>
        <v>0</v>
      </c>
      <c r="Q12" s="87" t="s">
        <v>150</v>
      </c>
    </row>
    <row r="13" spans="1:17" ht="13.9" customHeight="1" thickBot="1">
      <c r="A13" s="212">
        <v>4</v>
      </c>
      <c r="B13" s="226" t="s">
        <v>85</v>
      </c>
      <c r="C13" s="254">
        <v>36</v>
      </c>
      <c r="D13" s="255"/>
      <c r="E13" s="237" t="s">
        <v>61</v>
      </c>
      <c r="F13" s="239">
        <f t="shared" si="5"/>
        <v>0</v>
      </c>
      <c r="G13" s="219">
        <f t="shared" si="6"/>
        <v>0</v>
      </c>
      <c r="H13" s="187">
        <f t="shared" si="0"/>
        <v>36</v>
      </c>
      <c r="I13" s="231"/>
      <c r="J13" s="231"/>
      <c r="L13" s="106">
        <f t="shared" si="7"/>
        <v>36</v>
      </c>
      <c r="M13" s="145">
        <f t="shared" si="1"/>
        <v>0</v>
      </c>
      <c r="N13" s="145">
        <f t="shared" si="2"/>
        <v>0</v>
      </c>
      <c r="O13" s="145">
        <f t="shared" si="3"/>
        <v>0</v>
      </c>
      <c r="P13" s="145">
        <f t="shared" si="4"/>
        <v>0</v>
      </c>
      <c r="Q13" s="87" t="s">
        <v>113</v>
      </c>
    </row>
    <row r="14" spans="1:17" ht="13.9" customHeight="1" thickBot="1">
      <c r="A14" s="212">
        <v>5</v>
      </c>
      <c r="B14" s="226" t="s">
        <v>180</v>
      </c>
      <c r="C14" s="254">
        <v>350</v>
      </c>
      <c r="D14" s="256"/>
      <c r="E14" s="237" t="s">
        <v>87</v>
      </c>
      <c r="F14" s="239">
        <f t="shared" si="5"/>
        <v>0</v>
      </c>
      <c r="G14" s="219">
        <f t="shared" si="6"/>
        <v>0</v>
      </c>
      <c r="H14" s="187">
        <f t="shared" si="0"/>
        <v>350</v>
      </c>
      <c r="I14" s="231"/>
      <c r="J14" s="231"/>
      <c r="L14" s="106">
        <f t="shared" si="7"/>
        <v>0</v>
      </c>
      <c r="M14" s="145">
        <f t="shared" si="1"/>
        <v>0</v>
      </c>
      <c r="N14" s="145">
        <f t="shared" si="2"/>
        <v>0</v>
      </c>
      <c r="O14" s="145">
        <f t="shared" si="3"/>
        <v>0</v>
      </c>
      <c r="P14" s="145">
        <f t="shared" si="4"/>
        <v>0</v>
      </c>
      <c r="Q14" s="87" t="s">
        <v>151</v>
      </c>
    </row>
    <row r="15" spans="1:17" ht="13.9" customHeight="1" thickBot="1">
      <c r="A15" s="212">
        <v>6</v>
      </c>
      <c r="B15" s="226" t="s">
        <v>180</v>
      </c>
      <c r="C15" s="254">
        <v>200</v>
      </c>
      <c r="D15" s="255">
        <v>0.3</v>
      </c>
      <c r="E15" s="237" t="s">
        <v>136</v>
      </c>
      <c r="F15" s="239">
        <f t="shared" si="5"/>
        <v>2520</v>
      </c>
      <c r="G15" s="219">
        <f t="shared" si="6"/>
        <v>2520</v>
      </c>
      <c r="H15" s="187">
        <f t="shared" si="0"/>
        <v>202.71493212669682</v>
      </c>
      <c r="I15" s="231"/>
      <c r="J15" s="231"/>
      <c r="L15" s="106">
        <f t="shared" si="7"/>
        <v>0</v>
      </c>
      <c r="M15" s="145">
        <f t="shared" si="1"/>
        <v>2520</v>
      </c>
      <c r="N15" s="145">
        <f t="shared" si="2"/>
        <v>0</v>
      </c>
      <c r="O15" s="145">
        <f t="shared" si="3"/>
        <v>0</v>
      </c>
      <c r="P15" s="145">
        <f t="shared" si="4"/>
        <v>0</v>
      </c>
      <c r="Q15" s="87" t="s">
        <v>114</v>
      </c>
    </row>
    <row r="16" spans="1:17" ht="13.9" customHeight="1" thickBot="1">
      <c r="A16" s="212">
        <v>7</v>
      </c>
      <c r="B16" s="226" t="s">
        <v>180</v>
      </c>
      <c r="C16" s="254">
        <v>350</v>
      </c>
      <c r="D16" s="255">
        <v>0.6</v>
      </c>
      <c r="E16" s="237" t="s">
        <v>136</v>
      </c>
      <c r="F16" s="239">
        <f t="shared" si="5"/>
        <v>8820</v>
      </c>
      <c r="G16" s="219">
        <f t="shared" si="6"/>
        <v>11340</v>
      </c>
      <c r="H16" s="187">
        <f t="shared" si="0"/>
        <v>359.50226244343889</v>
      </c>
      <c r="I16" s="231"/>
      <c r="J16" s="231"/>
      <c r="L16" s="106">
        <f t="shared" si="7"/>
        <v>0</v>
      </c>
      <c r="M16" s="145">
        <f t="shared" si="1"/>
        <v>8820</v>
      </c>
      <c r="N16" s="145">
        <f t="shared" si="2"/>
        <v>0</v>
      </c>
      <c r="O16" s="145">
        <f t="shared" si="3"/>
        <v>0</v>
      </c>
      <c r="P16" s="145">
        <f t="shared" si="4"/>
        <v>0</v>
      </c>
      <c r="Q16" s="87" t="s">
        <v>152</v>
      </c>
    </row>
    <row r="17" spans="1:17" ht="13.9" customHeight="1" thickBot="1">
      <c r="A17" s="212">
        <v>8</v>
      </c>
      <c r="B17" s="226" t="s">
        <v>180</v>
      </c>
      <c r="C17" s="254">
        <v>350</v>
      </c>
      <c r="D17" s="255">
        <v>0.9</v>
      </c>
      <c r="E17" s="237" t="s">
        <v>136</v>
      </c>
      <c r="F17" s="239">
        <f t="shared" si="5"/>
        <v>13230.000000000002</v>
      </c>
      <c r="G17" s="219">
        <f t="shared" si="6"/>
        <v>24570</v>
      </c>
      <c r="H17" s="187">
        <f t="shared" si="0"/>
        <v>364.2533936651584</v>
      </c>
      <c r="I17" s="231"/>
      <c r="J17" s="231"/>
      <c r="L17" s="106">
        <f t="shared" si="7"/>
        <v>0</v>
      </c>
      <c r="M17" s="145">
        <f t="shared" si="1"/>
        <v>13230.000000000002</v>
      </c>
      <c r="N17" s="145">
        <f t="shared" si="2"/>
        <v>0</v>
      </c>
      <c r="O17" s="145">
        <f t="shared" si="3"/>
        <v>0</v>
      </c>
      <c r="P17" s="145">
        <f t="shared" si="4"/>
        <v>0</v>
      </c>
      <c r="Q17" s="87" t="s">
        <v>87</v>
      </c>
    </row>
    <row r="18" spans="1:17" ht="13.9" customHeight="1" thickBot="1">
      <c r="A18" s="212">
        <v>9</v>
      </c>
      <c r="B18" s="226" t="s">
        <v>180</v>
      </c>
      <c r="C18" s="257">
        <v>150</v>
      </c>
      <c r="D18" s="255">
        <v>0.3</v>
      </c>
      <c r="E18" s="237" t="s">
        <v>136</v>
      </c>
      <c r="F18" s="239">
        <f t="shared" si="5"/>
        <v>1890</v>
      </c>
      <c r="G18" s="219">
        <f t="shared" si="6"/>
        <v>26460</v>
      </c>
      <c r="H18" s="187">
        <f t="shared" si="0"/>
        <v>152.03619909502262</v>
      </c>
      <c r="I18" s="231"/>
      <c r="J18" s="231"/>
      <c r="L18" s="106">
        <f t="shared" si="7"/>
        <v>0</v>
      </c>
      <c r="M18" s="145">
        <f t="shared" si="1"/>
        <v>1890</v>
      </c>
      <c r="N18" s="145">
        <f t="shared" si="2"/>
        <v>0</v>
      </c>
      <c r="O18" s="145">
        <f t="shared" si="3"/>
        <v>0</v>
      </c>
      <c r="P18" s="145">
        <f t="shared" si="4"/>
        <v>0</v>
      </c>
      <c r="Q18" s="87" t="s">
        <v>61</v>
      </c>
    </row>
    <row r="19" spans="1:17" ht="13.9" customHeight="1" thickBot="1">
      <c r="A19" s="212">
        <v>10</v>
      </c>
      <c r="B19" s="226" t="s">
        <v>180</v>
      </c>
      <c r="C19" s="257">
        <v>350</v>
      </c>
      <c r="D19" s="255">
        <v>0.6</v>
      </c>
      <c r="E19" s="237" t="s">
        <v>136</v>
      </c>
      <c r="F19" s="239">
        <f t="shared" si="5"/>
        <v>8820</v>
      </c>
      <c r="G19" s="219">
        <f t="shared" si="6"/>
        <v>35280</v>
      </c>
      <c r="H19" s="187">
        <f t="shared" si="0"/>
        <v>359.50226244343889</v>
      </c>
      <c r="I19" s="231"/>
      <c r="J19" s="231"/>
      <c r="L19" s="106">
        <f t="shared" si="7"/>
        <v>0</v>
      </c>
      <c r="M19" s="145">
        <f t="shared" si="1"/>
        <v>8820</v>
      </c>
      <c r="N19" s="145">
        <f t="shared" si="2"/>
        <v>0</v>
      </c>
      <c r="O19" s="145">
        <f t="shared" si="3"/>
        <v>0</v>
      </c>
      <c r="P19" s="145">
        <f t="shared" si="4"/>
        <v>0</v>
      </c>
      <c r="Q19" s="87" t="s">
        <v>86</v>
      </c>
    </row>
    <row r="20" spans="1:17" ht="13.9" customHeight="1" thickBot="1">
      <c r="A20" s="212">
        <v>11</v>
      </c>
      <c r="B20" s="226" t="s">
        <v>180</v>
      </c>
      <c r="C20" s="257">
        <v>300</v>
      </c>
      <c r="D20" s="255">
        <v>0.9</v>
      </c>
      <c r="E20" s="237" t="s">
        <v>136</v>
      </c>
      <c r="F20" s="239">
        <f t="shared" si="5"/>
        <v>11340.000000000002</v>
      </c>
      <c r="G20" s="219">
        <f t="shared" si="6"/>
        <v>46620</v>
      </c>
      <c r="H20" s="187">
        <f t="shared" si="0"/>
        <v>312.21719457013575</v>
      </c>
      <c r="I20" s="231"/>
      <c r="J20" s="231"/>
      <c r="L20" s="106">
        <f t="shared" si="7"/>
        <v>0</v>
      </c>
      <c r="M20" s="145">
        <f t="shared" si="1"/>
        <v>11340.000000000002</v>
      </c>
      <c r="N20" s="145">
        <f t="shared" si="2"/>
        <v>0</v>
      </c>
      <c r="O20" s="145">
        <f t="shared" si="3"/>
        <v>0</v>
      </c>
      <c r="P20" s="145">
        <f t="shared" si="4"/>
        <v>0</v>
      </c>
      <c r="Q20" s="87" t="s">
        <v>128</v>
      </c>
    </row>
    <row r="21" spans="1:17" ht="13.9" customHeight="1" thickBot="1">
      <c r="A21" s="212">
        <v>12</v>
      </c>
      <c r="B21" s="226" t="s">
        <v>180</v>
      </c>
      <c r="C21" s="257">
        <v>150</v>
      </c>
      <c r="D21" s="255">
        <v>0.3</v>
      </c>
      <c r="E21" s="237" t="s">
        <v>136</v>
      </c>
      <c r="F21" s="239">
        <f t="shared" si="5"/>
        <v>1890</v>
      </c>
      <c r="G21" s="219">
        <f t="shared" si="6"/>
        <v>48510</v>
      </c>
      <c r="H21" s="187">
        <f t="shared" si="0"/>
        <v>152.03619909502262</v>
      </c>
      <c r="I21" s="231"/>
      <c r="J21" s="231"/>
      <c r="L21" s="106">
        <f t="shared" si="7"/>
        <v>0</v>
      </c>
      <c r="M21" s="145">
        <f t="shared" si="1"/>
        <v>1890</v>
      </c>
      <c r="N21" s="145">
        <f t="shared" si="2"/>
        <v>0</v>
      </c>
      <c r="O21" s="145">
        <f t="shared" si="3"/>
        <v>0</v>
      </c>
      <c r="P21" s="145">
        <f t="shared" si="4"/>
        <v>0</v>
      </c>
      <c r="Q21" s="87" t="s">
        <v>129</v>
      </c>
    </row>
    <row r="22" spans="1:17" ht="13.9" customHeight="1" thickBot="1">
      <c r="A22" s="212">
        <v>13</v>
      </c>
      <c r="B22" s="226" t="s">
        <v>180</v>
      </c>
      <c r="C22" s="257">
        <v>300</v>
      </c>
      <c r="D22" s="255">
        <v>0.9</v>
      </c>
      <c r="E22" s="237" t="s">
        <v>136</v>
      </c>
      <c r="F22" s="239">
        <f t="shared" si="5"/>
        <v>11340.000000000002</v>
      </c>
      <c r="G22" s="219">
        <f t="shared" si="6"/>
        <v>59850</v>
      </c>
      <c r="H22" s="187">
        <f t="shared" si="0"/>
        <v>312.21719457013575</v>
      </c>
      <c r="I22" s="231"/>
      <c r="J22" s="231"/>
      <c r="L22" s="106">
        <f t="shared" si="7"/>
        <v>0</v>
      </c>
      <c r="M22" s="145">
        <f t="shared" si="1"/>
        <v>11340.000000000002</v>
      </c>
      <c r="N22" s="145">
        <f t="shared" si="2"/>
        <v>0</v>
      </c>
      <c r="O22" s="145">
        <f t="shared" si="3"/>
        <v>0</v>
      </c>
      <c r="P22" s="145">
        <f t="shared" si="4"/>
        <v>0</v>
      </c>
      <c r="Q22" s="87" t="s">
        <v>139</v>
      </c>
    </row>
    <row r="23" spans="1:17" ht="13.9" customHeight="1" thickBot="1">
      <c r="A23" s="212">
        <v>14</v>
      </c>
      <c r="B23" s="226" t="s">
        <v>180</v>
      </c>
      <c r="C23" s="257">
        <v>300</v>
      </c>
      <c r="D23" s="255">
        <v>1.2</v>
      </c>
      <c r="E23" s="237" t="s">
        <v>136</v>
      </c>
      <c r="F23" s="239">
        <f t="shared" si="5"/>
        <v>15120</v>
      </c>
      <c r="G23" s="219">
        <f t="shared" si="6"/>
        <v>74970</v>
      </c>
      <c r="H23" s="187">
        <f t="shared" si="0"/>
        <v>316.28959276018099</v>
      </c>
      <c r="I23" s="231"/>
      <c r="J23" s="231"/>
      <c r="L23" s="106">
        <f t="shared" si="7"/>
        <v>0</v>
      </c>
      <c r="M23" s="145">
        <f t="shared" si="1"/>
        <v>15120</v>
      </c>
      <c r="N23" s="145">
        <f t="shared" si="2"/>
        <v>0</v>
      </c>
      <c r="O23" s="145">
        <f t="shared" si="3"/>
        <v>0</v>
      </c>
      <c r="P23" s="145">
        <f t="shared" si="4"/>
        <v>0</v>
      </c>
      <c r="Q23" s="87" t="s">
        <v>192</v>
      </c>
    </row>
    <row r="24" spans="1:17" ht="13.9" customHeight="1" thickBot="1">
      <c r="A24" s="212">
        <v>15</v>
      </c>
      <c r="B24" s="226" t="s">
        <v>180</v>
      </c>
      <c r="C24" s="257">
        <v>150</v>
      </c>
      <c r="D24" s="255">
        <v>0.3</v>
      </c>
      <c r="E24" s="237" t="s">
        <v>136</v>
      </c>
      <c r="F24" s="239">
        <f t="shared" si="5"/>
        <v>1890</v>
      </c>
      <c r="G24" s="219">
        <f t="shared" si="6"/>
        <v>76860</v>
      </c>
      <c r="H24" s="187">
        <f t="shared" si="0"/>
        <v>152.03619909502262</v>
      </c>
      <c r="I24" s="231"/>
      <c r="J24" s="231"/>
      <c r="L24" s="106">
        <f t="shared" si="7"/>
        <v>0</v>
      </c>
      <c r="M24" s="145">
        <f t="shared" si="1"/>
        <v>1890</v>
      </c>
      <c r="N24" s="145">
        <f t="shared" si="2"/>
        <v>0</v>
      </c>
      <c r="O24" s="145">
        <f t="shared" si="3"/>
        <v>0</v>
      </c>
      <c r="P24" s="145">
        <f t="shared" si="4"/>
        <v>0</v>
      </c>
      <c r="Q24" s="87" t="s">
        <v>233</v>
      </c>
    </row>
    <row r="25" spans="1:17" ht="13.9" customHeight="1" thickBot="1">
      <c r="A25" s="212">
        <v>16</v>
      </c>
      <c r="B25" s="226" t="s">
        <v>180</v>
      </c>
      <c r="C25" s="257">
        <v>200</v>
      </c>
      <c r="D25" s="255">
        <v>1.2</v>
      </c>
      <c r="E25" s="237" t="s">
        <v>136</v>
      </c>
      <c r="F25" s="239">
        <f t="shared" si="5"/>
        <v>10080</v>
      </c>
      <c r="G25" s="219">
        <f t="shared" si="6"/>
        <v>86940</v>
      </c>
      <c r="H25" s="187">
        <f t="shared" si="0"/>
        <v>210.85972850678735</v>
      </c>
      <c r="I25" s="231"/>
      <c r="J25" s="231"/>
      <c r="L25" s="106">
        <f t="shared" si="7"/>
        <v>0</v>
      </c>
      <c r="M25" s="145">
        <f t="shared" si="1"/>
        <v>10080</v>
      </c>
      <c r="N25" s="145">
        <f t="shared" si="2"/>
        <v>0</v>
      </c>
      <c r="O25" s="145">
        <f t="shared" si="3"/>
        <v>0</v>
      </c>
      <c r="P25" s="145">
        <f t="shared" si="4"/>
        <v>0</v>
      </c>
      <c r="Q25" s="88" t="s">
        <v>156</v>
      </c>
    </row>
    <row r="26" spans="1:17" ht="13.9" customHeight="1" thickBot="1">
      <c r="A26" s="212">
        <v>17</v>
      </c>
      <c r="B26" s="226" t="s">
        <v>180</v>
      </c>
      <c r="C26" s="257">
        <v>200</v>
      </c>
      <c r="D26" s="255">
        <v>0.3</v>
      </c>
      <c r="E26" s="237" t="s">
        <v>150</v>
      </c>
      <c r="F26" s="239">
        <f t="shared" si="5"/>
        <v>2520</v>
      </c>
      <c r="G26" s="219">
        <f t="shared" si="6"/>
        <v>89460</v>
      </c>
      <c r="H26" s="187">
        <f t="shared" si="0"/>
        <v>202.71493212669682</v>
      </c>
      <c r="I26" s="231"/>
      <c r="J26" s="231"/>
      <c r="L26" s="106">
        <f t="shared" si="7"/>
        <v>0</v>
      </c>
      <c r="M26" s="145">
        <f t="shared" si="1"/>
        <v>0</v>
      </c>
      <c r="N26" s="145">
        <f t="shared" si="2"/>
        <v>2520</v>
      </c>
      <c r="O26" s="145">
        <f t="shared" si="3"/>
        <v>0</v>
      </c>
      <c r="P26" s="145">
        <f t="shared" si="4"/>
        <v>0</v>
      </c>
    </row>
    <row r="27" spans="1:17" ht="13.9" customHeight="1" thickBot="1">
      <c r="A27" s="212">
        <v>18</v>
      </c>
      <c r="B27" s="226" t="s">
        <v>180</v>
      </c>
      <c r="C27" s="257">
        <v>400</v>
      </c>
      <c r="D27" s="255">
        <v>0.6</v>
      </c>
      <c r="E27" s="237" t="s">
        <v>150</v>
      </c>
      <c r="F27" s="239">
        <f t="shared" si="5"/>
        <v>10080</v>
      </c>
      <c r="G27" s="219">
        <f t="shared" si="6"/>
        <v>99540</v>
      </c>
      <c r="H27" s="187">
        <f t="shared" si="0"/>
        <v>410.85972850678729</v>
      </c>
      <c r="I27" s="231"/>
      <c r="J27" s="231"/>
      <c r="L27" s="106">
        <f t="shared" si="7"/>
        <v>0</v>
      </c>
      <c r="M27" s="145">
        <f t="shared" si="1"/>
        <v>0</v>
      </c>
      <c r="N27" s="145">
        <f t="shared" si="2"/>
        <v>10080</v>
      </c>
      <c r="O27" s="145">
        <f t="shared" si="3"/>
        <v>0</v>
      </c>
      <c r="P27" s="145">
        <f t="shared" si="4"/>
        <v>0</v>
      </c>
    </row>
    <row r="28" spans="1:17" ht="13.9" customHeight="1" thickBot="1">
      <c r="A28" s="212">
        <v>19</v>
      </c>
      <c r="B28" s="226" t="s">
        <v>180</v>
      </c>
      <c r="C28" s="257">
        <v>400</v>
      </c>
      <c r="D28" s="255">
        <v>0.9</v>
      </c>
      <c r="E28" s="237" t="s">
        <v>150</v>
      </c>
      <c r="F28" s="239">
        <f t="shared" si="5"/>
        <v>15120.000000000002</v>
      </c>
      <c r="G28" s="219">
        <f t="shared" si="6"/>
        <v>114660</v>
      </c>
      <c r="H28" s="187">
        <f t="shared" si="0"/>
        <v>416.28959276018105</v>
      </c>
      <c r="I28" s="231"/>
      <c r="J28" s="231"/>
      <c r="L28" s="106">
        <f t="shared" si="7"/>
        <v>0</v>
      </c>
      <c r="M28" s="145">
        <f t="shared" si="1"/>
        <v>0</v>
      </c>
      <c r="N28" s="145">
        <f t="shared" si="2"/>
        <v>15120.000000000002</v>
      </c>
      <c r="O28" s="145">
        <f t="shared" si="3"/>
        <v>0</v>
      </c>
      <c r="P28" s="145">
        <f t="shared" si="4"/>
        <v>0</v>
      </c>
    </row>
    <row r="29" spans="1:17" ht="13.9" customHeight="1" thickBot="1">
      <c r="A29" s="212">
        <v>20</v>
      </c>
      <c r="B29" s="226" t="s">
        <v>180</v>
      </c>
      <c r="C29" s="257">
        <v>200</v>
      </c>
      <c r="D29" s="255">
        <v>0.3</v>
      </c>
      <c r="E29" s="237" t="s">
        <v>150</v>
      </c>
      <c r="F29" s="239">
        <f t="shared" si="5"/>
        <v>2520</v>
      </c>
      <c r="G29" s="219">
        <f t="shared" si="6"/>
        <v>117180</v>
      </c>
      <c r="H29" s="187">
        <f t="shared" si="0"/>
        <v>202.71493212669682</v>
      </c>
      <c r="I29" s="231"/>
      <c r="J29" s="231"/>
      <c r="L29" s="106">
        <f t="shared" si="7"/>
        <v>0</v>
      </c>
      <c r="M29" s="145">
        <f t="shared" si="1"/>
        <v>0</v>
      </c>
      <c r="N29" s="145">
        <f t="shared" si="2"/>
        <v>2520</v>
      </c>
      <c r="O29" s="145">
        <f t="shared" si="3"/>
        <v>0</v>
      </c>
      <c r="P29" s="145">
        <f t="shared" si="4"/>
        <v>0</v>
      </c>
    </row>
    <row r="30" spans="1:17" ht="13.9" customHeight="1" thickBot="1">
      <c r="A30" s="212">
        <v>21</v>
      </c>
      <c r="B30" s="226" t="s">
        <v>180</v>
      </c>
      <c r="C30" s="257">
        <v>400</v>
      </c>
      <c r="D30" s="255">
        <v>0.9</v>
      </c>
      <c r="E30" s="237" t="s">
        <v>150</v>
      </c>
      <c r="F30" s="239">
        <f t="shared" si="5"/>
        <v>15120.000000000002</v>
      </c>
      <c r="G30" s="219">
        <f t="shared" si="6"/>
        <v>132300</v>
      </c>
      <c r="H30" s="187">
        <f t="shared" si="0"/>
        <v>416.28959276018105</v>
      </c>
      <c r="I30" s="231"/>
      <c r="J30" s="231"/>
      <c r="L30" s="106">
        <f t="shared" si="7"/>
        <v>0</v>
      </c>
      <c r="M30" s="145">
        <f t="shared" si="1"/>
        <v>0</v>
      </c>
      <c r="N30" s="145">
        <f t="shared" si="2"/>
        <v>15120.000000000002</v>
      </c>
      <c r="O30" s="145">
        <f t="shared" si="3"/>
        <v>0</v>
      </c>
      <c r="P30" s="145">
        <f t="shared" si="4"/>
        <v>0</v>
      </c>
    </row>
    <row r="31" spans="1:17" ht="13.9" customHeight="1" thickBot="1">
      <c r="A31" s="212">
        <v>22</v>
      </c>
      <c r="B31" s="226" t="s">
        <v>180</v>
      </c>
      <c r="C31" s="257">
        <v>400</v>
      </c>
      <c r="D31" s="255">
        <v>1.5</v>
      </c>
      <c r="E31" s="237" t="s">
        <v>150</v>
      </c>
      <c r="F31" s="239">
        <f t="shared" si="5"/>
        <v>25200</v>
      </c>
      <c r="G31" s="219">
        <f t="shared" si="6"/>
        <v>157500</v>
      </c>
      <c r="H31" s="187">
        <f t="shared" si="0"/>
        <v>427.14932126696834</v>
      </c>
      <c r="I31" s="231"/>
      <c r="J31" s="231"/>
      <c r="L31" s="106">
        <f t="shared" si="7"/>
        <v>0</v>
      </c>
      <c r="M31" s="145">
        <f t="shared" si="1"/>
        <v>0</v>
      </c>
      <c r="N31" s="145">
        <f t="shared" si="2"/>
        <v>25200</v>
      </c>
      <c r="O31" s="145">
        <f t="shared" si="3"/>
        <v>0</v>
      </c>
      <c r="P31" s="145">
        <f t="shared" si="4"/>
        <v>0</v>
      </c>
    </row>
    <row r="32" spans="1:17" ht="13.9" customHeight="1" thickBot="1">
      <c r="A32" s="212">
        <v>23</v>
      </c>
      <c r="B32" s="226" t="s">
        <v>180</v>
      </c>
      <c r="C32" s="257">
        <v>200</v>
      </c>
      <c r="D32" s="255">
        <v>0.6</v>
      </c>
      <c r="E32" s="237" t="s">
        <v>150</v>
      </c>
      <c r="F32" s="239">
        <f t="shared" si="5"/>
        <v>5040</v>
      </c>
      <c r="G32" s="219">
        <f t="shared" si="6"/>
        <v>162540</v>
      </c>
      <c r="H32" s="187">
        <f t="shared" si="0"/>
        <v>205.42986425339365</v>
      </c>
      <c r="I32" s="231"/>
      <c r="J32" s="231"/>
      <c r="L32" s="106">
        <f t="shared" si="7"/>
        <v>0</v>
      </c>
      <c r="M32" s="145">
        <f t="shared" si="1"/>
        <v>0</v>
      </c>
      <c r="N32" s="145">
        <f t="shared" si="2"/>
        <v>5040</v>
      </c>
      <c r="O32" s="145">
        <f t="shared" si="3"/>
        <v>0</v>
      </c>
      <c r="P32" s="145">
        <f t="shared" si="4"/>
        <v>0</v>
      </c>
    </row>
    <row r="33" spans="1:16" ht="13.9" customHeight="1" thickBot="1">
      <c r="A33" s="212">
        <v>24</v>
      </c>
      <c r="B33" s="226" t="s">
        <v>180</v>
      </c>
      <c r="C33" s="257">
        <v>400</v>
      </c>
      <c r="D33" s="255">
        <v>1.2</v>
      </c>
      <c r="E33" s="237" t="s">
        <v>150</v>
      </c>
      <c r="F33" s="239">
        <f t="shared" si="5"/>
        <v>20160</v>
      </c>
      <c r="G33" s="219">
        <f t="shared" si="6"/>
        <v>182700</v>
      </c>
      <c r="H33" s="187">
        <f t="shared" si="0"/>
        <v>421.7194570135747</v>
      </c>
      <c r="I33" s="231"/>
      <c r="J33" s="231"/>
      <c r="L33" s="106">
        <f t="shared" si="7"/>
        <v>0</v>
      </c>
      <c r="M33" s="145">
        <f t="shared" si="1"/>
        <v>0</v>
      </c>
      <c r="N33" s="145">
        <f t="shared" si="2"/>
        <v>20160</v>
      </c>
      <c r="O33" s="145">
        <f t="shared" si="3"/>
        <v>0</v>
      </c>
      <c r="P33" s="145">
        <f t="shared" si="4"/>
        <v>0</v>
      </c>
    </row>
    <row r="34" spans="1:16" ht="13.9" customHeight="1" thickBot="1">
      <c r="A34" s="212">
        <v>25</v>
      </c>
      <c r="B34" s="226" t="s">
        <v>180</v>
      </c>
      <c r="C34" s="257">
        <v>400</v>
      </c>
      <c r="D34" s="255">
        <v>1.8</v>
      </c>
      <c r="E34" s="237" t="s">
        <v>150</v>
      </c>
      <c r="F34" s="239">
        <f t="shared" si="5"/>
        <v>30240.000000000004</v>
      </c>
      <c r="G34" s="219">
        <f t="shared" si="6"/>
        <v>212940</v>
      </c>
      <c r="H34" s="187">
        <f t="shared" si="0"/>
        <v>432.57918552036199</v>
      </c>
      <c r="I34" s="231"/>
      <c r="J34" s="231"/>
      <c r="L34" s="106">
        <f t="shared" si="7"/>
        <v>0</v>
      </c>
      <c r="M34" s="145">
        <f t="shared" si="1"/>
        <v>0</v>
      </c>
      <c r="N34" s="145">
        <f t="shared" si="2"/>
        <v>30240.000000000004</v>
      </c>
      <c r="O34" s="145">
        <f t="shared" si="3"/>
        <v>0</v>
      </c>
      <c r="P34" s="145">
        <f t="shared" si="4"/>
        <v>0</v>
      </c>
    </row>
    <row r="35" spans="1:16" ht="13.9" customHeight="1" thickBot="1">
      <c r="A35" s="212">
        <v>26</v>
      </c>
      <c r="B35" s="226" t="s">
        <v>180</v>
      </c>
      <c r="C35" s="257">
        <v>200</v>
      </c>
      <c r="D35" s="255">
        <v>0.6</v>
      </c>
      <c r="E35" s="237" t="s">
        <v>150</v>
      </c>
      <c r="F35" s="239">
        <f t="shared" si="5"/>
        <v>5040</v>
      </c>
      <c r="G35" s="219">
        <f t="shared" si="6"/>
        <v>217980</v>
      </c>
      <c r="H35" s="187">
        <f t="shared" si="0"/>
        <v>205.42986425339365</v>
      </c>
      <c r="I35" s="231"/>
      <c r="J35" s="231"/>
      <c r="L35" s="106">
        <f t="shared" si="7"/>
        <v>0</v>
      </c>
      <c r="M35" s="145">
        <f t="shared" si="1"/>
        <v>0</v>
      </c>
      <c r="N35" s="145">
        <f t="shared" si="2"/>
        <v>5040</v>
      </c>
      <c r="O35" s="145">
        <f t="shared" si="3"/>
        <v>0</v>
      </c>
      <c r="P35" s="145">
        <f t="shared" si="4"/>
        <v>0</v>
      </c>
    </row>
    <row r="36" spans="1:16" ht="13.9" customHeight="1" thickBot="1">
      <c r="A36" s="212">
        <v>27</v>
      </c>
      <c r="B36" s="226" t="s">
        <v>180</v>
      </c>
      <c r="C36" s="257">
        <v>400</v>
      </c>
      <c r="D36" s="255">
        <v>1.2</v>
      </c>
      <c r="E36" s="237" t="s">
        <v>150</v>
      </c>
      <c r="F36" s="239">
        <f t="shared" si="5"/>
        <v>20160</v>
      </c>
      <c r="G36" s="219">
        <f t="shared" si="6"/>
        <v>238140</v>
      </c>
      <c r="H36" s="187">
        <f t="shared" si="0"/>
        <v>421.7194570135747</v>
      </c>
      <c r="I36" s="231"/>
      <c r="J36" s="231"/>
      <c r="L36" s="106">
        <f t="shared" si="7"/>
        <v>0</v>
      </c>
      <c r="M36" s="145">
        <f t="shared" si="1"/>
        <v>0</v>
      </c>
      <c r="N36" s="145">
        <f t="shared" si="2"/>
        <v>20160</v>
      </c>
      <c r="O36" s="145">
        <f t="shared" si="3"/>
        <v>0</v>
      </c>
      <c r="P36" s="145">
        <f t="shared" si="4"/>
        <v>0</v>
      </c>
    </row>
    <row r="37" spans="1:16" ht="13.9" customHeight="1" thickBot="1">
      <c r="A37" s="212">
        <v>28</v>
      </c>
      <c r="B37" s="226" t="s">
        <v>180</v>
      </c>
      <c r="C37" s="257">
        <v>300</v>
      </c>
      <c r="D37" s="255">
        <v>1.8</v>
      </c>
      <c r="E37" s="237" t="s">
        <v>150</v>
      </c>
      <c r="F37" s="239">
        <f t="shared" si="5"/>
        <v>22680.000000000004</v>
      </c>
      <c r="G37" s="219">
        <f t="shared" si="6"/>
        <v>260820</v>
      </c>
      <c r="H37" s="187">
        <f t="shared" si="0"/>
        <v>324.43438914027149</v>
      </c>
      <c r="I37" s="231"/>
      <c r="J37" s="231"/>
      <c r="L37" s="106">
        <f t="shared" si="7"/>
        <v>0</v>
      </c>
      <c r="M37" s="145">
        <f t="shared" si="1"/>
        <v>0</v>
      </c>
      <c r="N37" s="145">
        <f t="shared" si="2"/>
        <v>22680.000000000004</v>
      </c>
      <c r="O37" s="145">
        <f t="shared" si="3"/>
        <v>0</v>
      </c>
      <c r="P37" s="145">
        <f t="shared" si="4"/>
        <v>0</v>
      </c>
    </row>
    <row r="38" spans="1:16" ht="13.9" customHeight="1" thickBot="1">
      <c r="A38" s="212">
        <v>29</v>
      </c>
      <c r="B38" s="226" t="s">
        <v>180</v>
      </c>
      <c r="C38" s="257">
        <v>200</v>
      </c>
      <c r="D38" s="255">
        <v>0.9</v>
      </c>
      <c r="E38" s="237" t="s">
        <v>150</v>
      </c>
      <c r="F38" s="239">
        <f t="shared" si="5"/>
        <v>7560.0000000000009</v>
      </c>
      <c r="G38" s="219">
        <f t="shared" si="6"/>
        <v>268380</v>
      </c>
      <c r="H38" s="187">
        <f t="shared" si="0"/>
        <v>208.14479638009053</v>
      </c>
      <c r="I38" s="231"/>
      <c r="J38" s="231"/>
      <c r="L38" s="106">
        <f t="shared" si="7"/>
        <v>0</v>
      </c>
      <c r="M38" s="145">
        <f t="shared" si="1"/>
        <v>0</v>
      </c>
      <c r="N38" s="145">
        <f t="shared" si="2"/>
        <v>7560.0000000000009</v>
      </c>
      <c r="O38" s="145">
        <f t="shared" si="3"/>
        <v>0</v>
      </c>
      <c r="P38" s="145">
        <f t="shared" si="4"/>
        <v>0</v>
      </c>
    </row>
    <row r="39" spans="1:16" ht="13.9" customHeight="1" thickBot="1">
      <c r="A39" s="212">
        <v>30</v>
      </c>
      <c r="B39" s="226" t="s">
        <v>180</v>
      </c>
      <c r="C39" s="257">
        <v>300</v>
      </c>
      <c r="D39" s="255">
        <v>1.5</v>
      </c>
      <c r="E39" s="237" t="s">
        <v>150</v>
      </c>
      <c r="F39" s="239">
        <f t="shared" si="5"/>
        <v>18900</v>
      </c>
      <c r="G39" s="219">
        <f t="shared" si="6"/>
        <v>287280</v>
      </c>
      <c r="H39" s="187">
        <f t="shared" si="0"/>
        <v>320.36199095022624</v>
      </c>
      <c r="I39" s="231"/>
      <c r="J39" s="231"/>
      <c r="L39" s="106">
        <f t="shared" si="7"/>
        <v>0</v>
      </c>
      <c r="M39" s="145">
        <f t="shared" si="1"/>
        <v>0</v>
      </c>
      <c r="N39" s="145">
        <f t="shared" si="2"/>
        <v>18900</v>
      </c>
      <c r="O39" s="145">
        <f t="shared" si="3"/>
        <v>0</v>
      </c>
      <c r="P39" s="145">
        <f t="shared" si="4"/>
        <v>0</v>
      </c>
    </row>
    <row r="40" spans="1:16" ht="13.9" customHeight="1" thickBot="1">
      <c r="A40" s="212">
        <v>31</v>
      </c>
      <c r="B40" s="226" t="s">
        <v>180</v>
      </c>
      <c r="C40" s="257">
        <v>210</v>
      </c>
      <c r="D40" s="255">
        <v>2</v>
      </c>
      <c r="E40" s="237" t="s">
        <v>150</v>
      </c>
      <c r="F40" s="239">
        <f t="shared" si="5"/>
        <v>17640</v>
      </c>
      <c r="G40" s="219">
        <f t="shared" si="6"/>
        <v>304920</v>
      </c>
      <c r="H40" s="187">
        <f t="shared" si="0"/>
        <v>229.00452488687782</v>
      </c>
      <c r="I40" s="231"/>
      <c r="J40" s="231"/>
      <c r="L40" s="106">
        <f t="shared" si="7"/>
        <v>0</v>
      </c>
      <c r="M40" s="145">
        <f t="shared" si="1"/>
        <v>0</v>
      </c>
      <c r="N40" s="145">
        <f t="shared" si="2"/>
        <v>17640</v>
      </c>
      <c r="O40" s="145">
        <f t="shared" si="3"/>
        <v>0</v>
      </c>
      <c r="P40" s="145">
        <f t="shared" si="4"/>
        <v>0</v>
      </c>
    </row>
    <row r="41" spans="1:16" ht="13.9" customHeight="1" thickBot="1">
      <c r="A41" s="212">
        <v>32</v>
      </c>
      <c r="B41" s="226" t="s">
        <v>180</v>
      </c>
      <c r="C41" s="257">
        <v>200</v>
      </c>
      <c r="D41" s="255">
        <v>0.9</v>
      </c>
      <c r="E41" s="237" t="s">
        <v>150</v>
      </c>
      <c r="F41" s="239">
        <f t="shared" si="5"/>
        <v>7560.0000000000009</v>
      </c>
      <c r="G41" s="219">
        <f t="shared" si="6"/>
        <v>312480</v>
      </c>
      <c r="H41" s="187">
        <f t="shared" si="0"/>
        <v>208.14479638009053</v>
      </c>
      <c r="I41" s="231"/>
      <c r="J41" s="231"/>
      <c r="L41" s="106">
        <f t="shared" si="7"/>
        <v>0</v>
      </c>
      <c r="M41" s="145">
        <f t="shared" si="1"/>
        <v>0</v>
      </c>
      <c r="N41" s="145">
        <f t="shared" si="2"/>
        <v>7560.0000000000009</v>
      </c>
      <c r="O41" s="145">
        <f t="shared" si="3"/>
        <v>0</v>
      </c>
      <c r="P41" s="145">
        <f t="shared" si="4"/>
        <v>0</v>
      </c>
    </row>
    <row r="42" spans="1:16" ht="13.9" customHeight="1" thickBot="1">
      <c r="A42" s="212">
        <v>33</v>
      </c>
      <c r="B42" s="226" t="s">
        <v>180</v>
      </c>
      <c r="C42" s="257">
        <v>200</v>
      </c>
      <c r="D42" s="255">
        <v>1.5</v>
      </c>
      <c r="E42" s="237" t="s">
        <v>150</v>
      </c>
      <c r="F42" s="239">
        <f t="shared" si="5"/>
        <v>12600</v>
      </c>
      <c r="G42" s="219">
        <f t="shared" si="6"/>
        <v>325080</v>
      </c>
      <c r="H42" s="187">
        <f t="shared" si="0"/>
        <v>213.57466063348417</v>
      </c>
      <c r="I42" s="231"/>
      <c r="J42" s="231"/>
      <c r="L42" s="106">
        <f t="shared" si="7"/>
        <v>0</v>
      </c>
      <c r="M42" s="145">
        <f t="shared" si="1"/>
        <v>0</v>
      </c>
      <c r="N42" s="145">
        <f t="shared" si="2"/>
        <v>12600</v>
      </c>
      <c r="O42" s="145">
        <f t="shared" si="3"/>
        <v>0</v>
      </c>
      <c r="P42" s="145">
        <f t="shared" si="4"/>
        <v>0</v>
      </c>
    </row>
    <row r="43" spans="1:16" ht="13.9" customHeight="1" thickBot="1">
      <c r="A43" s="212">
        <v>34</v>
      </c>
      <c r="B43" s="226" t="s">
        <v>180</v>
      </c>
      <c r="C43" s="257">
        <v>220</v>
      </c>
      <c r="D43" s="255">
        <v>2</v>
      </c>
      <c r="E43" s="237" t="s">
        <v>150</v>
      </c>
      <c r="F43" s="239">
        <f t="shared" si="5"/>
        <v>18480</v>
      </c>
      <c r="G43" s="219">
        <f t="shared" si="6"/>
        <v>343560</v>
      </c>
      <c r="H43" s="187">
        <f t="shared" si="0"/>
        <v>239.90950226244343</v>
      </c>
      <c r="I43" s="231"/>
      <c r="J43" s="231"/>
      <c r="L43" s="106">
        <f t="shared" si="7"/>
        <v>0</v>
      </c>
      <c r="M43" s="145">
        <f t="shared" si="1"/>
        <v>0</v>
      </c>
      <c r="N43" s="145">
        <f t="shared" si="2"/>
        <v>18480</v>
      </c>
      <c r="O43" s="145">
        <f t="shared" si="3"/>
        <v>0</v>
      </c>
      <c r="P43" s="145">
        <f t="shared" si="4"/>
        <v>0</v>
      </c>
    </row>
    <row r="44" spans="1:16" ht="13.9" customHeight="1" thickBot="1">
      <c r="A44" s="212">
        <v>35</v>
      </c>
      <c r="B44" s="226"/>
      <c r="C44" s="227"/>
      <c r="D44" s="228"/>
      <c r="E44" s="237"/>
      <c r="F44" s="239">
        <f>(D44*42)*C44</f>
        <v>0</v>
      </c>
      <c r="G44" s="219">
        <f t="shared" si="6"/>
        <v>343560</v>
      </c>
      <c r="H44" s="187">
        <f t="shared" si="0"/>
        <v>0</v>
      </c>
      <c r="I44" s="231"/>
      <c r="J44" s="231"/>
      <c r="L44" s="106">
        <f t="shared" si="7"/>
        <v>0</v>
      </c>
      <c r="M44" s="145">
        <f t="shared" si="1"/>
        <v>0</v>
      </c>
      <c r="N44" s="145">
        <f t="shared" si="2"/>
        <v>0</v>
      </c>
      <c r="O44" s="145">
        <f t="shared" si="3"/>
        <v>0</v>
      </c>
      <c r="P44" s="145">
        <f t="shared" si="4"/>
        <v>0</v>
      </c>
    </row>
    <row r="45" spans="1:16" ht="13.9" customHeight="1" thickBot="1">
      <c r="A45" s="212">
        <v>36</v>
      </c>
      <c r="B45" s="226"/>
      <c r="C45" s="227"/>
      <c r="D45" s="228"/>
      <c r="E45" s="237"/>
      <c r="F45" s="239">
        <f t="shared" ref="F45" si="8">(D45*42)*C45</f>
        <v>0</v>
      </c>
      <c r="G45" s="219">
        <f t="shared" ref="G45:G46" si="9">G44+F45</f>
        <v>343560</v>
      </c>
      <c r="H45" s="187">
        <f t="shared" si="0"/>
        <v>0</v>
      </c>
      <c r="I45" s="231"/>
      <c r="J45" s="231"/>
      <c r="L45" s="106">
        <f t="shared" ref="L45:L46" si="10">IF(E45="acid",(C45),0)</f>
        <v>0</v>
      </c>
      <c r="M45" s="145">
        <f t="shared" ref="M45:M46" si="11">IF(E45=$M$54,F45,0)</f>
        <v>0</v>
      </c>
      <c r="N45" s="145">
        <f t="shared" ref="N45:N46" si="12">IF(E45=$N$54,F45,0)</f>
        <v>0</v>
      </c>
      <c r="O45" s="145">
        <f t="shared" ref="O45:O46" si="13">IF(E45=$O$54,F45,0)</f>
        <v>0</v>
      </c>
      <c r="P45" s="145">
        <f t="shared" ref="P45:P46" si="14">IF(E45=$P$54,F45,0)</f>
        <v>0</v>
      </c>
    </row>
    <row r="46" spans="1:16" ht="13.9" customHeight="1" thickBot="1">
      <c r="A46" s="212">
        <v>37</v>
      </c>
      <c r="B46" s="226"/>
      <c r="C46" s="227"/>
      <c r="D46" s="228"/>
      <c r="E46" s="237"/>
      <c r="F46" s="239">
        <f>(D46*42)*C46</f>
        <v>0</v>
      </c>
      <c r="G46" s="219">
        <f t="shared" si="9"/>
        <v>343560</v>
      </c>
      <c r="H46" s="187">
        <f t="shared" si="0"/>
        <v>0</v>
      </c>
      <c r="I46" s="231"/>
      <c r="J46" s="231"/>
      <c r="L46" s="106">
        <f t="shared" si="10"/>
        <v>0</v>
      </c>
      <c r="M46" s="145">
        <f t="shared" si="11"/>
        <v>0</v>
      </c>
      <c r="N46" s="145">
        <f t="shared" si="12"/>
        <v>0</v>
      </c>
      <c r="O46" s="145">
        <f t="shared" si="13"/>
        <v>0</v>
      </c>
      <c r="P46" s="145">
        <f t="shared" si="14"/>
        <v>0</v>
      </c>
    </row>
    <row r="47" spans="1:16" ht="13.9" customHeight="1" thickBot="1">
      <c r="A47" s="212">
        <v>38</v>
      </c>
      <c r="B47" s="226"/>
      <c r="C47" s="227"/>
      <c r="D47" s="228"/>
      <c r="E47" s="237"/>
      <c r="F47" s="239">
        <f t="shared" ref="F47" si="15">(D47*42)*C47</f>
        <v>0</v>
      </c>
      <c r="G47" s="219">
        <f t="shared" ref="G47:G48" si="16">G46+F47</f>
        <v>343560</v>
      </c>
      <c r="H47" s="187">
        <f t="shared" si="0"/>
        <v>0</v>
      </c>
      <c r="I47" s="231"/>
      <c r="J47" s="231"/>
      <c r="L47" s="106">
        <f t="shared" si="7"/>
        <v>0</v>
      </c>
      <c r="M47" s="145">
        <f>IF(E47=$M$54,F47,0)</f>
        <v>0</v>
      </c>
      <c r="N47" s="145">
        <f>IF(E47=$N$54,F47,0)</f>
        <v>0</v>
      </c>
      <c r="O47" s="145">
        <f>IF(E47=$O$54,F47,0)</f>
        <v>0</v>
      </c>
      <c r="P47" s="145">
        <f>IF(E47=$P$54,F47,0)</f>
        <v>0</v>
      </c>
    </row>
    <row r="48" spans="1:16" ht="13.9" customHeight="1" thickBot="1">
      <c r="A48" s="212">
        <v>39</v>
      </c>
      <c r="B48" s="226"/>
      <c r="C48" s="227"/>
      <c r="D48" s="228"/>
      <c r="E48" s="237"/>
      <c r="F48" s="239">
        <f t="shared" ref="F48" si="17">(D48*42)*C48</f>
        <v>0</v>
      </c>
      <c r="G48" s="219">
        <f t="shared" si="16"/>
        <v>343560</v>
      </c>
      <c r="H48" s="187">
        <f t="shared" si="0"/>
        <v>0</v>
      </c>
      <c r="I48" s="231"/>
      <c r="J48" s="231"/>
      <c r="L48" s="106">
        <f t="shared" si="7"/>
        <v>0</v>
      </c>
      <c r="M48" s="145">
        <f>IF(E48=$M$54,F48,0)</f>
        <v>0</v>
      </c>
      <c r="N48" s="145">
        <f>IF(E48=$N$54,F48,0)</f>
        <v>0</v>
      </c>
      <c r="O48" s="145">
        <f>IF(E48=$O$54,F48,0)</f>
        <v>0</v>
      </c>
      <c r="P48" s="145">
        <f>IF(E48=$P$54,F48,0)</f>
        <v>0</v>
      </c>
    </row>
    <row r="49" spans="1:17" ht="13.9" customHeight="1" thickBot="1">
      <c r="A49" s="212">
        <v>40</v>
      </c>
      <c r="B49" s="226" t="s">
        <v>180</v>
      </c>
      <c r="C49" s="206">
        <f>(C5*E4)</f>
        <v>316.43241</v>
      </c>
      <c r="D49" s="236"/>
      <c r="E49" s="229" t="s">
        <v>156</v>
      </c>
      <c r="F49" s="238"/>
      <c r="G49" s="220"/>
      <c r="H49" s="187">
        <f t="shared" si="0"/>
        <v>316.43241</v>
      </c>
      <c r="I49" s="227"/>
      <c r="J49" s="231"/>
      <c r="L49" s="106">
        <f t="shared" si="7"/>
        <v>0</v>
      </c>
      <c r="M49" s="145">
        <f>IF(E49=$M$54,F49,0)</f>
        <v>0</v>
      </c>
      <c r="N49" s="145">
        <f>IF(E49=$N$54,F49,0)</f>
        <v>0</v>
      </c>
      <c r="O49" s="145">
        <f>IF(E49=$O$54,F49,0)</f>
        <v>0</v>
      </c>
      <c r="P49" s="145">
        <f>IF(E49=$P$54,F49,0)</f>
        <v>0</v>
      </c>
    </row>
    <row r="50" spans="1:17" ht="13.9" customHeight="1" thickBot="1">
      <c r="A50" s="193" t="s">
        <v>71</v>
      </c>
      <c r="B50" s="191" t="s">
        <v>235</v>
      </c>
      <c r="C50" s="206">
        <f>(SUM(C10:C49))*42</f>
        <v>376170.16121999995</v>
      </c>
      <c r="D50" s="213" t="s">
        <v>236</v>
      </c>
      <c r="E50" s="191" t="s">
        <v>237</v>
      </c>
      <c r="F50" s="206">
        <f>SUM(F10:F46)</f>
        <v>343560</v>
      </c>
      <c r="G50" s="222" t="s">
        <v>154</v>
      </c>
      <c r="H50" s="221"/>
      <c r="I50" s="215"/>
      <c r="J50" s="218" t="s">
        <v>202</v>
      </c>
      <c r="K50" s="31"/>
      <c r="L50" s="106"/>
      <c r="M50" s="107"/>
      <c r="N50" s="107"/>
      <c r="O50" s="108"/>
      <c r="P50" s="108"/>
    </row>
    <row r="51" spans="1:17" ht="13.9" customHeight="1" thickBot="1">
      <c r="A51" s="193" t="s">
        <v>204</v>
      </c>
      <c r="B51" s="232"/>
      <c r="C51" s="205" t="s">
        <v>203</v>
      </c>
      <c r="D51" s="195" t="s">
        <v>205</v>
      </c>
      <c r="E51" s="232"/>
      <c r="F51" s="205" t="s">
        <v>203</v>
      </c>
      <c r="G51" s="195" t="s">
        <v>207</v>
      </c>
      <c r="H51" s="235"/>
      <c r="I51" s="215" t="s">
        <v>206</v>
      </c>
      <c r="J51" s="216">
        <f>H49+H55</f>
        <v>366.43241</v>
      </c>
      <c r="K51" s="186"/>
      <c r="L51" s="106"/>
      <c r="M51" s="107"/>
      <c r="N51" s="107"/>
      <c r="O51" s="108"/>
      <c r="P51" s="108"/>
    </row>
    <row r="52" spans="1:17" ht="13.9" customHeight="1" thickBot="1">
      <c r="A52" s="193" t="s">
        <v>178</v>
      </c>
      <c r="B52" s="227"/>
      <c r="C52" s="194" t="s">
        <v>73</v>
      </c>
      <c r="D52" s="195" t="s">
        <v>160</v>
      </c>
      <c r="E52" s="233">
        <f>MAX(D10:D48)</f>
        <v>2</v>
      </c>
      <c r="F52" s="194" t="s">
        <v>165</v>
      </c>
      <c r="G52" s="195" t="s">
        <v>166</v>
      </c>
      <c r="H52" s="233">
        <f>F50/(SUM(C15:C48)*42)</f>
        <v>1.0186799501867996</v>
      </c>
      <c r="I52" s="215" t="s">
        <v>165</v>
      </c>
      <c r="J52" s="217" t="s">
        <v>234</v>
      </c>
      <c r="L52" s="106"/>
      <c r="M52" s="107"/>
      <c r="N52" s="107"/>
      <c r="O52" s="108"/>
      <c r="P52" s="108"/>
    </row>
    <row r="53" spans="1:17" ht="13.9" customHeight="1" thickBot="1">
      <c r="A53" s="193" t="s">
        <v>179</v>
      </c>
      <c r="B53" s="227"/>
      <c r="C53" s="194" t="s">
        <v>73</v>
      </c>
      <c r="D53" s="195" t="s">
        <v>161</v>
      </c>
      <c r="E53" s="227">
        <f>MAX(I10:I49)</f>
        <v>0</v>
      </c>
      <c r="F53" s="194" t="s">
        <v>74</v>
      </c>
      <c r="G53" s="195" t="s">
        <v>163</v>
      </c>
      <c r="H53" s="227" t="e">
        <f>AVERAGE(I14:I48)</f>
        <v>#DIV/0!</v>
      </c>
      <c r="I53" s="215" t="s">
        <v>74</v>
      </c>
      <c r="J53" s="55">
        <f>SUM(H10:H49)+E55+H55</f>
        <v>9626.568156606334</v>
      </c>
      <c r="L53" s="186"/>
      <c r="M53" s="186"/>
      <c r="N53" s="186"/>
      <c r="O53" s="186"/>
      <c r="P53" s="186"/>
    </row>
    <row r="54" spans="1:17" ht="13.9" customHeight="1" thickBot="1">
      <c r="A54" s="193" t="s">
        <v>75</v>
      </c>
      <c r="B54" s="230"/>
      <c r="C54" s="194" t="s">
        <v>73</v>
      </c>
      <c r="D54" s="195" t="s">
        <v>162</v>
      </c>
      <c r="E54" s="227">
        <f>MAX(J10:J49)</f>
        <v>0</v>
      </c>
      <c r="F54" s="194" t="s">
        <v>73</v>
      </c>
      <c r="G54" s="195" t="s">
        <v>164</v>
      </c>
      <c r="H54" s="227" t="e">
        <f>AVERAGE(J14:J48)</f>
        <v>#DIV/0!</v>
      </c>
      <c r="I54" s="215" t="s">
        <v>73</v>
      </c>
      <c r="J54" s="217" t="s">
        <v>146</v>
      </c>
      <c r="L54" s="85" t="s">
        <v>89</v>
      </c>
      <c r="M54" s="84" t="str">
        <f>'Job Info'!D17</f>
        <v>100 Mesh</v>
      </c>
      <c r="N54" s="84" t="str">
        <f>'Job Info'!D18</f>
        <v>40/70 White</v>
      </c>
      <c r="O54" s="84">
        <f>'Job Info'!D19</f>
        <v>0</v>
      </c>
      <c r="P54" s="84">
        <f>'Job Info'!D20</f>
        <v>0</v>
      </c>
    </row>
    <row r="55" spans="1:17" ht="13.9" customHeight="1" thickBot="1">
      <c r="A55" s="191" t="s">
        <v>90</v>
      </c>
      <c r="B55" s="214">
        <f>((C7*0.433)+B54)/C7</f>
        <v>0.433</v>
      </c>
      <c r="C55" s="194" t="s">
        <v>231</v>
      </c>
      <c r="D55" s="204" t="s">
        <v>229</v>
      </c>
      <c r="E55" s="234">
        <v>250</v>
      </c>
      <c r="F55" s="194" t="s">
        <v>230</v>
      </c>
      <c r="G55" s="193" t="s">
        <v>232</v>
      </c>
      <c r="H55" s="234">
        <v>50</v>
      </c>
      <c r="I55" s="215" t="s">
        <v>230</v>
      </c>
      <c r="J55" s="55">
        <f>(C50/42)+E55+H55</f>
        <v>9256.4324099999994</v>
      </c>
      <c r="L55" s="86">
        <f t="shared" ref="L55:P55" si="18">SUM(L10:L49)</f>
        <v>60</v>
      </c>
      <c r="M55" s="86">
        <f t="shared" si="18"/>
        <v>86940</v>
      </c>
      <c r="N55" s="86">
        <f t="shared" si="18"/>
        <v>256620</v>
      </c>
      <c r="O55" s="86">
        <f t="shared" si="18"/>
        <v>0</v>
      </c>
      <c r="P55" s="86">
        <f t="shared" si="18"/>
        <v>0</v>
      </c>
    </row>
    <row r="56" spans="1:17" ht="43.15" customHeight="1">
      <c r="A56" s="663" t="s">
        <v>240</v>
      </c>
      <c r="B56" s="664"/>
      <c r="C56" s="664"/>
      <c r="D56" s="664"/>
      <c r="E56" s="664"/>
      <c r="F56" s="664"/>
      <c r="G56" s="664"/>
      <c r="H56" s="664"/>
      <c r="I56" s="664"/>
      <c r="J56" s="665"/>
      <c r="K56" s="31"/>
      <c r="L56" s="38"/>
      <c r="M56" s="39"/>
      <c r="N56" s="31"/>
      <c r="O56" s="31"/>
    </row>
    <row r="58" spans="1:17">
      <c r="A58" s="49"/>
      <c r="B58" s="48" t="s">
        <v>191</v>
      </c>
      <c r="C58" s="50"/>
      <c r="D58" s="50"/>
      <c r="E58" s="50"/>
      <c r="F58" s="50"/>
      <c r="G58" s="50"/>
      <c r="H58" s="50"/>
      <c r="I58" s="50"/>
    </row>
    <row r="59" spans="1:17">
      <c r="A59" s="51"/>
      <c r="B59" s="48" t="s">
        <v>100</v>
      </c>
      <c r="C59" s="53"/>
      <c r="D59" s="52"/>
      <c r="E59" s="53"/>
      <c r="F59" s="54"/>
      <c r="G59" s="54"/>
      <c r="H59" s="54"/>
      <c r="I59" s="54"/>
    </row>
    <row r="60" spans="1:17">
      <c r="A60" s="129" t="s">
        <v>130</v>
      </c>
      <c r="B60" s="129" t="s">
        <v>131</v>
      </c>
      <c r="C60" s="129" t="s">
        <v>97</v>
      </c>
      <c r="D60" s="129" t="s">
        <v>91</v>
      </c>
      <c r="E60" s="129" t="s">
        <v>72</v>
      </c>
      <c r="F60" s="129" t="s">
        <v>173</v>
      </c>
      <c r="G60" s="129" t="s">
        <v>174</v>
      </c>
      <c r="H60" s="129" t="s">
        <v>171</v>
      </c>
      <c r="I60" s="129" t="s">
        <v>172</v>
      </c>
      <c r="J60" s="129" t="s">
        <v>159</v>
      </c>
      <c r="K60" s="129" t="s">
        <v>99</v>
      </c>
      <c r="L60" s="129" t="s">
        <v>92</v>
      </c>
      <c r="M60" s="129" t="s">
        <v>132</v>
      </c>
      <c r="N60" s="129" t="s">
        <v>93</v>
      </c>
      <c r="O60" s="129" t="s">
        <v>94</v>
      </c>
      <c r="P60" s="129" t="s">
        <v>96</v>
      </c>
      <c r="Q60" s="129" t="s">
        <v>95</v>
      </c>
    </row>
    <row r="61" spans="1:17">
      <c r="A61" s="130">
        <f>C5</f>
        <v>14273</v>
      </c>
      <c r="B61" s="130">
        <f>C6</f>
        <v>14424</v>
      </c>
      <c r="C61" s="130">
        <f>C50</f>
        <v>376170.16121999995</v>
      </c>
      <c r="D61" s="130">
        <f>J55</f>
        <v>9256.4324099999994</v>
      </c>
      <c r="E61" s="130">
        <f>F50</f>
        <v>343560</v>
      </c>
      <c r="F61" s="130">
        <f>M55</f>
        <v>86940</v>
      </c>
      <c r="G61" s="130">
        <f>N55</f>
        <v>256620</v>
      </c>
      <c r="H61" s="130">
        <f>O55</f>
        <v>0</v>
      </c>
      <c r="I61" s="130">
        <f>P55</f>
        <v>0</v>
      </c>
      <c r="J61" s="130">
        <f>B52</f>
        <v>0</v>
      </c>
      <c r="K61" s="130">
        <f>B53</f>
        <v>0</v>
      </c>
      <c r="L61" s="130">
        <f>B54</f>
        <v>0</v>
      </c>
      <c r="M61" s="131">
        <f>B55</f>
        <v>0.433</v>
      </c>
      <c r="N61" s="130">
        <f>E53</f>
        <v>0</v>
      </c>
      <c r="O61" s="130" t="e">
        <f>H53</f>
        <v>#DIV/0!</v>
      </c>
      <c r="P61" s="130">
        <f>E54</f>
        <v>0</v>
      </c>
      <c r="Q61" s="130" t="e">
        <f>H54</f>
        <v>#DIV/0!</v>
      </c>
    </row>
  </sheetData>
  <sheetProtection sheet="1" objects="1" scenarios="1" selectLockedCells="1"/>
  <mergeCells count="22">
    <mergeCell ref="A56:J56"/>
    <mergeCell ref="A2:A3"/>
    <mergeCell ref="A4:A5"/>
    <mergeCell ref="B2:E2"/>
    <mergeCell ref="B3:E3"/>
    <mergeCell ref="A8:A9"/>
    <mergeCell ref="B8:B9"/>
    <mergeCell ref="C8:C9"/>
    <mergeCell ref="D8:D9"/>
    <mergeCell ref="E8:E9"/>
    <mergeCell ref="M5:P5"/>
    <mergeCell ref="M6:P6"/>
    <mergeCell ref="H8:H9"/>
    <mergeCell ref="F2:J3"/>
    <mergeCell ref="H4:J4"/>
    <mergeCell ref="F4:G4"/>
    <mergeCell ref="F5:G5"/>
    <mergeCell ref="H5:J5"/>
    <mergeCell ref="F8:F9"/>
    <mergeCell ref="G8:G9"/>
    <mergeCell ref="I8:I9"/>
    <mergeCell ref="J8:J9"/>
  </mergeCells>
  <dataValidations count="1">
    <dataValidation type="list" allowBlank="1" showInputMessage="1" showErrorMessage="1" sqref="E10:E49">
      <formula1>$Q$10:$Q$25</formula1>
    </dataValidation>
  </dataValidations>
  <pageMargins left="0.7" right="0.7" top="0.75" bottom="0.75" header="0.3" footer="0.3"/>
  <pageSetup scale="77"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Q61"/>
  <sheetViews>
    <sheetView zoomScaleNormal="100" zoomScaleSheetLayoutView="80" workbookViewId="0">
      <selection activeCell="L2" sqref="L2"/>
    </sheetView>
  </sheetViews>
  <sheetFormatPr defaultColWidth="8.85546875" defaultRowHeight="15"/>
  <cols>
    <col min="1" max="16" width="11.7109375" style="534" customWidth="1"/>
    <col min="17" max="17" width="11.28515625" style="534" bestFit="1" customWidth="1"/>
    <col min="18" max="16384" width="8.85546875" style="534"/>
  </cols>
  <sheetData>
    <row r="1" spans="1:17" ht="13.9" customHeight="1" thickBot="1"/>
    <row r="2" spans="1:17" ht="13.9" customHeight="1" thickBot="1">
      <c r="A2" s="673" t="s">
        <v>433</v>
      </c>
      <c r="B2" s="674" t="s">
        <v>291</v>
      </c>
      <c r="C2" s="675"/>
      <c r="D2" s="675"/>
      <c r="E2" s="676"/>
      <c r="F2" s="677" t="s">
        <v>434</v>
      </c>
      <c r="G2" s="678"/>
      <c r="H2" s="678"/>
      <c r="I2" s="678"/>
      <c r="J2" s="678"/>
      <c r="M2" s="566" t="s">
        <v>185</v>
      </c>
      <c r="N2" s="566" t="s">
        <v>186</v>
      </c>
      <c r="O2" s="566" t="s">
        <v>187</v>
      </c>
      <c r="P2" s="566" t="s">
        <v>188</v>
      </c>
    </row>
    <row r="3" spans="1:17" ht="13.9" customHeight="1" thickBot="1">
      <c r="A3" s="673"/>
      <c r="B3" s="679" t="s">
        <v>241</v>
      </c>
      <c r="C3" s="680"/>
      <c r="D3" s="680"/>
      <c r="E3" s="681"/>
      <c r="F3" s="677"/>
      <c r="G3" s="678"/>
      <c r="H3" s="678"/>
      <c r="I3" s="678"/>
      <c r="J3" s="678"/>
      <c r="M3" s="567">
        <f>M55/F50</f>
        <v>0.25363160952934338</v>
      </c>
      <c r="N3" s="567">
        <f>N55/F50</f>
        <v>0.74607786170830914</v>
      </c>
      <c r="O3" s="567">
        <f>O55/F50</f>
        <v>0</v>
      </c>
      <c r="P3" s="567">
        <f>P55/F50</f>
        <v>0</v>
      </c>
    </row>
    <row r="4" spans="1:17" ht="13.9" customHeight="1" thickBot="1">
      <c r="A4" s="682">
        <v>6</v>
      </c>
      <c r="B4" s="581" t="s">
        <v>218</v>
      </c>
      <c r="C4" s="608">
        <v>18182</v>
      </c>
      <c r="D4" s="582" t="s">
        <v>76</v>
      </c>
      <c r="E4" s="586">
        <v>2.2169999999999999E-2</v>
      </c>
      <c r="F4" s="683" t="s">
        <v>226</v>
      </c>
      <c r="G4" s="684"/>
      <c r="H4" s="685" t="s">
        <v>453</v>
      </c>
      <c r="I4" s="685"/>
      <c r="J4" s="685"/>
      <c r="N4" s="535"/>
    </row>
    <row r="5" spans="1:17" ht="13.9" customHeight="1" thickBot="1">
      <c r="A5" s="682"/>
      <c r="B5" s="577" t="s">
        <v>78</v>
      </c>
      <c r="C5" s="609">
        <v>18013</v>
      </c>
      <c r="D5" s="583" t="s">
        <v>219</v>
      </c>
      <c r="E5" s="587">
        <f>(C6+C5)/2</f>
        <v>18088.5</v>
      </c>
      <c r="F5" s="683" t="s">
        <v>227</v>
      </c>
      <c r="G5" s="686"/>
      <c r="H5" s="685" t="s">
        <v>452</v>
      </c>
      <c r="I5" s="687"/>
      <c r="J5" s="685"/>
      <c r="M5" s="666" t="s">
        <v>140</v>
      </c>
      <c r="N5" s="667"/>
      <c r="O5" s="667"/>
      <c r="P5" s="668"/>
    </row>
    <row r="6" spans="1:17" ht="13.9" customHeight="1" thickBot="1">
      <c r="A6" s="595" t="s">
        <v>144</v>
      </c>
      <c r="B6" s="577" t="s">
        <v>79</v>
      </c>
      <c r="C6" s="609">
        <v>18164</v>
      </c>
      <c r="D6" s="584" t="s">
        <v>145</v>
      </c>
      <c r="E6" s="588">
        <v>0.63</v>
      </c>
      <c r="F6" s="592" t="s">
        <v>170</v>
      </c>
      <c r="G6" s="594">
        <f>SUM(C12:C15)/SUM(C12:C46)</f>
        <v>8.4094865100087027E-2</v>
      </c>
      <c r="H6" s="592" t="s">
        <v>168</v>
      </c>
      <c r="I6" s="575">
        <v>53.501872096774193</v>
      </c>
      <c r="J6" s="596"/>
      <c r="M6" s="669" t="s">
        <v>141</v>
      </c>
      <c r="N6" s="670"/>
      <c r="O6" s="670"/>
      <c r="P6" s="671"/>
    </row>
    <row r="7" spans="1:17" ht="13.9" customHeight="1" thickBot="1">
      <c r="A7" s="610">
        <v>22.1</v>
      </c>
      <c r="B7" s="577" t="s">
        <v>80</v>
      </c>
      <c r="C7" s="609">
        <v>9191</v>
      </c>
      <c r="D7" s="585" t="s">
        <v>77</v>
      </c>
      <c r="E7" s="587">
        <v>6</v>
      </c>
      <c r="F7" s="593" t="s">
        <v>167</v>
      </c>
      <c r="G7" s="587">
        <v>95</v>
      </c>
      <c r="H7" s="592" t="s">
        <v>169</v>
      </c>
      <c r="I7" s="575">
        <v>1850.5376344086021</v>
      </c>
      <c r="J7" s="596"/>
      <c r="K7" s="535"/>
      <c r="L7" s="557"/>
    </row>
    <row r="8" spans="1:17" ht="13.9" customHeight="1">
      <c r="A8" s="661" t="s">
        <v>81</v>
      </c>
      <c r="B8" s="661" t="s">
        <v>82</v>
      </c>
      <c r="C8" s="661" t="s">
        <v>201</v>
      </c>
      <c r="D8" s="661" t="s">
        <v>224</v>
      </c>
      <c r="E8" s="662" t="s">
        <v>225</v>
      </c>
      <c r="F8" s="661" t="s">
        <v>83</v>
      </c>
      <c r="G8" s="662" t="s">
        <v>72</v>
      </c>
      <c r="H8" s="661" t="s">
        <v>217</v>
      </c>
      <c r="I8" s="661" t="s">
        <v>239</v>
      </c>
      <c r="J8" s="662" t="s">
        <v>451</v>
      </c>
      <c r="L8" s="557"/>
    </row>
    <row r="9" spans="1:17" ht="13.9" customHeight="1" thickBot="1">
      <c r="A9" s="661"/>
      <c r="B9" s="661"/>
      <c r="C9" s="661"/>
      <c r="D9" s="661"/>
      <c r="E9" s="661"/>
      <c r="F9" s="672"/>
      <c r="G9" s="672"/>
      <c r="H9" s="672"/>
      <c r="I9" s="661"/>
      <c r="J9" s="661"/>
      <c r="L9" s="535"/>
      <c r="M9" s="535"/>
      <c r="N9" s="535"/>
      <c r="Q9" s="568" t="s">
        <v>149</v>
      </c>
    </row>
    <row r="10" spans="1:17" ht="13.9" customHeight="1" thickBot="1">
      <c r="A10" s="597">
        <v>1</v>
      </c>
      <c r="B10" s="611" t="s">
        <v>84</v>
      </c>
      <c r="C10" s="630">
        <v>24</v>
      </c>
      <c r="D10" s="631"/>
      <c r="E10" s="622" t="s">
        <v>139</v>
      </c>
      <c r="F10" s="624">
        <f>(D10*42)*C10</f>
        <v>0</v>
      </c>
      <c r="G10" s="604">
        <f>F10</f>
        <v>0</v>
      </c>
      <c r="H10" s="575">
        <f t="shared" ref="H10:H49" si="0">(1*((D10/$A$7)+1))*C10</f>
        <v>24</v>
      </c>
      <c r="I10" s="616">
        <v>15</v>
      </c>
      <c r="J10" s="616">
        <v>5163</v>
      </c>
      <c r="L10" s="554">
        <f>IF(E10="acid",(C10),0)</f>
        <v>0</v>
      </c>
      <c r="M10" s="561">
        <f t="shared" ref="M10:M46" si="1">IF(E10=$M$54,F10,0)</f>
        <v>0</v>
      </c>
      <c r="N10" s="561">
        <f t="shared" ref="N10:N46" si="2">IF(E10=$N$54,F10,0)</f>
        <v>0</v>
      </c>
      <c r="O10" s="561">
        <f t="shared" ref="O10:O46" si="3">IF(E10=$O$54,F10,0)</f>
        <v>0</v>
      </c>
      <c r="P10" s="561">
        <f t="shared" ref="P10:P46" si="4">IF(E10=$P$54,F10,0)</f>
        <v>0</v>
      </c>
      <c r="Q10" s="569"/>
    </row>
    <row r="11" spans="1:17" ht="13.9" customHeight="1" thickBot="1">
      <c r="A11" s="597">
        <v>2</v>
      </c>
      <c r="B11" s="611" t="s">
        <v>85</v>
      </c>
      <c r="C11" s="630">
        <v>24</v>
      </c>
      <c r="D11" s="631"/>
      <c r="E11" s="622" t="s">
        <v>61</v>
      </c>
      <c r="F11" s="624">
        <f t="shared" ref="F11:F38" si="5">(D11*42)*C11</f>
        <v>0</v>
      </c>
      <c r="G11" s="604">
        <f t="shared" ref="G11:G48" si="6">G10+F11</f>
        <v>0</v>
      </c>
      <c r="H11" s="575">
        <f t="shared" si="0"/>
        <v>24</v>
      </c>
      <c r="I11" s="616">
        <v>26</v>
      </c>
      <c r="J11" s="616">
        <v>5410</v>
      </c>
      <c r="L11" s="554">
        <f t="shared" ref="L11:L49" si="7">IF(E11="acid",(C11),0)</f>
        <v>24</v>
      </c>
      <c r="M11" s="561">
        <f t="shared" si="1"/>
        <v>0</v>
      </c>
      <c r="N11" s="561">
        <f t="shared" si="2"/>
        <v>0</v>
      </c>
      <c r="O11" s="561">
        <f t="shared" si="3"/>
        <v>0</v>
      </c>
      <c r="P11" s="561">
        <f t="shared" si="4"/>
        <v>0</v>
      </c>
      <c r="Q11" s="552" t="s">
        <v>136</v>
      </c>
    </row>
    <row r="12" spans="1:17" ht="13.9" customHeight="1" thickBot="1">
      <c r="A12" s="597">
        <v>3</v>
      </c>
      <c r="B12" s="611" t="s">
        <v>455</v>
      </c>
      <c r="C12" s="630">
        <v>176</v>
      </c>
      <c r="D12" s="631"/>
      <c r="E12" s="622" t="s">
        <v>86</v>
      </c>
      <c r="F12" s="624">
        <f t="shared" si="5"/>
        <v>0</v>
      </c>
      <c r="G12" s="604">
        <f t="shared" si="6"/>
        <v>0</v>
      </c>
      <c r="H12" s="575">
        <f t="shared" si="0"/>
        <v>176</v>
      </c>
      <c r="I12" s="616">
        <v>52</v>
      </c>
      <c r="J12" s="616">
        <v>6960</v>
      </c>
      <c r="L12" s="554">
        <f t="shared" si="7"/>
        <v>0</v>
      </c>
      <c r="M12" s="561">
        <f t="shared" si="1"/>
        <v>0</v>
      </c>
      <c r="N12" s="561">
        <f t="shared" si="2"/>
        <v>0</v>
      </c>
      <c r="O12" s="561">
        <f t="shared" si="3"/>
        <v>0</v>
      </c>
      <c r="P12" s="561">
        <f t="shared" si="4"/>
        <v>0</v>
      </c>
      <c r="Q12" s="552" t="s">
        <v>150</v>
      </c>
    </row>
    <row r="13" spans="1:17" ht="13.9" customHeight="1" thickBot="1">
      <c r="A13" s="597">
        <v>4</v>
      </c>
      <c r="B13" s="611" t="s">
        <v>85</v>
      </c>
      <c r="C13" s="630">
        <v>36</v>
      </c>
      <c r="D13" s="631"/>
      <c r="E13" s="622" t="s">
        <v>61</v>
      </c>
      <c r="F13" s="624">
        <f t="shared" si="5"/>
        <v>0</v>
      </c>
      <c r="G13" s="604">
        <f t="shared" si="6"/>
        <v>0</v>
      </c>
      <c r="H13" s="575">
        <f t="shared" si="0"/>
        <v>36</v>
      </c>
      <c r="I13" s="616">
        <v>83</v>
      </c>
      <c r="J13" s="616">
        <v>7130</v>
      </c>
      <c r="L13" s="554">
        <f t="shared" si="7"/>
        <v>36</v>
      </c>
      <c r="M13" s="561">
        <f t="shared" si="1"/>
        <v>0</v>
      </c>
      <c r="N13" s="561">
        <f t="shared" si="2"/>
        <v>0</v>
      </c>
      <c r="O13" s="561">
        <f t="shared" si="3"/>
        <v>0</v>
      </c>
      <c r="P13" s="561">
        <f t="shared" si="4"/>
        <v>0</v>
      </c>
      <c r="Q13" s="552" t="s">
        <v>113</v>
      </c>
    </row>
    <row r="14" spans="1:17" ht="13.9" customHeight="1" thickBot="1">
      <c r="A14" s="597">
        <v>5</v>
      </c>
      <c r="B14" s="611" t="s">
        <v>455</v>
      </c>
      <c r="C14" s="630">
        <v>360</v>
      </c>
      <c r="D14" s="632"/>
      <c r="E14" s="622" t="s">
        <v>87</v>
      </c>
      <c r="F14" s="624">
        <f t="shared" si="5"/>
        <v>0</v>
      </c>
      <c r="G14" s="604">
        <f t="shared" si="6"/>
        <v>0</v>
      </c>
      <c r="H14" s="575">
        <f t="shared" si="0"/>
        <v>360</v>
      </c>
      <c r="I14" s="616">
        <v>83</v>
      </c>
      <c r="J14" s="616">
        <v>7220</v>
      </c>
      <c r="L14" s="554">
        <f t="shared" si="7"/>
        <v>0</v>
      </c>
      <c r="M14" s="561">
        <f t="shared" si="1"/>
        <v>0</v>
      </c>
      <c r="N14" s="561">
        <f t="shared" si="2"/>
        <v>0</v>
      </c>
      <c r="O14" s="561">
        <f t="shared" si="3"/>
        <v>0</v>
      </c>
      <c r="P14" s="561">
        <f t="shared" si="4"/>
        <v>0</v>
      </c>
      <c r="Q14" s="552" t="s">
        <v>151</v>
      </c>
    </row>
    <row r="15" spans="1:17" ht="13.9" customHeight="1" thickBot="1">
      <c r="A15" s="597">
        <v>6</v>
      </c>
      <c r="B15" s="611" t="s">
        <v>455</v>
      </c>
      <c r="C15" s="630">
        <v>201</v>
      </c>
      <c r="D15" s="631">
        <v>0.3</v>
      </c>
      <c r="E15" s="622" t="s">
        <v>136</v>
      </c>
      <c r="F15" s="624">
        <v>2000</v>
      </c>
      <c r="G15" s="604">
        <f t="shared" si="6"/>
        <v>2000</v>
      </c>
      <c r="H15" s="575">
        <f t="shared" si="0"/>
        <v>203.7285067873303</v>
      </c>
      <c r="I15" s="616">
        <v>84</v>
      </c>
      <c r="J15" s="616">
        <v>7790</v>
      </c>
      <c r="L15" s="554">
        <f t="shared" si="7"/>
        <v>0</v>
      </c>
      <c r="M15" s="561">
        <f t="shared" si="1"/>
        <v>2000</v>
      </c>
      <c r="N15" s="561">
        <f t="shared" si="2"/>
        <v>0</v>
      </c>
      <c r="O15" s="561">
        <f t="shared" si="3"/>
        <v>0</v>
      </c>
      <c r="P15" s="561">
        <f t="shared" si="4"/>
        <v>0</v>
      </c>
      <c r="Q15" s="552" t="s">
        <v>114</v>
      </c>
    </row>
    <row r="16" spans="1:17" ht="13.9" customHeight="1" thickBot="1">
      <c r="A16" s="597">
        <v>7</v>
      </c>
      <c r="B16" s="611" t="s">
        <v>455</v>
      </c>
      <c r="C16" s="630">
        <v>351</v>
      </c>
      <c r="D16" s="631">
        <v>0.6</v>
      </c>
      <c r="E16" s="622" t="s">
        <v>136</v>
      </c>
      <c r="F16" s="624">
        <v>9300</v>
      </c>
      <c r="G16" s="604">
        <f t="shared" si="6"/>
        <v>11300</v>
      </c>
      <c r="H16" s="575">
        <f t="shared" si="0"/>
        <v>360.52941176470586</v>
      </c>
      <c r="I16" s="616">
        <v>82</v>
      </c>
      <c r="J16" s="616">
        <v>7840</v>
      </c>
      <c r="L16" s="554">
        <f t="shared" si="7"/>
        <v>0</v>
      </c>
      <c r="M16" s="561">
        <f t="shared" si="1"/>
        <v>9300</v>
      </c>
      <c r="N16" s="561">
        <f t="shared" si="2"/>
        <v>0</v>
      </c>
      <c r="O16" s="561">
        <f t="shared" si="3"/>
        <v>0</v>
      </c>
      <c r="P16" s="561">
        <f t="shared" si="4"/>
        <v>0</v>
      </c>
      <c r="Q16" s="552" t="s">
        <v>152</v>
      </c>
    </row>
    <row r="17" spans="1:17" ht="13.9" customHeight="1" thickBot="1">
      <c r="A17" s="597">
        <v>8</v>
      </c>
      <c r="B17" s="611" t="s">
        <v>455</v>
      </c>
      <c r="C17" s="630">
        <v>351</v>
      </c>
      <c r="D17" s="631">
        <v>0.9</v>
      </c>
      <c r="E17" s="622" t="s">
        <v>136</v>
      </c>
      <c r="F17" s="624">
        <v>13100</v>
      </c>
      <c r="G17" s="604">
        <f t="shared" si="6"/>
        <v>24400</v>
      </c>
      <c r="H17" s="575">
        <f t="shared" si="0"/>
        <v>365.29411764705884</v>
      </c>
      <c r="I17" s="616">
        <v>82</v>
      </c>
      <c r="J17" s="616">
        <v>7820</v>
      </c>
      <c r="L17" s="554">
        <f t="shared" si="7"/>
        <v>0</v>
      </c>
      <c r="M17" s="561">
        <f t="shared" si="1"/>
        <v>13100</v>
      </c>
      <c r="N17" s="561">
        <f t="shared" si="2"/>
        <v>0</v>
      </c>
      <c r="O17" s="561">
        <f t="shared" si="3"/>
        <v>0</v>
      </c>
      <c r="P17" s="561">
        <f t="shared" si="4"/>
        <v>0</v>
      </c>
      <c r="Q17" s="552" t="s">
        <v>87</v>
      </c>
    </row>
    <row r="18" spans="1:17" ht="13.9" customHeight="1" thickBot="1">
      <c r="A18" s="597">
        <v>9</v>
      </c>
      <c r="B18" s="611" t="s">
        <v>455</v>
      </c>
      <c r="C18" s="633">
        <v>153</v>
      </c>
      <c r="D18" s="631">
        <v>0.3</v>
      </c>
      <c r="E18" s="622" t="s">
        <v>136</v>
      </c>
      <c r="F18" s="624">
        <v>2400</v>
      </c>
      <c r="G18" s="604">
        <f t="shared" si="6"/>
        <v>26800</v>
      </c>
      <c r="H18" s="575">
        <f t="shared" si="0"/>
        <v>155.07692307692307</v>
      </c>
      <c r="I18" s="616">
        <v>84</v>
      </c>
      <c r="J18" s="616">
        <v>7560</v>
      </c>
      <c r="L18" s="554">
        <f t="shared" si="7"/>
        <v>0</v>
      </c>
      <c r="M18" s="561">
        <f t="shared" si="1"/>
        <v>2400</v>
      </c>
      <c r="N18" s="561">
        <f t="shared" si="2"/>
        <v>0</v>
      </c>
      <c r="O18" s="561">
        <f t="shared" si="3"/>
        <v>0</v>
      </c>
      <c r="P18" s="561">
        <f t="shared" si="4"/>
        <v>0</v>
      </c>
      <c r="Q18" s="552" t="s">
        <v>61</v>
      </c>
    </row>
    <row r="19" spans="1:17" ht="13.9" customHeight="1" thickBot="1">
      <c r="A19" s="597">
        <v>10</v>
      </c>
      <c r="B19" s="611" t="s">
        <v>455</v>
      </c>
      <c r="C19" s="633">
        <v>351</v>
      </c>
      <c r="D19" s="631">
        <v>0.6</v>
      </c>
      <c r="E19" s="622" t="s">
        <v>136</v>
      </c>
      <c r="F19" s="624">
        <v>9100</v>
      </c>
      <c r="G19" s="604">
        <f t="shared" si="6"/>
        <v>35900</v>
      </c>
      <c r="H19" s="575">
        <f t="shared" si="0"/>
        <v>360.52941176470586</v>
      </c>
      <c r="I19" s="616">
        <v>85</v>
      </c>
      <c r="J19" s="616">
        <v>7720</v>
      </c>
      <c r="L19" s="554">
        <f t="shared" si="7"/>
        <v>0</v>
      </c>
      <c r="M19" s="561">
        <f t="shared" si="1"/>
        <v>9100</v>
      </c>
      <c r="N19" s="561">
        <f t="shared" si="2"/>
        <v>0</v>
      </c>
      <c r="O19" s="561">
        <f t="shared" si="3"/>
        <v>0</v>
      </c>
      <c r="P19" s="561">
        <f t="shared" si="4"/>
        <v>0</v>
      </c>
      <c r="Q19" s="552" t="s">
        <v>86</v>
      </c>
    </row>
    <row r="20" spans="1:17" ht="13.9" customHeight="1" thickBot="1">
      <c r="A20" s="597">
        <v>11</v>
      </c>
      <c r="B20" s="611" t="s">
        <v>455</v>
      </c>
      <c r="C20" s="633">
        <v>303</v>
      </c>
      <c r="D20" s="631">
        <v>0.9</v>
      </c>
      <c r="E20" s="622" t="s">
        <v>136</v>
      </c>
      <c r="F20" s="624">
        <v>11000</v>
      </c>
      <c r="G20" s="604">
        <f t="shared" si="6"/>
        <v>46900</v>
      </c>
      <c r="H20" s="575">
        <f t="shared" si="0"/>
        <v>315.33936651583713</v>
      </c>
      <c r="I20" s="616">
        <v>85</v>
      </c>
      <c r="J20" s="616">
        <v>7730</v>
      </c>
      <c r="L20" s="554">
        <f t="shared" si="7"/>
        <v>0</v>
      </c>
      <c r="M20" s="561">
        <f t="shared" si="1"/>
        <v>11000</v>
      </c>
      <c r="N20" s="561">
        <f t="shared" si="2"/>
        <v>0</v>
      </c>
      <c r="O20" s="561">
        <f t="shared" si="3"/>
        <v>0</v>
      </c>
      <c r="P20" s="561">
        <f t="shared" si="4"/>
        <v>0</v>
      </c>
      <c r="Q20" s="552" t="s">
        <v>128</v>
      </c>
    </row>
    <row r="21" spans="1:17" ht="13.9" customHeight="1" thickBot="1">
      <c r="A21" s="597">
        <v>12</v>
      </c>
      <c r="B21" s="611" t="s">
        <v>455</v>
      </c>
      <c r="C21" s="633">
        <v>159</v>
      </c>
      <c r="D21" s="631">
        <v>0.3</v>
      </c>
      <c r="E21" s="622" t="s">
        <v>136</v>
      </c>
      <c r="F21" s="624">
        <v>2500</v>
      </c>
      <c r="G21" s="604">
        <f t="shared" si="6"/>
        <v>49400</v>
      </c>
      <c r="H21" s="575">
        <f t="shared" si="0"/>
        <v>161.15837104072398</v>
      </c>
      <c r="I21" s="616">
        <v>86</v>
      </c>
      <c r="J21" s="616">
        <v>7660</v>
      </c>
      <c r="L21" s="554">
        <f t="shared" si="7"/>
        <v>0</v>
      </c>
      <c r="M21" s="561">
        <f t="shared" si="1"/>
        <v>2500</v>
      </c>
      <c r="N21" s="561">
        <f t="shared" si="2"/>
        <v>0</v>
      </c>
      <c r="O21" s="561">
        <f t="shared" si="3"/>
        <v>0</v>
      </c>
      <c r="P21" s="561">
        <f t="shared" si="4"/>
        <v>0</v>
      </c>
      <c r="Q21" s="552" t="s">
        <v>129</v>
      </c>
    </row>
    <row r="22" spans="1:17" ht="13.9" customHeight="1" thickBot="1">
      <c r="A22" s="597">
        <v>13</v>
      </c>
      <c r="B22" s="611" t="s">
        <v>455</v>
      </c>
      <c r="C22" s="633">
        <v>302</v>
      </c>
      <c r="D22" s="631">
        <v>0.9</v>
      </c>
      <c r="E22" s="622" t="s">
        <v>136</v>
      </c>
      <c r="F22" s="624">
        <v>11500</v>
      </c>
      <c r="G22" s="604">
        <f t="shared" si="6"/>
        <v>60900</v>
      </c>
      <c r="H22" s="575">
        <f t="shared" si="0"/>
        <v>314.29864253393669</v>
      </c>
      <c r="I22" s="616">
        <v>88</v>
      </c>
      <c r="J22" s="616">
        <v>7800</v>
      </c>
      <c r="L22" s="554">
        <f t="shared" si="7"/>
        <v>0</v>
      </c>
      <c r="M22" s="561">
        <f t="shared" si="1"/>
        <v>11500</v>
      </c>
      <c r="N22" s="561">
        <f t="shared" si="2"/>
        <v>0</v>
      </c>
      <c r="O22" s="561">
        <f t="shared" si="3"/>
        <v>0</v>
      </c>
      <c r="P22" s="561">
        <f t="shared" si="4"/>
        <v>0</v>
      </c>
      <c r="Q22" s="552" t="s">
        <v>139</v>
      </c>
    </row>
    <row r="23" spans="1:17" ht="13.9" customHeight="1" thickBot="1">
      <c r="A23" s="597">
        <v>14</v>
      </c>
      <c r="B23" s="611" t="s">
        <v>455</v>
      </c>
      <c r="C23" s="633">
        <v>308</v>
      </c>
      <c r="D23" s="631">
        <v>1.2</v>
      </c>
      <c r="E23" s="622" t="s">
        <v>136</v>
      </c>
      <c r="F23" s="624">
        <v>15100</v>
      </c>
      <c r="G23" s="604">
        <f t="shared" si="6"/>
        <v>76000</v>
      </c>
      <c r="H23" s="575">
        <f t="shared" si="0"/>
        <v>324.72398190045249</v>
      </c>
      <c r="I23" s="616">
        <v>88</v>
      </c>
      <c r="J23" s="616">
        <v>7820</v>
      </c>
      <c r="L23" s="554">
        <f t="shared" si="7"/>
        <v>0</v>
      </c>
      <c r="M23" s="561">
        <f t="shared" si="1"/>
        <v>15100</v>
      </c>
      <c r="N23" s="561">
        <f t="shared" si="2"/>
        <v>0</v>
      </c>
      <c r="O23" s="561">
        <f t="shared" si="3"/>
        <v>0</v>
      </c>
      <c r="P23" s="561">
        <f t="shared" si="4"/>
        <v>0</v>
      </c>
      <c r="Q23" s="552" t="s">
        <v>192</v>
      </c>
    </row>
    <row r="24" spans="1:17" ht="13.9" customHeight="1" thickBot="1">
      <c r="A24" s="597">
        <v>15</v>
      </c>
      <c r="B24" s="611" t="s">
        <v>455</v>
      </c>
      <c r="C24" s="633">
        <v>151</v>
      </c>
      <c r="D24" s="631">
        <v>0.3</v>
      </c>
      <c r="E24" s="622" t="s">
        <v>136</v>
      </c>
      <c r="F24" s="624">
        <v>3000</v>
      </c>
      <c r="G24" s="604">
        <f t="shared" si="6"/>
        <v>79000</v>
      </c>
      <c r="H24" s="575">
        <f t="shared" si="0"/>
        <v>153.0497737556561</v>
      </c>
      <c r="I24" s="616">
        <v>88</v>
      </c>
      <c r="J24" s="616">
        <v>7730</v>
      </c>
      <c r="L24" s="554">
        <f t="shared" si="7"/>
        <v>0</v>
      </c>
      <c r="M24" s="561">
        <f t="shared" si="1"/>
        <v>3000</v>
      </c>
      <c r="N24" s="561">
        <f t="shared" si="2"/>
        <v>0</v>
      </c>
      <c r="O24" s="561">
        <f t="shared" si="3"/>
        <v>0</v>
      </c>
      <c r="P24" s="561">
        <f t="shared" si="4"/>
        <v>0</v>
      </c>
      <c r="Q24" s="552" t="s">
        <v>233</v>
      </c>
    </row>
    <row r="25" spans="1:17" ht="13.9" customHeight="1" thickBot="1">
      <c r="A25" s="597">
        <v>16</v>
      </c>
      <c r="B25" s="611" t="s">
        <v>455</v>
      </c>
      <c r="C25" s="633">
        <v>188</v>
      </c>
      <c r="D25" s="631">
        <v>1.2</v>
      </c>
      <c r="E25" s="622" t="s">
        <v>136</v>
      </c>
      <c r="F25" s="624">
        <v>8300</v>
      </c>
      <c r="G25" s="604">
        <f t="shared" si="6"/>
        <v>87300</v>
      </c>
      <c r="H25" s="575">
        <f t="shared" si="0"/>
        <v>198.20814479638008</v>
      </c>
      <c r="I25" s="616">
        <v>88</v>
      </c>
      <c r="J25" s="616">
        <v>7480</v>
      </c>
      <c r="L25" s="554">
        <f t="shared" si="7"/>
        <v>0</v>
      </c>
      <c r="M25" s="561">
        <f t="shared" si="1"/>
        <v>8300</v>
      </c>
      <c r="N25" s="561">
        <f t="shared" si="2"/>
        <v>0</v>
      </c>
      <c r="O25" s="561">
        <f t="shared" si="3"/>
        <v>0</v>
      </c>
      <c r="P25" s="561">
        <f t="shared" si="4"/>
        <v>0</v>
      </c>
      <c r="Q25" s="553" t="s">
        <v>156</v>
      </c>
    </row>
    <row r="26" spans="1:17" ht="13.9" customHeight="1" thickBot="1">
      <c r="A26" s="597">
        <v>17</v>
      </c>
      <c r="B26" s="611" t="s">
        <v>455</v>
      </c>
      <c r="C26" s="633">
        <v>200</v>
      </c>
      <c r="D26" s="631">
        <v>0.3</v>
      </c>
      <c r="E26" s="622" t="s">
        <v>150</v>
      </c>
      <c r="F26" s="624">
        <v>3000</v>
      </c>
      <c r="G26" s="604">
        <v>90300</v>
      </c>
      <c r="H26" s="575">
        <f t="shared" si="0"/>
        <v>202.71493212669682</v>
      </c>
      <c r="I26" s="616">
        <v>90</v>
      </c>
      <c r="J26" s="616">
        <v>7650</v>
      </c>
      <c r="L26" s="554">
        <f t="shared" si="7"/>
        <v>0</v>
      </c>
      <c r="M26" s="561">
        <f t="shared" si="1"/>
        <v>0</v>
      </c>
      <c r="N26" s="561">
        <f t="shared" si="2"/>
        <v>3000</v>
      </c>
      <c r="O26" s="561">
        <f t="shared" si="3"/>
        <v>0</v>
      </c>
      <c r="P26" s="561">
        <f t="shared" si="4"/>
        <v>0</v>
      </c>
    </row>
    <row r="27" spans="1:17" ht="13.9" customHeight="1" thickBot="1">
      <c r="A27" s="597">
        <v>18</v>
      </c>
      <c r="B27" s="611" t="s">
        <v>455</v>
      </c>
      <c r="C27" s="633">
        <v>405</v>
      </c>
      <c r="D27" s="631">
        <v>0.6</v>
      </c>
      <c r="E27" s="622" t="s">
        <v>150</v>
      </c>
      <c r="F27" s="624">
        <v>10400</v>
      </c>
      <c r="G27" s="604">
        <v>100800</v>
      </c>
      <c r="H27" s="575">
        <f t="shared" si="0"/>
        <v>415.99547511312215</v>
      </c>
      <c r="I27" s="616">
        <v>90</v>
      </c>
      <c r="J27" s="616">
        <v>7680</v>
      </c>
      <c r="L27" s="554">
        <f t="shared" si="7"/>
        <v>0</v>
      </c>
      <c r="M27" s="561">
        <f t="shared" si="1"/>
        <v>0</v>
      </c>
      <c r="N27" s="561">
        <f t="shared" si="2"/>
        <v>10400</v>
      </c>
      <c r="O27" s="561">
        <f t="shared" si="3"/>
        <v>0</v>
      </c>
      <c r="P27" s="561">
        <f t="shared" si="4"/>
        <v>0</v>
      </c>
    </row>
    <row r="28" spans="1:17" ht="13.9" customHeight="1" thickBot="1">
      <c r="A28" s="597">
        <v>19</v>
      </c>
      <c r="B28" s="611" t="s">
        <v>455</v>
      </c>
      <c r="C28" s="633">
        <v>404</v>
      </c>
      <c r="D28" s="631">
        <v>0.9</v>
      </c>
      <c r="E28" s="622" t="s">
        <v>150</v>
      </c>
      <c r="F28" s="624">
        <v>15000</v>
      </c>
      <c r="G28" s="604">
        <f t="shared" si="6"/>
        <v>115800</v>
      </c>
      <c r="H28" s="575">
        <f t="shared" si="0"/>
        <v>420.45248868778282</v>
      </c>
      <c r="I28" s="616">
        <v>88</v>
      </c>
      <c r="J28" s="616">
        <v>7710</v>
      </c>
      <c r="L28" s="554">
        <f t="shared" si="7"/>
        <v>0</v>
      </c>
      <c r="M28" s="561">
        <f t="shared" si="1"/>
        <v>0</v>
      </c>
      <c r="N28" s="561">
        <f t="shared" si="2"/>
        <v>15000</v>
      </c>
      <c r="O28" s="561">
        <f t="shared" si="3"/>
        <v>0</v>
      </c>
      <c r="P28" s="561">
        <f t="shared" si="4"/>
        <v>0</v>
      </c>
    </row>
    <row r="29" spans="1:17" ht="13.9" customHeight="1" thickBot="1">
      <c r="A29" s="597">
        <v>20</v>
      </c>
      <c r="B29" s="611" t="s">
        <v>455</v>
      </c>
      <c r="C29" s="633">
        <v>202</v>
      </c>
      <c r="D29" s="631">
        <v>0.3</v>
      </c>
      <c r="E29" s="622" t="s">
        <v>150</v>
      </c>
      <c r="F29" s="624">
        <v>3200</v>
      </c>
      <c r="G29" s="604">
        <f t="shared" si="6"/>
        <v>119000</v>
      </c>
      <c r="H29" s="575">
        <f t="shared" si="0"/>
        <v>204.74208144796378</v>
      </c>
      <c r="I29" s="616">
        <v>88</v>
      </c>
      <c r="J29" s="616">
        <v>7800</v>
      </c>
      <c r="L29" s="554">
        <f t="shared" si="7"/>
        <v>0</v>
      </c>
      <c r="M29" s="561">
        <f t="shared" si="1"/>
        <v>0</v>
      </c>
      <c r="N29" s="561">
        <f t="shared" si="2"/>
        <v>3200</v>
      </c>
      <c r="O29" s="561">
        <f t="shared" si="3"/>
        <v>0</v>
      </c>
      <c r="P29" s="561">
        <f t="shared" si="4"/>
        <v>0</v>
      </c>
    </row>
    <row r="30" spans="1:17" ht="13.9" customHeight="1" thickBot="1">
      <c r="A30" s="597">
        <v>21</v>
      </c>
      <c r="B30" s="611" t="s">
        <v>455</v>
      </c>
      <c r="C30" s="633">
        <v>403</v>
      </c>
      <c r="D30" s="631">
        <v>0.9</v>
      </c>
      <c r="E30" s="622" t="s">
        <v>150</v>
      </c>
      <c r="F30" s="624">
        <v>15200</v>
      </c>
      <c r="G30" s="604">
        <f t="shared" si="6"/>
        <v>134200</v>
      </c>
      <c r="H30" s="575">
        <f t="shared" si="0"/>
        <v>419.41176470588238</v>
      </c>
      <c r="I30" s="616">
        <v>85</v>
      </c>
      <c r="J30" s="616">
        <v>7780</v>
      </c>
      <c r="L30" s="554">
        <f t="shared" si="7"/>
        <v>0</v>
      </c>
      <c r="M30" s="561">
        <f t="shared" si="1"/>
        <v>0</v>
      </c>
      <c r="N30" s="561">
        <f t="shared" si="2"/>
        <v>15200</v>
      </c>
      <c r="O30" s="561">
        <f t="shared" si="3"/>
        <v>0</v>
      </c>
      <c r="P30" s="561">
        <f t="shared" si="4"/>
        <v>0</v>
      </c>
    </row>
    <row r="31" spans="1:17" ht="13.9" customHeight="1" thickBot="1">
      <c r="A31" s="597">
        <v>22</v>
      </c>
      <c r="B31" s="611" t="s">
        <v>455</v>
      </c>
      <c r="C31" s="633">
        <v>423</v>
      </c>
      <c r="D31" s="631">
        <v>1.5</v>
      </c>
      <c r="E31" s="622" t="s">
        <v>150</v>
      </c>
      <c r="F31" s="624">
        <v>26000</v>
      </c>
      <c r="G31" s="604">
        <f t="shared" si="6"/>
        <v>160200</v>
      </c>
      <c r="H31" s="575">
        <f t="shared" si="0"/>
        <v>451.71040723981901</v>
      </c>
      <c r="I31" s="616">
        <v>85</v>
      </c>
      <c r="J31" s="616">
        <v>7730</v>
      </c>
      <c r="L31" s="554">
        <f t="shared" si="7"/>
        <v>0</v>
      </c>
      <c r="M31" s="561">
        <f t="shared" si="1"/>
        <v>0</v>
      </c>
      <c r="N31" s="561">
        <f t="shared" si="2"/>
        <v>26000</v>
      </c>
      <c r="O31" s="561">
        <f t="shared" si="3"/>
        <v>0</v>
      </c>
      <c r="P31" s="561">
        <f t="shared" si="4"/>
        <v>0</v>
      </c>
    </row>
    <row r="32" spans="1:17" ht="13.9" customHeight="1" thickBot="1">
      <c r="A32" s="597">
        <v>23</v>
      </c>
      <c r="B32" s="611" t="s">
        <v>455</v>
      </c>
      <c r="C32" s="633">
        <v>201</v>
      </c>
      <c r="D32" s="631">
        <v>0.6</v>
      </c>
      <c r="E32" s="622" t="s">
        <v>150</v>
      </c>
      <c r="F32" s="624">
        <v>5500</v>
      </c>
      <c r="G32" s="604">
        <f t="shared" si="6"/>
        <v>165700</v>
      </c>
      <c r="H32" s="575">
        <f t="shared" si="0"/>
        <v>206.45701357466061</v>
      </c>
      <c r="I32" s="616">
        <v>85</v>
      </c>
      <c r="J32" s="616">
        <v>7690</v>
      </c>
      <c r="L32" s="554">
        <f t="shared" si="7"/>
        <v>0</v>
      </c>
      <c r="M32" s="561">
        <f t="shared" si="1"/>
        <v>0</v>
      </c>
      <c r="N32" s="561">
        <f t="shared" si="2"/>
        <v>5500</v>
      </c>
      <c r="O32" s="561">
        <f t="shared" si="3"/>
        <v>0</v>
      </c>
      <c r="P32" s="561">
        <f t="shared" si="4"/>
        <v>0</v>
      </c>
    </row>
    <row r="33" spans="1:16" ht="13.9" customHeight="1" thickBot="1">
      <c r="A33" s="597">
        <v>24</v>
      </c>
      <c r="B33" s="611" t="s">
        <v>455</v>
      </c>
      <c r="C33" s="633">
        <v>397</v>
      </c>
      <c r="D33" s="631">
        <v>1.2</v>
      </c>
      <c r="E33" s="622" t="s">
        <v>150</v>
      </c>
      <c r="F33" s="624">
        <v>19000</v>
      </c>
      <c r="G33" s="604">
        <f t="shared" si="6"/>
        <v>184700</v>
      </c>
      <c r="H33" s="575">
        <f t="shared" si="0"/>
        <v>418.55656108597287</v>
      </c>
      <c r="I33" s="616">
        <v>88</v>
      </c>
      <c r="J33" s="616">
        <v>7560</v>
      </c>
      <c r="L33" s="554">
        <f t="shared" si="7"/>
        <v>0</v>
      </c>
      <c r="M33" s="561">
        <f t="shared" si="1"/>
        <v>0</v>
      </c>
      <c r="N33" s="561">
        <f t="shared" si="2"/>
        <v>19000</v>
      </c>
      <c r="O33" s="561">
        <f t="shared" si="3"/>
        <v>0</v>
      </c>
      <c r="P33" s="561">
        <f t="shared" si="4"/>
        <v>0</v>
      </c>
    </row>
    <row r="34" spans="1:16" ht="13.9" customHeight="1" thickBot="1">
      <c r="A34" s="597">
        <v>25</v>
      </c>
      <c r="B34" s="611" t="s">
        <v>455</v>
      </c>
      <c r="C34" s="633">
        <v>409</v>
      </c>
      <c r="D34" s="631">
        <v>1.8</v>
      </c>
      <c r="E34" s="622" t="s">
        <v>150</v>
      </c>
      <c r="F34" s="624">
        <v>30500</v>
      </c>
      <c r="G34" s="604">
        <f t="shared" si="6"/>
        <v>215200</v>
      </c>
      <c r="H34" s="575">
        <f t="shared" si="0"/>
        <v>442.31221719457011</v>
      </c>
      <c r="I34" s="616">
        <v>88</v>
      </c>
      <c r="J34" s="616">
        <v>7810</v>
      </c>
      <c r="L34" s="554">
        <f t="shared" si="7"/>
        <v>0</v>
      </c>
      <c r="M34" s="561">
        <f t="shared" si="1"/>
        <v>0</v>
      </c>
      <c r="N34" s="561">
        <f t="shared" si="2"/>
        <v>30500</v>
      </c>
      <c r="O34" s="561">
        <f t="shared" si="3"/>
        <v>0</v>
      </c>
      <c r="P34" s="561">
        <f t="shared" si="4"/>
        <v>0</v>
      </c>
    </row>
    <row r="35" spans="1:16" ht="13.9" customHeight="1" thickBot="1">
      <c r="A35" s="597">
        <v>26</v>
      </c>
      <c r="B35" s="611" t="s">
        <v>455</v>
      </c>
      <c r="C35" s="633">
        <v>204</v>
      </c>
      <c r="D35" s="631">
        <v>0.6</v>
      </c>
      <c r="E35" s="622" t="s">
        <v>150</v>
      </c>
      <c r="F35" s="624">
        <v>6000</v>
      </c>
      <c r="G35" s="604">
        <f t="shared" si="6"/>
        <v>221200</v>
      </c>
      <c r="H35" s="575">
        <f t="shared" si="0"/>
        <v>209.53846153846152</v>
      </c>
      <c r="I35" s="616">
        <v>85</v>
      </c>
      <c r="J35" s="616">
        <v>7890</v>
      </c>
      <c r="L35" s="554">
        <f t="shared" si="7"/>
        <v>0</v>
      </c>
      <c r="M35" s="561">
        <f t="shared" si="1"/>
        <v>0</v>
      </c>
      <c r="N35" s="561">
        <f t="shared" si="2"/>
        <v>6000</v>
      </c>
      <c r="O35" s="561">
        <f t="shared" si="3"/>
        <v>0</v>
      </c>
      <c r="P35" s="561">
        <f t="shared" si="4"/>
        <v>0</v>
      </c>
    </row>
    <row r="36" spans="1:16" ht="13.9" customHeight="1" thickBot="1">
      <c r="A36" s="597">
        <v>27</v>
      </c>
      <c r="B36" s="611" t="s">
        <v>455</v>
      </c>
      <c r="C36" s="633">
        <v>400</v>
      </c>
      <c r="D36" s="631">
        <v>1.2</v>
      </c>
      <c r="E36" s="622" t="s">
        <v>150</v>
      </c>
      <c r="F36" s="624">
        <v>19200</v>
      </c>
      <c r="G36" s="604">
        <f t="shared" si="6"/>
        <v>240400</v>
      </c>
      <c r="H36" s="575">
        <f t="shared" si="0"/>
        <v>421.7194570135747</v>
      </c>
      <c r="I36" s="616">
        <v>85</v>
      </c>
      <c r="J36" s="616">
        <v>7870</v>
      </c>
      <c r="L36" s="554">
        <f t="shared" si="7"/>
        <v>0</v>
      </c>
      <c r="M36" s="561">
        <f t="shared" si="1"/>
        <v>0</v>
      </c>
      <c r="N36" s="561">
        <f t="shared" si="2"/>
        <v>19200</v>
      </c>
      <c r="O36" s="561">
        <f t="shared" si="3"/>
        <v>0</v>
      </c>
      <c r="P36" s="561">
        <f t="shared" si="4"/>
        <v>0</v>
      </c>
    </row>
    <row r="37" spans="1:16" ht="13.9" customHeight="1" thickBot="1">
      <c r="A37" s="597">
        <v>28</v>
      </c>
      <c r="B37" s="611" t="s">
        <v>455</v>
      </c>
      <c r="C37" s="633">
        <v>455</v>
      </c>
      <c r="D37" s="631">
        <v>1.8</v>
      </c>
      <c r="E37" s="622" t="s">
        <v>150</v>
      </c>
      <c r="F37" s="624">
        <v>24200</v>
      </c>
      <c r="G37" s="604">
        <f t="shared" si="6"/>
        <v>264600</v>
      </c>
      <c r="H37" s="575">
        <f t="shared" si="0"/>
        <v>492.05882352941171</v>
      </c>
      <c r="I37" s="616">
        <v>85</v>
      </c>
      <c r="J37" s="616">
        <v>7920</v>
      </c>
      <c r="L37" s="554">
        <f t="shared" si="7"/>
        <v>0</v>
      </c>
      <c r="M37" s="561">
        <f t="shared" si="1"/>
        <v>0</v>
      </c>
      <c r="N37" s="561">
        <f t="shared" si="2"/>
        <v>24200</v>
      </c>
      <c r="O37" s="561">
        <f t="shared" si="3"/>
        <v>0</v>
      </c>
      <c r="P37" s="561">
        <f t="shared" si="4"/>
        <v>0</v>
      </c>
    </row>
    <row r="38" spans="1:16" ht="13.9" customHeight="1" thickBot="1">
      <c r="A38" s="597">
        <v>29</v>
      </c>
      <c r="B38" s="611" t="s">
        <v>455</v>
      </c>
      <c r="C38" s="633">
        <v>233</v>
      </c>
      <c r="D38" s="631">
        <v>0</v>
      </c>
      <c r="E38" s="622" t="s">
        <v>128</v>
      </c>
      <c r="F38" s="624">
        <f t="shared" si="5"/>
        <v>0</v>
      </c>
      <c r="G38" s="604">
        <f t="shared" si="6"/>
        <v>264600</v>
      </c>
      <c r="H38" s="575">
        <f t="shared" si="0"/>
        <v>233</v>
      </c>
      <c r="I38" s="616">
        <v>85</v>
      </c>
      <c r="J38" s="616">
        <v>7540</v>
      </c>
      <c r="L38" s="554">
        <f t="shared" si="7"/>
        <v>0</v>
      </c>
      <c r="M38" s="561">
        <f t="shared" si="1"/>
        <v>0</v>
      </c>
      <c r="N38" s="561">
        <f t="shared" si="2"/>
        <v>0</v>
      </c>
      <c r="O38" s="561">
        <f t="shared" si="3"/>
        <v>0</v>
      </c>
      <c r="P38" s="561">
        <f t="shared" si="4"/>
        <v>0</v>
      </c>
    </row>
    <row r="39" spans="1:16" ht="13.9" customHeight="1" thickBot="1">
      <c r="A39" s="597">
        <v>30</v>
      </c>
      <c r="B39" s="611" t="s">
        <v>455</v>
      </c>
      <c r="C39" s="633">
        <v>204</v>
      </c>
      <c r="D39" s="631">
        <v>0.9</v>
      </c>
      <c r="E39" s="622" t="s">
        <v>150</v>
      </c>
      <c r="F39" s="624">
        <v>8200</v>
      </c>
      <c r="G39" s="604">
        <f t="shared" si="6"/>
        <v>272800</v>
      </c>
      <c r="H39" s="575">
        <f t="shared" si="0"/>
        <v>212.30769230769232</v>
      </c>
      <c r="I39" s="616">
        <v>88</v>
      </c>
      <c r="J39" s="616">
        <v>7490</v>
      </c>
      <c r="L39" s="554">
        <f t="shared" si="7"/>
        <v>0</v>
      </c>
      <c r="M39" s="561">
        <f t="shared" si="1"/>
        <v>0</v>
      </c>
      <c r="N39" s="561">
        <f t="shared" si="2"/>
        <v>8200</v>
      </c>
      <c r="O39" s="561">
        <f t="shared" si="3"/>
        <v>0</v>
      </c>
      <c r="P39" s="561">
        <f t="shared" si="4"/>
        <v>0</v>
      </c>
    </row>
    <row r="40" spans="1:16" ht="13.9" customHeight="1" thickBot="1">
      <c r="A40" s="597">
        <v>31</v>
      </c>
      <c r="B40" s="611" t="s">
        <v>455</v>
      </c>
      <c r="C40" s="633">
        <v>201</v>
      </c>
      <c r="D40" s="631">
        <v>1.5</v>
      </c>
      <c r="E40" s="622" t="s">
        <v>150</v>
      </c>
      <c r="F40" s="624">
        <v>19200</v>
      </c>
      <c r="G40" s="604">
        <f t="shared" si="6"/>
        <v>292000</v>
      </c>
      <c r="H40" s="575">
        <f t="shared" si="0"/>
        <v>214.64253393665157</v>
      </c>
      <c r="I40" s="616">
        <v>88</v>
      </c>
      <c r="J40" s="616">
        <v>7520</v>
      </c>
      <c r="L40" s="554">
        <f t="shared" si="7"/>
        <v>0</v>
      </c>
      <c r="M40" s="561">
        <f t="shared" si="1"/>
        <v>0</v>
      </c>
      <c r="N40" s="561">
        <f t="shared" si="2"/>
        <v>19200</v>
      </c>
      <c r="O40" s="561">
        <f t="shared" si="3"/>
        <v>0</v>
      </c>
      <c r="P40" s="561">
        <f t="shared" si="4"/>
        <v>0</v>
      </c>
    </row>
    <row r="41" spans="1:16" ht="13.9" customHeight="1" thickBot="1">
      <c r="A41" s="597">
        <v>32</v>
      </c>
      <c r="B41" s="611" t="s">
        <v>455</v>
      </c>
      <c r="C41" s="633">
        <v>300</v>
      </c>
      <c r="D41" s="631">
        <v>2</v>
      </c>
      <c r="E41" s="622" t="s">
        <v>150</v>
      </c>
      <c r="F41" s="624">
        <v>8000</v>
      </c>
      <c r="G41" s="604">
        <f t="shared" si="6"/>
        <v>300000</v>
      </c>
      <c r="H41" s="575">
        <f t="shared" si="0"/>
        <v>327.14932126696829</v>
      </c>
      <c r="I41" s="616">
        <v>88</v>
      </c>
      <c r="J41" s="616">
        <v>7610</v>
      </c>
      <c r="L41" s="554">
        <f t="shared" si="7"/>
        <v>0</v>
      </c>
      <c r="M41" s="561">
        <f t="shared" si="1"/>
        <v>0</v>
      </c>
      <c r="N41" s="561">
        <f t="shared" si="2"/>
        <v>8000</v>
      </c>
      <c r="O41" s="561">
        <f t="shared" si="3"/>
        <v>0</v>
      </c>
      <c r="P41" s="561">
        <f t="shared" si="4"/>
        <v>0</v>
      </c>
    </row>
    <row r="42" spans="1:16" ht="13.9" customHeight="1" thickBot="1">
      <c r="A42" s="597">
        <v>33</v>
      </c>
      <c r="B42" s="611" t="s">
        <v>455</v>
      </c>
      <c r="C42" s="633">
        <v>201</v>
      </c>
      <c r="D42" s="631">
        <v>0.9</v>
      </c>
      <c r="E42" s="622" t="s">
        <v>150</v>
      </c>
      <c r="F42" s="624">
        <v>7000</v>
      </c>
      <c r="G42" s="604">
        <f t="shared" si="6"/>
        <v>307000</v>
      </c>
      <c r="H42" s="575">
        <f t="shared" si="0"/>
        <v>209.18552036199097</v>
      </c>
      <c r="I42" s="616">
        <v>88</v>
      </c>
      <c r="J42" s="616">
        <v>7740</v>
      </c>
      <c r="L42" s="554">
        <f t="shared" si="7"/>
        <v>0</v>
      </c>
      <c r="M42" s="561">
        <f t="shared" si="1"/>
        <v>0</v>
      </c>
      <c r="N42" s="561">
        <f t="shared" si="2"/>
        <v>7000</v>
      </c>
      <c r="O42" s="561">
        <f t="shared" si="3"/>
        <v>0</v>
      </c>
      <c r="P42" s="561">
        <f t="shared" si="4"/>
        <v>0</v>
      </c>
    </row>
    <row r="43" spans="1:16" ht="13.9" customHeight="1" thickBot="1">
      <c r="A43" s="597">
        <v>34</v>
      </c>
      <c r="B43" s="611" t="s">
        <v>455</v>
      </c>
      <c r="C43" s="633">
        <v>202</v>
      </c>
      <c r="D43" s="631">
        <v>1.5</v>
      </c>
      <c r="E43" s="622" t="s">
        <v>150</v>
      </c>
      <c r="F43" s="624">
        <v>12600</v>
      </c>
      <c r="G43" s="604">
        <f t="shared" si="6"/>
        <v>319600</v>
      </c>
      <c r="H43" s="575">
        <f t="shared" si="0"/>
        <v>215.71040723981901</v>
      </c>
      <c r="I43" s="616">
        <v>85</v>
      </c>
      <c r="J43" s="616">
        <v>7810</v>
      </c>
      <c r="L43" s="554">
        <f t="shared" si="7"/>
        <v>0</v>
      </c>
      <c r="M43" s="561">
        <f t="shared" si="1"/>
        <v>0</v>
      </c>
      <c r="N43" s="561">
        <f t="shared" si="2"/>
        <v>12600</v>
      </c>
      <c r="O43" s="561">
        <f t="shared" si="3"/>
        <v>0</v>
      </c>
      <c r="P43" s="561">
        <f t="shared" si="4"/>
        <v>0</v>
      </c>
    </row>
    <row r="44" spans="1:16" ht="13.9" customHeight="1" thickBot="1">
      <c r="A44" s="597">
        <v>35</v>
      </c>
      <c r="B44" s="611" t="s">
        <v>455</v>
      </c>
      <c r="C44" s="633">
        <v>358</v>
      </c>
      <c r="D44" s="631">
        <v>2</v>
      </c>
      <c r="E44" s="622" t="s">
        <v>150</v>
      </c>
      <c r="F44" s="624">
        <v>24600</v>
      </c>
      <c r="G44" s="604">
        <f t="shared" si="6"/>
        <v>344200</v>
      </c>
      <c r="H44" s="575">
        <f t="shared" si="0"/>
        <v>390.39819004524884</v>
      </c>
      <c r="I44" s="616">
        <v>84</v>
      </c>
      <c r="J44" s="616">
        <v>7890</v>
      </c>
      <c r="L44" s="554">
        <f t="shared" si="7"/>
        <v>0</v>
      </c>
      <c r="M44" s="561">
        <f t="shared" si="1"/>
        <v>0</v>
      </c>
      <c r="N44" s="561">
        <f t="shared" si="2"/>
        <v>24600</v>
      </c>
      <c r="O44" s="561">
        <f t="shared" si="3"/>
        <v>0</v>
      </c>
      <c r="P44" s="561">
        <f t="shared" si="4"/>
        <v>0</v>
      </c>
    </row>
    <row r="45" spans="1:16" ht="13.9" customHeight="1" thickBot="1">
      <c r="A45" s="597">
        <v>36</v>
      </c>
      <c r="B45" s="611"/>
      <c r="C45" s="612"/>
      <c r="D45" s="613"/>
      <c r="E45" s="622"/>
      <c r="F45" s="624">
        <f t="shared" ref="F45" si="8">(D45*42)*C45</f>
        <v>0</v>
      </c>
      <c r="G45" s="604">
        <f t="shared" si="6"/>
        <v>344200</v>
      </c>
      <c r="H45" s="575">
        <f t="shared" si="0"/>
        <v>0</v>
      </c>
      <c r="I45" s="616"/>
      <c r="J45" s="616"/>
      <c r="L45" s="554">
        <f t="shared" si="7"/>
        <v>0</v>
      </c>
      <c r="M45" s="561">
        <f t="shared" si="1"/>
        <v>0</v>
      </c>
      <c r="N45" s="561">
        <f t="shared" si="2"/>
        <v>0</v>
      </c>
      <c r="O45" s="561">
        <f t="shared" si="3"/>
        <v>0</v>
      </c>
      <c r="P45" s="561">
        <f t="shared" si="4"/>
        <v>0</v>
      </c>
    </row>
    <row r="46" spans="1:16" ht="13.9" customHeight="1" thickBot="1">
      <c r="A46" s="597">
        <v>37</v>
      </c>
      <c r="B46" s="611"/>
      <c r="C46" s="612"/>
      <c r="D46" s="613"/>
      <c r="E46" s="622"/>
      <c r="F46" s="624">
        <f>(D46*42)*C46</f>
        <v>0</v>
      </c>
      <c r="G46" s="604">
        <f t="shared" si="6"/>
        <v>344200</v>
      </c>
      <c r="H46" s="575">
        <f t="shared" si="0"/>
        <v>0</v>
      </c>
      <c r="I46" s="616"/>
      <c r="J46" s="616"/>
      <c r="L46" s="554">
        <f t="shared" si="7"/>
        <v>0</v>
      </c>
      <c r="M46" s="561">
        <f t="shared" si="1"/>
        <v>0</v>
      </c>
      <c r="N46" s="561">
        <f t="shared" si="2"/>
        <v>0</v>
      </c>
      <c r="O46" s="561">
        <f t="shared" si="3"/>
        <v>0</v>
      </c>
      <c r="P46" s="561">
        <f t="shared" si="4"/>
        <v>0</v>
      </c>
    </row>
    <row r="47" spans="1:16" ht="13.9" customHeight="1" thickBot="1">
      <c r="A47" s="597">
        <v>38</v>
      </c>
      <c r="B47" s="611"/>
      <c r="C47" s="612"/>
      <c r="D47" s="613"/>
      <c r="E47" s="622"/>
      <c r="F47" s="624">
        <f t="shared" ref="F47:F48" si="9">(D47*42)*C47</f>
        <v>0</v>
      </c>
      <c r="G47" s="604">
        <f t="shared" si="6"/>
        <v>344200</v>
      </c>
      <c r="H47" s="575">
        <f t="shared" si="0"/>
        <v>0</v>
      </c>
      <c r="I47" s="616"/>
      <c r="J47" s="616"/>
      <c r="L47" s="554">
        <f t="shared" si="7"/>
        <v>0</v>
      </c>
      <c r="M47" s="561">
        <f>IF(E47=$M$54,F47,0)</f>
        <v>0</v>
      </c>
      <c r="N47" s="561">
        <f>IF(E47=$N$54,F47,0)</f>
        <v>0</v>
      </c>
      <c r="O47" s="561">
        <f>IF(E47=$O$54,F47,0)</f>
        <v>0</v>
      </c>
      <c r="P47" s="561">
        <f>IF(E47=$P$54,F47,0)</f>
        <v>0</v>
      </c>
    </row>
    <row r="48" spans="1:16" ht="13.9" customHeight="1" thickBot="1">
      <c r="A48" s="597">
        <v>39</v>
      </c>
      <c r="B48" s="611"/>
      <c r="C48" s="612"/>
      <c r="D48" s="613"/>
      <c r="E48" s="622"/>
      <c r="F48" s="624">
        <f t="shared" si="9"/>
        <v>0</v>
      </c>
      <c r="G48" s="604">
        <f t="shared" si="6"/>
        <v>344200</v>
      </c>
      <c r="H48" s="575">
        <f t="shared" si="0"/>
        <v>0</v>
      </c>
      <c r="I48" s="616"/>
      <c r="J48" s="616"/>
      <c r="L48" s="554">
        <f t="shared" si="7"/>
        <v>0</v>
      </c>
      <c r="M48" s="561">
        <f>IF(E48=$M$54,F48,0)</f>
        <v>0</v>
      </c>
      <c r="N48" s="561">
        <f>IF(E48=$N$54,F48,0)</f>
        <v>0</v>
      </c>
      <c r="O48" s="561">
        <f>IF(E48=$O$54,F48,0)</f>
        <v>0</v>
      </c>
      <c r="P48" s="561">
        <f>IF(E48=$P$54,F48,0)</f>
        <v>0</v>
      </c>
    </row>
    <row r="49" spans="1:17" ht="13.9" customHeight="1" thickBot="1">
      <c r="A49" s="597">
        <v>40</v>
      </c>
      <c r="B49" s="611" t="s">
        <v>455</v>
      </c>
      <c r="C49" s="591">
        <f>(C5*E4)</f>
        <v>399.34820999999999</v>
      </c>
      <c r="D49" s="621"/>
      <c r="E49" s="614" t="s">
        <v>156</v>
      </c>
      <c r="F49" s="623"/>
      <c r="G49" s="605"/>
      <c r="H49" s="575">
        <f t="shared" si="0"/>
        <v>399.34820999999999</v>
      </c>
      <c r="I49" s="612">
        <v>80</v>
      </c>
      <c r="J49" s="616">
        <v>7720</v>
      </c>
      <c r="L49" s="554">
        <f t="shared" si="7"/>
        <v>0</v>
      </c>
      <c r="M49" s="561">
        <f>IF(E49=$M$54,F49,0)</f>
        <v>0</v>
      </c>
      <c r="N49" s="561">
        <f>IF(E49=$N$54,F49,0)</f>
        <v>0</v>
      </c>
      <c r="O49" s="561">
        <f>IF(E49=$O$54,F49,0)</f>
        <v>0</v>
      </c>
      <c r="P49" s="561">
        <f>IF(E49=$P$54,F49,0)</f>
        <v>0</v>
      </c>
    </row>
    <row r="50" spans="1:17" ht="13.9" customHeight="1" thickBot="1">
      <c r="A50" s="578" t="s">
        <v>71</v>
      </c>
      <c r="B50" s="576" t="s">
        <v>235</v>
      </c>
      <c r="C50" s="591">
        <f>(SUM(C10:C49))*42</f>
        <v>404852.62482000003</v>
      </c>
      <c r="D50" s="598" t="s">
        <v>236</v>
      </c>
      <c r="E50" s="576" t="s">
        <v>237</v>
      </c>
      <c r="F50" s="591">
        <v>344200</v>
      </c>
      <c r="G50" s="607" t="s">
        <v>154</v>
      </c>
      <c r="H50" s="606"/>
      <c r="I50" s="600"/>
      <c r="J50" s="603" t="s">
        <v>202</v>
      </c>
      <c r="K50" s="535"/>
      <c r="L50" s="554"/>
      <c r="M50" s="555"/>
      <c r="N50" s="555"/>
      <c r="O50" s="556"/>
      <c r="P50" s="556"/>
    </row>
    <row r="51" spans="1:17" ht="13.9" customHeight="1" thickBot="1">
      <c r="A51" s="578" t="s">
        <v>204</v>
      </c>
      <c r="B51" s="617">
        <v>0.64861111111111114</v>
      </c>
      <c r="C51" s="590" t="s">
        <v>203</v>
      </c>
      <c r="D51" s="580" t="s">
        <v>205</v>
      </c>
      <c r="E51" s="617">
        <v>0.75</v>
      </c>
      <c r="F51" s="590" t="s">
        <v>203</v>
      </c>
      <c r="G51" s="580" t="s">
        <v>207</v>
      </c>
      <c r="H51" s="620">
        <v>43009</v>
      </c>
      <c r="I51" s="600" t="s">
        <v>514</v>
      </c>
      <c r="J51" s="601">
        <f>H49+H55</f>
        <v>449.34820999999999</v>
      </c>
      <c r="K51" s="574"/>
      <c r="L51" s="554"/>
      <c r="M51" s="555"/>
      <c r="N51" s="555"/>
      <c r="O51" s="556"/>
      <c r="P51" s="556"/>
    </row>
    <row r="52" spans="1:17" ht="13.9" customHeight="1" thickBot="1">
      <c r="A52" s="578" t="s">
        <v>178</v>
      </c>
      <c r="B52" s="612">
        <v>715</v>
      </c>
      <c r="C52" s="579" t="s">
        <v>73</v>
      </c>
      <c r="D52" s="580" t="s">
        <v>160</v>
      </c>
      <c r="E52" s="618">
        <f>MAX(D10:D48)</f>
        <v>2</v>
      </c>
      <c r="F52" s="579" t="s">
        <v>165</v>
      </c>
      <c r="G52" s="580" t="s">
        <v>166</v>
      </c>
      <c r="H52" s="618">
        <f>F50/(SUM(C15:C48)*42)</f>
        <v>0.9507236769417744</v>
      </c>
      <c r="I52" s="600" t="s">
        <v>165</v>
      </c>
      <c r="J52" s="602" t="s">
        <v>234</v>
      </c>
      <c r="L52" s="554"/>
      <c r="M52" s="555"/>
      <c r="N52" s="555"/>
      <c r="O52" s="556"/>
      <c r="P52" s="556"/>
    </row>
    <row r="53" spans="1:17" ht="13.9" customHeight="1" thickBot="1">
      <c r="A53" s="578" t="s">
        <v>179</v>
      </c>
      <c r="B53" s="612">
        <v>5163</v>
      </c>
      <c r="C53" s="579" t="s">
        <v>73</v>
      </c>
      <c r="D53" s="580" t="s">
        <v>161</v>
      </c>
      <c r="E53" s="612">
        <f>MAX(I10:I49)</f>
        <v>90</v>
      </c>
      <c r="F53" s="579" t="s">
        <v>74</v>
      </c>
      <c r="G53" s="580" t="s">
        <v>163</v>
      </c>
      <c r="H53" s="612">
        <f>AVERAGE(I14:I48)</f>
        <v>86.161290322580641</v>
      </c>
      <c r="I53" s="600" t="s">
        <v>74</v>
      </c>
      <c r="J53" s="547">
        <f>SUM(H10:H49)+E55+H55</f>
        <v>10351.34821</v>
      </c>
      <c r="L53" s="574"/>
      <c r="M53" s="574"/>
      <c r="N53" s="574"/>
      <c r="O53" s="574"/>
      <c r="P53" s="574"/>
    </row>
    <row r="54" spans="1:17" ht="13.9" customHeight="1" thickBot="1">
      <c r="A54" s="578" t="s">
        <v>75</v>
      </c>
      <c r="B54" s="615">
        <v>2129</v>
      </c>
      <c r="C54" s="579" t="s">
        <v>73</v>
      </c>
      <c r="D54" s="580" t="s">
        <v>162</v>
      </c>
      <c r="E54" s="612">
        <f>MAX(J10:J49)</f>
        <v>7920</v>
      </c>
      <c r="F54" s="579" t="s">
        <v>73</v>
      </c>
      <c r="G54" s="580" t="s">
        <v>164</v>
      </c>
      <c r="H54" s="612">
        <f>AVERAGE(J14:J48)</f>
        <v>7705.1612903225805</v>
      </c>
      <c r="I54" s="600" t="s">
        <v>73</v>
      </c>
      <c r="J54" s="602" t="s">
        <v>146</v>
      </c>
      <c r="L54" s="550" t="s">
        <v>89</v>
      </c>
      <c r="M54" s="549" t="str">
        <f>'Job Info'!D17</f>
        <v>100 Mesh</v>
      </c>
      <c r="N54" s="549" t="str">
        <f>'Job Info'!D18</f>
        <v>40/70 White</v>
      </c>
      <c r="O54" s="549">
        <f>'Job Info'!D19</f>
        <v>0</v>
      </c>
      <c r="P54" s="549">
        <f>'Job Info'!D20</f>
        <v>0</v>
      </c>
    </row>
    <row r="55" spans="1:17" ht="13.9" customHeight="1" thickBot="1">
      <c r="A55" s="576" t="s">
        <v>90</v>
      </c>
      <c r="B55" s="599">
        <f>((C7*0.433)+B54)/C7</f>
        <v>0.66463964748123161</v>
      </c>
      <c r="C55" s="579" t="s">
        <v>231</v>
      </c>
      <c r="D55" s="589" t="s">
        <v>229</v>
      </c>
      <c r="E55" s="619">
        <v>262</v>
      </c>
      <c r="F55" s="579" t="s">
        <v>230</v>
      </c>
      <c r="G55" s="578" t="s">
        <v>232</v>
      </c>
      <c r="H55" s="619">
        <v>50</v>
      </c>
      <c r="I55" s="600" t="s">
        <v>230</v>
      </c>
      <c r="J55" s="547">
        <f>(C50/42)+E55+H55</f>
        <v>9951.3482100000001</v>
      </c>
      <c r="L55" s="551">
        <f t="shared" ref="L55:P55" si="10">SUM(L10:L49)</f>
        <v>60</v>
      </c>
      <c r="M55" s="551">
        <f t="shared" si="10"/>
        <v>87300</v>
      </c>
      <c r="N55" s="551">
        <f t="shared" si="10"/>
        <v>256800</v>
      </c>
      <c r="O55" s="551">
        <f t="shared" si="10"/>
        <v>0</v>
      </c>
      <c r="P55" s="551">
        <f t="shared" si="10"/>
        <v>0</v>
      </c>
    </row>
    <row r="56" spans="1:17" ht="43.15" customHeight="1">
      <c r="A56" s="663" t="s">
        <v>461</v>
      </c>
      <c r="B56" s="664"/>
      <c r="C56" s="664"/>
      <c r="D56" s="664"/>
      <c r="E56" s="664"/>
      <c r="F56" s="664"/>
      <c r="G56" s="664"/>
      <c r="H56" s="664"/>
      <c r="I56" s="664"/>
      <c r="J56" s="665"/>
      <c r="K56" s="535"/>
      <c r="L56" s="538"/>
      <c r="M56" s="539"/>
      <c r="N56" s="535"/>
      <c r="O56" s="535"/>
    </row>
    <row r="58" spans="1:17">
      <c r="A58" s="541"/>
      <c r="B58" s="540" t="s">
        <v>191</v>
      </c>
      <c r="C58" s="542"/>
      <c r="D58" s="542"/>
      <c r="E58" s="542"/>
      <c r="F58" s="542"/>
      <c r="G58" s="542"/>
      <c r="H58" s="542"/>
      <c r="I58" s="542"/>
    </row>
    <row r="59" spans="1:17">
      <c r="A59" s="543"/>
      <c r="B59" s="540" t="s">
        <v>100</v>
      </c>
      <c r="C59" s="545"/>
      <c r="D59" s="544"/>
      <c r="E59" s="545"/>
      <c r="F59" s="546"/>
      <c r="G59" s="546"/>
      <c r="H59" s="546"/>
      <c r="I59" s="546"/>
    </row>
    <row r="60" spans="1:17">
      <c r="A60" s="558" t="s">
        <v>130</v>
      </c>
      <c r="B60" s="558" t="s">
        <v>131</v>
      </c>
      <c r="C60" s="558" t="s">
        <v>97</v>
      </c>
      <c r="D60" s="558" t="s">
        <v>91</v>
      </c>
      <c r="E60" s="558" t="s">
        <v>72</v>
      </c>
      <c r="F60" s="558" t="s">
        <v>173</v>
      </c>
      <c r="G60" s="558" t="s">
        <v>174</v>
      </c>
      <c r="H60" s="558" t="s">
        <v>171</v>
      </c>
      <c r="I60" s="558" t="s">
        <v>172</v>
      </c>
      <c r="J60" s="558" t="s">
        <v>159</v>
      </c>
      <c r="K60" s="558" t="s">
        <v>99</v>
      </c>
      <c r="L60" s="558" t="s">
        <v>92</v>
      </c>
      <c r="M60" s="558" t="s">
        <v>132</v>
      </c>
      <c r="N60" s="558" t="s">
        <v>93</v>
      </c>
      <c r="O60" s="558" t="s">
        <v>94</v>
      </c>
      <c r="P60" s="558" t="s">
        <v>96</v>
      </c>
      <c r="Q60" s="558" t="s">
        <v>95</v>
      </c>
    </row>
    <row r="61" spans="1:17">
      <c r="A61" s="559">
        <f>C5</f>
        <v>18013</v>
      </c>
      <c r="B61" s="559">
        <f>C6</f>
        <v>18164</v>
      </c>
      <c r="C61" s="559">
        <f>C50</f>
        <v>404852.62482000003</v>
      </c>
      <c r="D61" s="559">
        <f>J55</f>
        <v>9951.3482100000001</v>
      </c>
      <c r="E61" s="559">
        <f>F50</f>
        <v>344200</v>
      </c>
      <c r="F61" s="559">
        <f>M55</f>
        <v>87300</v>
      </c>
      <c r="G61" s="559">
        <f>N55</f>
        <v>256800</v>
      </c>
      <c r="H61" s="559">
        <f>O55</f>
        <v>0</v>
      </c>
      <c r="I61" s="559">
        <f>P55</f>
        <v>0</v>
      </c>
      <c r="J61" s="559">
        <f>B52</f>
        <v>715</v>
      </c>
      <c r="K61" s="559">
        <f>B53</f>
        <v>5163</v>
      </c>
      <c r="L61" s="559">
        <f>B54</f>
        <v>2129</v>
      </c>
      <c r="M61" s="560">
        <f>B55</f>
        <v>0.66463964748123161</v>
      </c>
      <c r="N61" s="559">
        <f>E53</f>
        <v>90</v>
      </c>
      <c r="O61" s="559">
        <f>H53</f>
        <v>86.161290322580641</v>
      </c>
      <c r="P61" s="559">
        <f>E54</f>
        <v>7920</v>
      </c>
      <c r="Q61" s="559">
        <f>H54</f>
        <v>7705.1612903225805</v>
      </c>
    </row>
  </sheetData>
  <sheetProtection selectLockedCells="1"/>
  <mergeCells count="22">
    <mergeCell ref="A2:A3"/>
    <mergeCell ref="B2:E2"/>
    <mergeCell ref="F2:J3"/>
    <mergeCell ref="B3:E3"/>
    <mergeCell ref="A4:A5"/>
    <mergeCell ref="F4:G4"/>
    <mergeCell ref="H4:J4"/>
    <mergeCell ref="F5:G5"/>
    <mergeCell ref="H5:J5"/>
    <mergeCell ref="I8:I9"/>
    <mergeCell ref="J8:J9"/>
    <mergeCell ref="A56:J56"/>
    <mergeCell ref="M5:P5"/>
    <mergeCell ref="M6:P6"/>
    <mergeCell ref="A8:A9"/>
    <mergeCell ref="B8:B9"/>
    <mergeCell ref="C8:C9"/>
    <mergeCell ref="D8:D9"/>
    <mergeCell ref="E8:E9"/>
    <mergeCell ref="F8:F9"/>
    <mergeCell ref="G8:G9"/>
    <mergeCell ref="H8:H9"/>
  </mergeCells>
  <dataValidations count="1">
    <dataValidation type="list" allowBlank="1" showInputMessage="1" showErrorMessage="1" sqref="E10:E49">
      <formula1>$Q$10:$Q$25</formula1>
    </dataValidation>
  </dataValidations>
  <pageMargins left="0.7" right="0.7" top="0.75" bottom="0.75" header="0.3" footer="0.3"/>
  <pageSetup scale="77"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Q61"/>
  <sheetViews>
    <sheetView zoomScaleNormal="100" zoomScaleSheetLayoutView="80" workbookViewId="0">
      <selection activeCell="L2" sqref="L2"/>
    </sheetView>
  </sheetViews>
  <sheetFormatPr defaultColWidth="8.85546875" defaultRowHeight="15"/>
  <cols>
    <col min="1" max="16" width="11.7109375" style="534" customWidth="1"/>
    <col min="17" max="17" width="11.28515625" style="534" bestFit="1" customWidth="1"/>
    <col min="18" max="16384" width="8.85546875" style="534"/>
  </cols>
  <sheetData>
    <row r="1" spans="1:17" ht="13.9" customHeight="1" thickBot="1"/>
    <row r="2" spans="1:17" ht="13.9" customHeight="1" thickBot="1">
      <c r="A2" s="673" t="s">
        <v>433</v>
      </c>
      <c r="B2" s="674" t="s">
        <v>291</v>
      </c>
      <c r="C2" s="675"/>
      <c r="D2" s="675"/>
      <c r="E2" s="676"/>
      <c r="F2" s="677" t="s">
        <v>434</v>
      </c>
      <c r="G2" s="678"/>
      <c r="H2" s="678"/>
      <c r="I2" s="678"/>
      <c r="J2" s="678"/>
      <c r="M2" s="566" t="s">
        <v>185</v>
      </c>
      <c r="N2" s="566" t="s">
        <v>186</v>
      </c>
      <c r="O2" s="566" t="s">
        <v>187</v>
      </c>
      <c r="P2" s="566" t="s">
        <v>188</v>
      </c>
    </row>
    <row r="3" spans="1:17" ht="13.9" customHeight="1" thickBot="1">
      <c r="A3" s="673"/>
      <c r="B3" s="679" t="s">
        <v>241</v>
      </c>
      <c r="C3" s="680"/>
      <c r="D3" s="680"/>
      <c r="E3" s="681"/>
      <c r="F3" s="677"/>
      <c r="G3" s="678"/>
      <c r="H3" s="678"/>
      <c r="I3" s="678"/>
      <c r="J3" s="678"/>
      <c r="M3" s="567">
        <f>M55/F50</f>
        <v>0.25021795989537926</v>
      </c>
      <c r="N3" s="567">
        <f>N55/F50</f>
        <v>0.74978204010462079</v>
      </c>
      <c r="O3" s="567">
        <f>O55/F50</f>
        <v>0</v>
      </c>
      <c r="P3" s="567">
        <f>P55/F50</f>
        <v>0</v>
      </c>
    </row>
    <row r="4" spans="1:17" ht="13.9" customHeight="1" thickBot="1">
      <c r="A4" s="682">
        <v>7</v>
      </c>
      <c r="B4" s="581" t="s">
        <v>218</v>
      </c>
      <c r="C4" s="608">
        <v>17995</v>
      </c>
      <c r="D4" s="582" t="s">
        <v>76</v>
      </c>
      <c r="E4" s="586">
        <v>2.2169999999999999E-2</v>
      </c>
      <c r="F4" s="683" t="s">
        <v>226</v>
      </c>
      <c r="G4" s="684"/>
      <c r="H4" s="685" t="s">
        <v>447</v>
      </c>
      <c r="I4" s="685"/>
      <c r="J4" s="685"/>
      <c r="N4" s="535"/>
    </row>
    <row r="5" spans="1:17" ht="13.9" customHeight="1" thickBot="1">
      <c r="A5" s="682"/>
      <c r="B5" s="577" t="s">
        <v>78</v>
      </c>
      <c r="C5" s="609">
        <v>17826</v>
      </c>
      <c r="D5" s="583" t="s">
        <v>219</v>
      </c>
      <c r="E5" s="587">
        <f>(C6+C5)/2</f>
        <v>17901.5</v>
      </c>
      <c r="F5" s="683" t="s">
        <v>227</v>
      </c>
      <c r="G5" s="686"/>
      <c r="H5" s="685" t="s">
        <v>448</v>
      </c>
      <c r="I5" s="687"/>
      <c r="J5" s="685"/>
      <c r="M5" s="666" t="s">
        <v>140</v>
      </c>
      <c r="N5" s="667"/>
      <c r="O5" s="667"/>
      <c r="P5" s="668"/>
    </row>
    <row r="6" spans="1:17" ht="13.9" customHeight="1" thickBot="1">
      <c r="A6" s="595" t="s">
        <v>144</v>
      </c>
      <c r="B6" s="577" t="s">
        <v>79</v>
      </c>
      <c r="C6" s="609">
        <v>17977</v>
      </c>
      <c r="D6" s="584" t="s">
        <v>145</v>
      </c>
      <c r="E6" s="588">
        <v>0.63</v>
      </c>
      <c r="F6" s="592" t="s">
        <v>170</v>
      </c>
      <c r="G6" s="594">
        <f>SUM(C12:C15)/SUM(C12:C46)</f>
        <v>0.11116056526093246</v>
      </c>
      <c r="H6" s="592" t="s">
        <v>168</v>
      </c>
      <c r="I6" s="575">
        <v>54.140873225806452</v>
      </c>
      <c r="J6" s="596"/>
      <c r="M6" s="669" t="s">
        <v>141</v>
      </c>
      <c r="N6" s="670"/>
      <c r="O6" s="670"/>
      <c r="P6" s="671"/>
    </row>
    <row r="7" spans="1:17" ht="13.9" customHeight="1" thickBot="1">
      <c r="A7" s="610">
        <v>22.1</v>
      </c>
      <c r="B7" s="577" t="s">
        <v>80</v>
      </c>
      <c r="C7" s="609">
        <v>9189</v>
      </c>
      <c r="D7" s="585" t="s">
        <v>77</v>
      </c>
      <c r="E7" s="587">
        <v>6</v>
      </c>
      <c r="F7" s="593" t="s">
        <v>167</v>
      </c>
      <c r="G7" s="587">
        <v>95</v>
      </c>
      <c r="H7" s="592" t="s">
        <v>169</v>
      </c>
      <c r="I7" s="575">
        <v>1850</v>
      </c>
      <c r="J7" s="596"/>
      <c r="K7" s="535"/>
      <c r="L7" s="557"/>
    </row>
    <row r="8" spans="1:17" ht="13.9" customHeight="1">
      <c r="A8" s="661" t="s">
        <v>81</v>
      </c>
      <c r="B8" s="661" t="s">
        <v>82</v>
      </c>
      <c r="C8" s="661" t="s">
        <v>201</v>
      </c>
      <c r="D8" s="661" t="s">
        <v>224</v>
      </c>
      <c r="E8" s="662" t="s">
        <v>225</v>
      </c>
      <c r="F8" s="661" t="s">
        <v>83</v>
      </c>
      <c r="G8" s="662" t="s">
        <v>72</v>
      </c>
      <c r="H8" s="661" t="s">
        <v>217</v>
      </c>
      <c r="I8" s="661" t="s">
        <v>239</v>
      </c>
      <c r="J8" s="662" t="s">
        <v>451</v>
      </c>
      <c r="L8" s="557"/>
    </row>
    <row r="9" spans="1:17" ht="13.9" customHeight="1" thickBot="1">
      <c r="A9" s="661"/>
      <c r="B9" s="661"/>
      <c r="C9" s="661"/>
      <c r="D9" s="661"/>
      <c r="E9" s="661"/>
      <c r="F9" s="672"/>
      <c r="G9" s="672"/>
      <c r="H9" s="672"/>
      <c r="I9" s="661"/>
      <c r="J9" s="661"/>
      <c r="L9" s="535"/>
      <c r="M9" s="535"/>
      <c r="N9" s="535"/>
      <c r="Q9" s="568" t="s">
        <v>149</v>
      </c>
    </row>
    <row r="10" spans="1:17" ht="13.9" customHeight="1" thickBot="1">
      <c r="A10" s="597">
        <v>1</v>
      </c>
      <c r="B10" s="611" t="s">
        <v>84</v>
      </c>
      <c r="C10" s="630">
        <v>19</v>
      </c>
      <c r="D10" s="631"/>
      <c r="E10" s="622" t="s">
        <v>139</v>
      </c>
      <c r="F10" s="624">
        <f>(D10*42)*C10</f>
        <v>0</v>
      </c>
      <c r="G10" s="604">
        <f>F10</f>
        <v>0</v>
      </c>
      <c r="H10" s="575">
        <f t="shared" ref="H10:H49" si="0">(1*((D10/$A$7)+1))*C10</f>
        <v>19</v>
      </c>
      <c r="I10" s="616">
        <v>15</v>
      </c>
      <c r="J10" s="616">
        <v>5397</v>
      </c>
      <c r="L10" s="554">
        <f>IF(E10="acid",(C10),0)</f>
        <v>0</v>
      </c>
      <c r="M10" s="561">
        <f t="shared" ref="M10:M46" si="1">IF(E10=$M$54,F10,0)</f>
        <v>0</v>
      </c>
      <c r="N10" s="561">
        <f t="shared" ref="N10:N46" si="2">IF(E10=$N$54,F10,0)</f>
        <v>0</v>
      </c>
      <c r="O10" s="561">
        <f t="shared" ref="O10:O46" si="3">IF(E10=$O$54,F10,0)</f>
        <v>0</v>
      </c>
      <c r="P10" s="561">
        <f t="shared" ref="P10:P46" si="4">IF(E10=$P$54,F10,0)</f>
        <v>0</v>
      </c>
      <c r="Q10" s="569"/>
    </row>
    <row r="11" spans="1:17" ht="13.9" customHeight="1" thickBot="1">
      <c r="A11" s="597">
        <v>2</v>
      </c>
      <c r="B11" s="611" t="s">
        <v>85</v>
      </c>
      <c r="C11" s="630">
        <v>27</v>
      </c>
      <c r="D11" s="631"/>
      <c r="E11" s="622" t="s">
        <v>61</v>
      </c>
      <c r="F11" s="624">
        <f t="shared" ref="F11:F14" si="5">(D11*42)*C11</f>
        <v>0</v>
      </c>
      <c r="G11" s="604">
        <f t="shared" ref="G11:G48" si="6">G10+F11</f>
        <v>0</v>
      </c>
      <c r="H11" s="575">
        <f t="shared" si="0"/>
        <v>27</v>
      </c>
      <c r="I11" s="616">
        <v>25</v>
      </c>
      <c r="J11" s="616">
        <v>5700</v>
      </c>
      <c r="L11" s="554">
        <f t="shared" ref="L11:L49" si="7">IF(E11="acid",(C11),0)</f>
        <v>27</v>
      </c>
      <c r="M11" s="561">
        <f t="shared" si="1"/>
        <v>0</v>
      </c>
      <c r="N11" s="561">
        <f t="shared" si="2"/>
        <v>0</v>
      </c>
      <c r="O11" s="561">
        <f t="shared" si="3"/>
        <v>0</v>
      </c>
      <c r="P11" s="561">
        <f t="shared" si="4"/>
        <v>0</v>
      </c>
      <c r="Q11" s="552" t="s">
        <v>136</v>
      </c>
    </row>
    <row r="12" spans="1:17" ht="13.9" customHeight="1" thickBot="1">
      <c r="A12" s="597">
        <v>3</v>
      </c>
      <c r="B12" s="611" t="s">
        <v>456</v>
      </c>
      <c r="C12" s="630">
        <v>176</v>
      </c>
      <c r="D12" s="631"/>
      <c r="E12" s="622" t="s">
        <v>86</v>
      </c>
      <c r="F12" s="624">
        <f t="shared" si="5"/>
        <v>0</v>
      </c>
      <c r="G12" s="604">
        <f t="shared" si="6"/>
        <v>0</v>
      </c>
      <c r="H12" s="575">
        <f t="shared" si="0"/>
        <v>176</v>
      </c>
      <c r="I12" s="616">
        <v>80</v>
      </c>
      <c r="J12" s="616">
        <v>6500</v>
      </c>
      <c r="L12" s="554">
        <f t="shared" si="7"/>
        <v>0</v>
      </c>
      <c r="M12" s="561">
        <f t="shared" si="1"/>
        <v>0</v>
      </c>
      <c r="N12" s="561">
        <f t="shared" si="2"/>
        <v>0</v>
      </c>
      <c r="O12" s="561">
        <f t="shared" si="3"/>
        <v>0</v>
      </c>
      <c r="P12" s="561">
        <f t="shared" si="4"/>
        <v>0</v>
      </c>
      <c r="Q12" s="552" t="s">
        <v>150</v>
      </c>
    </row>
    <row r="13" spans="1:17" ht="13.9" customHeight="1" thickBot="1">
      <c r="A13" s="597">
        <v>4</v>
      </c>
      <c r="B13" s="611" t="s">
        <v>85</v>
      </c>
      <c r="C13" s="630">
        <v>36</v>
      </c>
      <c r="D13" s="631"/>
      <c r="E13" s="622" t="s">
        <v>61</v>
      </c>
      <c r="F13" s="624">
        <f t="shared" si="5"/>
        <v>0</v>
      </c>
      <c r="G13" s="604">
        <f t="shared" si="6"/>
        <v>0</v>
      </c>
      <c r="H13" s="575">
        <f t="shared" si="0"/>
        <v>36</v>
      </c>
      <c r="I13" s="616">
        <v>90</v>
      </c>
      <c r="J13" s="616">
        <v>7000</v>
      </c>
      <c r="L13" s="554">
        <f t="shared" si="7"/>
        <v>36</v>
      </c>
      <c r="M13" s="561">
        <f t="shared" si="1"/>
        <v>0</v>
      </c>
      <c r="N13" s="561">
        <f t="shared" si="2"/>
        <v>0</v>
      </c>
      <c r="O13" s="561">
        <f t="shared" si="3"/>
        <v>0</v>
      </c>
      <c r="P13" s="561">
        <f t="shared" si="4"/>
        <v>0</v>
      </c>
      <c r="Q13" s="552" t="s">
        <v>113</v>
      </c>
    </row>
    <row r="14" spans="1:17" ht="13.9" customHeight="1" thickBot="1">
      <c r="A14" s="597">
        <v>5</v>
      </c>
      <c r="B14" s="611" t="s">
        <v>456</v>
      </c>
      <c r="C14" s="630">
        <v>415</v>
      </c>
      <c r="D14" s="632"/>
      <c r="E14" s="622" t="s">
        <v>87</v>
      </c>
      <c r="F14" s="624">
        <f t="shared" si="5"/>
        <v>0</v>
      </c>
      <c r="G14" s="604">
        <f t="shared" si="6"/>
        <v>0</v>
      </c>
      <c r="H14" s="575">
        <f t="shared" si="0"/>
        <v>415</v>
      </c>
      <c r="I14" s="616">
        <v>90</v>
      </c>
      <c r="J14" s="616">
        <v>6750</v>
      </c>
      <c r="L14" s="554">
        <f t="shared" si="7"/>
        <v>0</v>
      </c>
      <c r="M14" s="561">
        <f t="shared" si="1"/>
        <v>0</v>
      </c>
      <c r="N14" s="561">
        <f t="shared" si="2"/>
        <v>0</v>
      </c>
      <c r="O14" s="561">
        <f t="shared" si="3"/>
        <v>0</v>
      </c>
      <c r="P14" s="561">
        <f t="shared" si="4"/>
        <v>0</v>
      </c>
      <c r="Q14" s="552" t="s">
        <v>151</v>
      </c>
    </row>
    <row r="15" spans="1:17" ht="13.9" customHeight="1" thickBot="1">
      <c r="A15" s="597">
        <v>6</v>
      </c>
      <c r="B15" s="611" t="s">
        <v>456</v>
      </c>
      <c r="C15" s="630">
        <v>372</v>
      </c>
      <c r="D15" s="631">
        <v>0.3</v>
      </c>
      <c r="E15" s="622" t="s">
        <v>136</v>
      </c>
      <c r="F15" s="624">
        <v>4687</v>
      </c>
      <c r="G15" s="604">
        <f t="shared" si="6"/>
        <v>4687</v>
      </c>
      <c r="H15" s="575">
        <f t="shared" si="0"/>
        <v>377.04977375565608</v>
      </c>
      <c r="I15" s="616">
        <v>90</v>
      </c>
      <c r="J15" s="616">
        <v>6750</v>
      </c>
      <c r="L15" s="554">
        <f t="shared" si="7"/>
        <v>0</v>
      </c>
      <c r="M15" s="561">
        <f t="shared" si="1"/>
        <v>4687</v>
      </c>
      <c r="N15" s="561">
        <f t="shared" si="2"/>
        <v>0</v>
      </c>
      <c r="O15" s="561">
        <f t="shared" si="3"/>
        <v>0</v>
      </c>
      <c r="P15" s="561">
        <f t="shared" si="4"/>
        <v>0</v>
      </c>
      <c r="Q15" s="552" t="s">
        <v>114</v>
      </c>
    </row>
    <row r="16" spans="1:17" ht="13.9" customHeight="1" thickBot="1">
      <c r="A16" s="597">
        <v>7</v>
      </c>
      <c r="B16" s="611" t="s">
        <v>456</v>
      </c>
      <c r="C16" s="630">
        <v>350</v>
      </c>
      <c r="D16" s="631">
        <v>0.6</v>
      </c>
      <c r="E16" s="622" t="s">
        <v>136</v>
      </c>
      <c r="F16" s="624">
        <v>8820</v>
      </c>
      <c r="G16" s="604">
        <f t="shared" si="6"/>
        <v>13507</v>
      </c>
      <c r="H16" s="575">
        <f t="shared" si="0"/>
        <v>359.50226244343889</v>
      </c>
      <c r="I16" s="616">
        <v>90</v>
      </c>
      <c r="J16" s="616">
        <v>6800</v>
      </c>
      <c r="L16" s="554">
        <f t="shared" si="7"/>
        <v>0</v>
      </c>
      <c r="M16" s="561">
        <f t="shared" si="1"/>
        <v>8820</v>
      </c>
      <c r="N16" s="561">
        <f t="shared" si="2"/>
        <v>0</v>
      </c>
      <c r="O16" s="561">
        <f t="shared" si="3"/>
        <v>0</v>
      </c>
      <c r="P16" s="561">
        <f t="shared" si="4"/>
        <v>0</v>
      </c>
      <c r="Q16" s="552" t="s">
        <v>152</v>
      </c>
    </row>
    <row r="17" spans="1:17" ht="13.9" customHeight="1" thickBot="1">
      <c r="A17" s="597">
        <v>8</v>
      </c>
      <c r="B17" s="611" t="s">
        <v>456</v>
      </c>
      <c r="C17" s="630">
        <v>350</v>
      </c>
      <c r="D17" s="631">
        <v>0.9</v>
      </c>
      <c r="E17" s="622" t="s">
        <v>136</v>
      </c>
      <c r="F17" s="624">
        <v>13230.000000000002</v>
      </c>
      <c r="G17" s="604">
        <f t="shared" si="6"/>
        <v>26737</v>
      </c>
      <c r="H17" s="575">
        <f t="shared" si="0"/>
        <v>364.2533936651584</v>
      </c>
      <c r="I17" s="616">
        <v>90</v>
      </c>
      <c r="J17" s="616">
        <v>6850</v>
      </c>
      <c r="L17" s="554">
        <f t="shared" si="7"/>
        <v>0</v>
      </c>
      <c r="M17" s="561">
        <f t="shared" si="1"/>
        <v>13230.000000000002</v>
      </c>
      <c r="N17" s="561">
        <f t="shared" si="2"/>
        <v>0</v>
      </c>
      <c r="O17" s="561">
        <f t="shared" si="3"/>
        <v>0</v>
      </c>
      <c r="P17" s="561">
        <f t="shared" si="4"/>
        <v>0</v>
      </c>
      <c r="Q17" s="552" t="s">
        <v>87</v>
      </c>
    </row>
    <row r="18" spans="1:17" ht="13.9" customHeight="1" thickBot="1">
      <c r="A18" s="597">
        <v>9</v>
      </c>
      <c r="B18" s="611" t="s">
        <v>456</v>
      </c>
      <c r="C18" s="633">
        <v>151</v>
      </c>
      <c r="D18" s="631">
        <v>0.3</v>
      </c>
      <c r="E18" s="622" t="s">
        <v>136</v>
      </c>
      <c r="F18" s="624">
        <v>1902</v>
      </c>
      <c r="G18" s="604">
        <f t="shared" si="6"/>
        <v>28639</v>
      </c>
      <c r="H18" s="575">
        <f t="shared" si="0"/>
        <v>153.0497737556561</v>
      </c>
      <c r="I18" s="616">
        <v>92</v>
      </c>
      <c r="J18" s="616">
        <v>6700</v>
      </c>
      <c r="L18" s="554">
        <f t="shared" si="7"/>
        <v>0</v>
      </c>
      <c r="M18" s="561">
        <f t="shared" si="1"/>
        <v>1902</v>
      </c>
      <c r="N18" s="561">
        <f t="shared" si="2"/>
        <v>0</v>
      </c>
      <c r="O18" s="561">
        <f t="shared" si="3"/>
        <v>0</v>
      </c>
      <c r="P18" s="561">
        <f t="shared" si="4"/>
        <v>0</v>
      </c>
      <c r="Q18" s="552" t="s">
        <v>61</v>
      </c>
    </row>
    <row r="19" spans="1:17" ht="13.9" customHeight="1" thickBot="1">
      <c r="A19" s="597">
        <v>10</v>
      </c>
      <c r="B19" s="611" t="s">
        <v>456</v>
      </c>
      <c r="C19" s="633">
        <v>351</v>
      </c>
      <c r="D19" s="631">
        <v>0.6</v>
      </c>
      <c r="E19" s="622" t="s">
        <v>136</v>
      </c>
      <c r="F19" s="624">
        <v>8845</v>
      </c>
      <c r="G19" s="604">
        <f t="shared" si="6"/>
        <v>37484</v>
      </c>
      <c r="H19" s="575">
        <f t="shared" si="0"/>
        <v>360.52941176470586</v>
      </c>
      <c r="I19" s="616">
        <v>93</v>
      </c>
      <c r="J19" s="616">
        <v>7000</v>
      </c>
      <c r="L19" s="554">
        <f t="shared" si="7"/>
        <v>0</v>
      </c>
      <c r="M19" s="561">
        <f t="shared" si="1"/>
        <v>8845</v>
      </c>
      <c r="N19" s="561">
        <f t="shared" si="2"/>
        <v>0</v>
      </c>
      <c r="O19" s="561">
        <f t="shared" si="3"/>
        <v>0</v>
      </c>
      <c r="P19" s="561">
        <f t="shared" si="4"/>
        <v>0</v>
      </c>
      <c r="Q19" s="552" t="s">
        <v>86</v>
      </c>
    </row>
    <row r="20" spans="1:17" ht="13.9" customHeight="1" thickBot="1">
      <c r="A20" s="597">
        <v>11</v>
      </c>
      <c r="B20" s="611" t="s">
        <v>456</v>
      </c>
      <c r="C20" s="633">
        <v>300</v>
      </c>
      <c r="D20" s="631">
        <v>0.9</v>
      </c>
      <c r="E20" s="622" t="s">
        <v>136</v>
      </c>
      <c r="F20" s="624">
        <v>11340.000000000002</v>
      </c>
      <c r="G20" s="604">
        <f t="shared" si="6"/>
        <v>48824</v>
      </c>
      <c r="H20" s="575">
        <f t="shared" si="0"/>
        <v>312.21719457013575</v>
      </c>
      <c r="I20" s="616">
        <v>93</v>
      </c>
      <c r="J20" s="616">
        <v>7300</v>
      </c>
      <c r="L20" s="554">
        <f t="shared" si="7"/>
        <v>0</v>
      </c>
      <c r="M20" s="561">
        <f t="shared" si="1"/>
        <v>11340.000000000002</v>
      </c>
      <c r="N20" s="561">
        <f t="shared" si="2"/>
        <v>0</v>
      </c>
      <c r="O20" s="561">
        <f t="shared" si="3"/>
        <v>0</v>
      </c>
      <c r="P20" s="561">
        <f t="shared" si="4"/>
        <v>0</v>
      </c>
      <c r="Q20" s="552" t="s">
        <v>128</v>
      </c>
    </row>
    <row r="21" spans="1:17" ht="13.9" customHeight="1" thickBot="1">
      <c r="A21" s="597">
        <v>12</v>
      </c>
      <c r="B21" s="611" t="s">
        <v>456</v>
      </c>
      <c r="C21" s="633">
        <v>151</v>
      </c>
      <c r="D21" s="631">
        <v>0.3</v>
      </c>
      <c r="E21" s="622" t="s">
        <v>136</v>
      </c>
      <c r="F21" s="624">
        <v>1902</v>
      </c>
      <c r="G21" s="604">
        <f t="shared" si="6"/>
        <v>50726</v>
      </c>
      <c r="H21" s="575">
        <f t="shared" si="0"/>
        <v>153.0497737556561</v>
      </c>
      <c r="I21" s="616">
        <v>93</v>
      </c>
      <c r="J21" s="616">
        <v>7100</v>
      </c>
      <c r="L21" s="554">
        <f t="shared" si="7"/>
        <v>0</v>
      </c>
      <c r="M21" s="561">
        <f t="shared" si="1"/>
        <v>1902</v>
      </c>
      <c r="N21" s="561">
        <f t="shared" si="2"/>
        <v>0</v>
      </c>
      <c r="O21" s="561">
        <f t="shared" si="3"/>
        <v>0</v>
      </c>
      <c r="P21" s="561">
        <f t="shared" si="4"/>
        <v>0</v>
      </c>
      <c r="Q21" s="552" t="s">
        <v>129</v>
      </c>
    </row>
    <row r="22" spans="1:17" ht="13.9" customHeight="1" thickBot="1">
      <c r="A22" s="597">
        <v>13</v>
      </c>
      <c r="B22" s="611" t="s">
        <v>456</v>
      </c>
      <c r="C22" s="633">
        <v>300</v>
      </c>
      <c r="D22" s="631">
        <v>0.9</v>
      </c>
      <c r="E22" s="622" t="s">
        <v>136</v>
      </c>
      <c r="F22" s="624">
        <v>10314</v>
      </c>
      <c r="G22" s="604">
        <f t="shared" si="6"/>
        <v>61040</v>
      </c>
      <c r="H22" s="575">
        <f t="shared" si="0"/>
        <v>312.21719457013575</v>
      </c>
      <c r="I22" s="616">
        <v>93</v>
      </c>
      <c r="J22" s="616">
        <v>7200</v>
      </c>
      <c r="L22" s="554">
        <f t="shared" si="7"/>
        <v>0</v>
      </c>
      <c r="M22" s="561">
        <f t="shared" si="1"/>
        <v>10314</v>
      </c>
      <c r="N22" s="561">
        <f t="shared" si="2"/>
        <v>0</v>
      </c>
      <c r="O22" s="561">
        <f t="shared" si="3"/>
        <v>0</v>
      </c>
      <c r="P22" s="561">
        <f t="shared" si="4"/>
        <v>0</v>
      </c>
      <c r="Q22" s="552" t="s">
        <v>139</v>
      </c>
    </row>
    <row r="23" spans="1:17" ht="13.9" customHeight="1" thickBot="1">
      <c r="A23" s="597">
        <v>14</v>
      </c>
      <c r="B23" s="611" t="s">
        <v>456</v>
      </c>
      <c r="C23" s="633">
        <v>301</v>
      </c>
      <c r="D23" s="631">
        <v>1.2</v>
      </c>
      <c r="E23" s="622" t="s">
        <v>136</v>
      </c>
      <c r="F23" s="624">
        <v>13000</v>
      </c>
      <c r="G23" s="604">
        <f t="shared" si="6"/>
        <v>74040</v>
      </c>
      <c r="H23" s="575">
        <f t="shared" si="0"/>
        <v>317.34389140271492</v>
      </c>
      <c r="I23" s="616">
        <v>93</v>
      </c>
      <c r="J23" s="616">
        <v>7100</v>
      </c>
      <c r="L23" s="554">
        <f t="shared" si="7"/>
        <v>0</v>
      </c>
      <c r="M23" s="561">
        <f t="shared" si="1"/>
        <v>13000</v>
      </c>
      <c r="N23" s="561">
        <f t="shared" si="2"/>
        <v>0</v>
      </c>
      <c r="O23" s="561">
        <f t="shared" si="3"/>
        <v>0</v>
      </c>
      <c r="P23" s="561">
        <f t="shared" si="4"/>
        <v>0</v>
      </c>
      <c r="Q23" s="552" t="s">
        <v>192</v>
      </c>
    </row>
    <row r="24" spans="1:17" ht="13.9" customHeight="1" thickBot="1">
      <c r="A24" s="597">
        <v>15</v>
      </c>
      <c r="B24" s="611" t="s">
        <v>456</v>
      </c>
      <c r="C24" s="633">
        <v>193</v>
      </c>
      <c r="D24" s="631">
        <v>0.3</v>
      </c>
      <c r="E24" s="622" t="s">
        <v>136</v>
      </c>
      <c r="F24" s="624">
        <v>2432</v>
      </c>
      <c r="G24" s="604">
        <f t="shared" si="6"/>
        <v>76472</v>
      </c>
      <c r="H24" s="575">
        <f t="shared" si="0"/>
        <v>195.61990950226243</v>
      </c>
      <c r="I24" s="616">
        <v>93</v>
      </c>
      <c r="J24" s="616">
        <v>6900</v>
      </c>
      <c r="L24" s="554">
        <f t="shared" si="7"/>
        <v>0</v>
      </c>
      <c r="M24" s="561">
        <f t="shared" si="1"/>
        <v>2432</v>
      </c>
      <c r="N24" s="561">
        <f t="shared" si="2"/>
        <v>0</v>
      </c>
      <c r="O24" s="561">
        <f t="shared" si="3"/>
        <v>0</v>
      </c>
      <c r="P24" s="561">
        <f t="shared" si="4"/>
        <v>0</v>
      </c>
      <c r="Q24" s="552" t="s">
        <v>233</v>
      </c>
    </row>
    <row r="25" spans="1:17" ht="13.9" customHeight="1" thickBot="1">
      <c r="A25" s="597">
        <v>16</v>
      </c>
      <c r="B25" s="611" t="s">
        <v>456</v>
      </c>
      <c r="C25" s="633">
        <v>191</v>
      </c>
      <c r="D25" s="631">
        <v>1.2</v>
      </c>
      <c r="E25" s="622" t="s">
        <v>136</v>
      </c>
      <c r="F25" s="624">
        <v>9628</v>
      </c>
      <c r="G25" s="604">
        <f t="shared" si="6"/>
        <v>86100</v>
      </c>
      <c r="H25" s="575">
        <f t="shared" si="0"/>
        <v>201.37104072398191</v>
      </c>
      <c r="I25" s="616">
        <v>93</v>
      </c>
      <c r="J25" s="616">
        <v>7050</v>
      </c>
      <c r="L25" s="554">
        <f t="shared" si="7"/>
        <v>0</v>
      </c>
      <c r="M25" s="561">
        <f t="shared" si="1"/>
        <v>9628</v>
      </c>
      <c r="N25" s="561">
        <f t="shared" si="2"/>
        <v>0</v>
      </c>
      <c r="O25" s="561">
        <f t="shared" si="3"/>
        <v>0</v>
      </c>
      <c r="P25" s="561">
        <f t="shared" si="4"/>
        <v>0</v>
      </c>
      <c r="Q25" s="553" t="s">
        <v>156</v>
      </c>
    </row>
    <row r="26" spans="1:17" ht="13.9" customHeight="1" thickBot="1">
      <c r="A26" s="597">
        <v>17</v>
      </c>
      <c r="B26" s="611" t="s">
        <v>456</v>
      </c>
      <c r="C26" s="633">
        <v>215</v>
      </c>
      <c r="D26" s="631">
        <v>0.3</v>
      </c>
      <c r="E26" s="622" t="s">
        <v>150</v>
      </c>
      <c r="F26" s="624">
        <v>2709</v>
      </c>
      <c r="G26" s="604">
        <f t="shared" si="6"/>
        <v>88809</v>
      </c>
      <c r="H26" s="575">
        <f t="shared" si="0"/>
        <v>217.91855203619909</v>
      </c>
      <c r="I26" s="616">
        <v>93</v>
      </c>
      <c r="J26" s="616">
        <v>6800</v>
      </c>
      <c r="L26" s="554">
        <f t="shared" si="7"/>
        <v>0</v>
      </c>
      <c r="M26" s="561">
        <f t="shared" si="1"/>
        <v>0</v>
      </c>
      <c r="N26" s="561">
        <f t="shared" si="2"/>
        <v>2709</v>
      </c>
      <c r="O26" s="561">
        <f t="shared" si="3"/>
        <v>0</v>
      </c>
      <c r="P26" s="561">
        <f t="shared" si="4"/>
        <v>0</v>
      </c>
    </row>
    <row r="27" spans="1:17" ht="13.9" customHeight="1" thickBot="1">
      <c r="A27" s="597">
        <v>18</v>
      </c>
      <c r="B27" s="611" t="s">
        <v>456</v>
      </c>
      <c r="C27" s="633">
        <v>400</v>
      </c>
      <c r="D27" s="631">
        <v>0.6</v>
      </c>
      <c r="E27" s="622" t="s">
        <v>150</v>
      </c>
      <c r="F27" s="624">
        <v>10080</v>
      </c>
      <c r="G27" s="604">
        <f t="shared" si="6"/>
        <v>98889</v>
      </c>
      <c r="H27" s="575">
        <f t="shared" si="0"/>
        <v>410.85972850678729</v>
      </c>
      <c r="I27" s="616">
        <v>95</v>
      </c>
      <c r="J27" s="616">
        <v>7000</v>
      </c>
      <c r="L27" s="554">
        <f t="shared" si="7"/>
        <v>0</v>
      </c>
      <c r="M27" s="561">
        <f t="shared" si="1"/>
        <v>0</v>
      </c>
      <c r="N27" s="561">
        <f t="shared" si="2"/>
        <v>10080</v>
      </c>
      <c r="O27" s="561">
        <f t="shared" si="3"/>
        <v>0</v>
      </c>
      <c r="P27" s="561">
        <f t="shared" si="4"/>
        <v>0</v>
      </c>
    </row>
    <row r="28" spans="1:17" ht="13.9" customHeight="1" thickBot="1">
      <c r="A28" s="597">
        <v>19</v>
      </c>
      <c r="B28" s="611" t="s">
        <v>456</v>
      </c>
      <c r="C28" s="633">
        <v>401</v>
      </c>
      <c r="D28" s="631">
        <v>0.9</v>
      </c>
      <c r="E28" s="622" t="s">
        <v>150</v>
      </c>
      <c r="F28" s="624">
        <v>15158</v>
      </c>
      <c r="G28" s="604">
        <f t="shared" si="6"/>
        <v>114047</v>
      </c>
      <c r="H28" s="575">
        <f t="shared" si="0"/>
        <v>417.33031674208149</v>
      </c>
      <c r="I28" s="616">
        <v>95</v>
      </c>
      <c r="J28" s="616">
        <v>7170</v>
      </c>
      <c r="L28" s="554">
        <f t="shared" si="7"/>
        <v>0</v>
      </c>
      <c r="M28" s="561">
        <f t="shared" si="1"/>
        <v>0</v>
      </c>
      <c r="N28" s="561">
        <f t="shared" si="2"/>
        <v>15158</v>
      </c>
      <c r="O28" s="561">
        <f t="shared" si="3"/>
        <v>0</v>
      </c>
      <c r="P28" s="561">
        <f t="shared" si="4"/>
        <v>0</v>
      </c>
    </row>
    <row r="29" spans="1:17" ht="13.9" customHeight="1" thickBot="1">
      <c r="A29" s="597">
        <v>20</v>
      </c>
      <c r="B29" s="611" t="s">
        <v>456</v>
      </c>
      <c r="C29" s="633">
        <v>205</v>
      </c>
      <c r="D29" s="631">
        <v>0.3</v>
      </c>
      <c r="E29" s="622" t="s">
        <v>150</v>
      </c>
      <c r="F29" s="624">
        <v>2583</v>
      </c>
      <c r="G29" s="604">
        <f t="shared" si="6"/>
        <v>116630</v>
      </c>
      <c r="H29" s="575">
        <f t="shared" si="0"/>
        <v>207.78280542986425</v>
      </c>
      <c r="I29" s="616">
        <v>95</v>
      </c>
      <c r="J29" s="616">
        <v>7050</v>
      </c>
      <c r="L29" s="554">
        <f t="shared" si="7"/>
        <v>0</v>
      </c>
      <c r="M29" s="561">
        <f t="shared" si="1"/>
        <v>0</v>
      </c>
      <c r="N29" s="561">
        <f t="shared" si="2"/>
        <v>2583</v>
      </c>
      <c r="O29" s="561">
        <f t="shared" si="3"/>
        <v>0</v>
      </c>
      <c r="P29" s="561">
        <f t="shared" si="4"/>
        <v>0</v>
      </c>
    </row>
    <row r="30" spans="1:17" ht="13.9" customHeight="1" thickBot="1">
      <c r="A30" s="597">
        <v>21</v>
      </c>
      <c r="B30" s="611" t="s">
        <v>456</v>
      </c>
      <c r="C30" s="633">
        <v>407</v>
      </c>
      <c r="D30" s="631">
        <v>0.9</v>
      </c>
      <c r="E30" s="622" t="s">
        <v>150</v>
      </c>
      <c r="F30" s="624">
        <v>15384</v>
      </c>
      <c r="G30" s="604">
        <f t="shared" si="6"/>
        <v>132014</v>
      </c>
      <c r="H30" s="575">
        <f t="shared" si="0"/>
        <v>423.5746606334842</v>
      </c>
      <c r="I30" s="616">
        <v>95</v>
      </c>
      <c r="J30" s="616">
        <v>6830</v>
      </c>
      <c r="L30" s="554">
        <f t="shared" si="7"/>
        <v>0</v>
      </c>
      <c r="M30" s="561">
        <f t="shared" si="1"/>
        <v>0</v>
      </c>
      <c r="N30" s="561">
        <f t="shared" si="2"/>
        <v>15384</v>
      </c>
      <c r="O30" s="561">
        <f t="shared" si="3"/>
        <v>0</v>
      </c>
      <c r="P30" s="561">
        <f t="shared" si="4"/>
        <v>0</v>
      </c>
    </row>
    <row r="31" spans="1:17" ht="13.9" customHeight="1" thickBot="1">
      <c r="A31" s="597">
        <v>22</v>
      </c>
      <c r="B31" s="611" t="s">
        <v>456</v>
      </c>
      <c r="C31" s="633">
        <v>400</v>
      </c>
      <c r="D31" s="631">
        <v>1.5</v>
      </c>
      <c r="E31" s="622" t="s">
        <v>150</v>
      </c>
      <c r="F31" s="624">
        <v>25200</v>
      </c>
      <c r="G31" s="604">
        <f t="shared" si="6"/>
        <v>157214</v>
      </c>
      <c r="H31" s="575">
        <f t="shared" si="0"/>
        <v>427.14932126696834</v>
      </c>
      <c r="I31" s="616">
        <v>95</v>
      </c>
      <c r="J31" s="616">
        <v>7030</v>
      </c>
      <c r="L31" s="554">
        <f t="shared" si="7"/>
        <v>0</v>
      </c>
      <c r="M31" s="561">
        <f t="shared" si="1"/>
        <v>0</v>
      </c>
      <c r="N31" s="561">
        <f t="shared" si="2"/>
        <v>25200</v>
      </c>
      <c r="O31" s="561">
        <f t="shared" si="3"/>
        <v>0</v>
      </c>
      <c r="P31" s="561">
        <f t="shared" si="4"/>
        <v>0</v>
      </c>
    </row>
    <row r="32" spans="1:17" ht="13.9" customHeight="1" thickBot="1">
      <c r="A32" s="597">
        <v>23</v>
      </c>
      <c r="B32" s="611" t="s">
        <v>456</v>
      </c>
      <c r="C32" s="633">
        <v>202</v>
      </c>
      <c r="D32" s="631">
        <v>0.6</v>
      </c>
      <c r="E32" s="622" t="s">
        <v>150</v>
      </c>
      <c r="F32" s="624">
        <v>5090</v>
      </c>
      <c r="G32" s="604">
        <f t="shared" si="6"/>
        <v>162304</v>
      </c>
      <c r="H32" s="575">
        <f t="shared" si="0"/>
        <v>207.48416289592757</v>
      </c>
      <c r="I32" s="616">
        <v>96</v>
      </c>
      <c r="J32" s="616">
        <v>6750</v>
      </c>
      <c r="L32" s="554">
        <f t="shared" si="7"/>
        <v>0</v>
      </c>
      <c r="M32" s="561">
        <f t="shared" si="1"/>
        <v>0</v>
      </c>
      <c r="N32" s="561">
        <f t="shared" si="2"/>
        <v>5090</v>
      </c>
      <c r="O32" s="561">
        <f t="shared" si="3"/>
        <v>0</v>
      </c>
      <c r="P32" s="561">
        <f t="shared" si="4"/>
        <v>0</v>
      </c>
    </row>
    <row r="33" spans="1:16" ht="13.9" customHeight="1" thickBot="1">
      <c r="A33" s="597">
        <v>24</v>
      </c>
      <c r="B33" s="611" t="s">
        <v>456</v>
      </c>
      <c r="C33" s="633">
        <v>401</v>
      </c>
      <c r="D33" s="631">
        <v>1.2</v>
      </c>
      <c r="E33" s="622" t="s">
        <v>150</v>
      </c>
      <c r="F33" s="624">
        <v>20210</v>
      </c>
      <c r="G33" s="604">
        <f t="shared" si="6"/>
        <v>182514</v>
      </c>
      <c r="H33" s="575">
        <f t="shared" si="0"/>
        <v>422.77375565610862</v>
      </c>
      <c r="I33" s="616">
        <v>96</v>
      </c>
      <c r="J33" s="616">
        <v>6700</v>
      </c>
      <c r="L33" s="554">
        <f t="shared" si="7"/>
        <v>0</v>
      </c>
      <c r="M33" s="561">
        <f t="shared" si="1"/>
        <v>0</v>
      </c>
      <c r="N33" s="561">
        <f t="shared" si="2"/>
        <v>20210</v>
      </c>
      <c r="O33" s="561">
        <f t="shared" si="3"/>
        <v>0</v>
      </c>
      <c r="P33" s="561">
        <f t="shared" si="4"/>
        <v>0</v>
      </c>
    </row>
    <row r="34" spans="1:16" ht="13.9" customHeight="1" thickBot="1">
      <c r="A34" s="597">
        <v>25</v>
      </c>
      <c r="B34" s="611" t="s">
        <v>456</v>
      </c>
      <c r="C34" s="633">
        <v>411</v>
      </c>
      <c r="D34" s="631">
        <v>1.8</v>
      </c>
      <c r="E34" s="622" t="s">
        <v>150</v>
      </c>
      <c r="F34" s="624">
        <v>30712</v>
      </c>
      <c r="G34" s="604">
        <f t="shared" si="6"/>
        <v>213226</v>
      </c>
      <c r="H34" s="575">
        <f t="shared" si="0"/>
        <v>444.47511312217193</v>
      </c>
      <c r="I34" s="616">
        <v>95</v>
      </c>
      <c r="J34" s="616">
        <v>6900</v>
      </c>
      <c r="L34" s="554">
        <f t="shared" si="7"/>
        <v>0</v>
      </c>
      <c r="M34" s="561">
        <f t="shared" si="1"/>
        <v>0</v>
      </c>
      <c r="N34" s="561">
        <f t="shared" si="2"/>
        <v>30712</v>
      </c>
      <c r="O34" s="561">
        <f t="shared" si="3"/>
        <v>0</v>
      </c>
      <c r="P34" s="561">
        <f t="shared" si="4"/>
        <v>0</v>
      </c>
    </row>
    <row r="35" spans="1:16" ht="13.9" customHeight="1" thickBot="1">
      <c r="A35" s="597">
        <v>26</v>
      </c>
      <c r="B35" s="611" t="s">
        <v>456</v>
      </c>
      <c r="C35" s="633">
        <v>201</v>
      </c>
      <c r="D35" s="631">
        <v>0.6</v>
      </c>
      <c r="E35" s="622" t="s">
        <v>150</v>
      </c>
      <c r="F35" s="624">
        <v>5065</v>
      </c>
      <c r="G35" s="604">
        <f t="shared" si="6"/>
        <v>218291</v>
      </c>
      <c r="H35" s="575">
        <f t="shared" si="0"/>
        <v>206.45701357466061</v>
      </c>
      <c r="I35" s="616">
        <v>96</v>
      </c>
      <c r="J35" s="616">
        <v>6675</v>
      </c>
      <c r="L35" s="554">
        <f t="shared" si="7"/>
        <v>0</v>
      </c>
      <c r="M35" s="561">
        <f t="shared" si="1"/>
        <v>0</v>
      </c>
      <c r="N35" s="561">
        <f t="shared" si="2"/>
        <v>5065</v>
      </c>
      <c r="O35" s="561">
        <f t="shared" si="3"/>
        <v>0</v>
      </c>
      <c r="P35" s="561">
        <f t="shared" si="4"/>
        <v>0</v>
      </c>
    </row>
    <row r="36" spans="1:16" ht="13.9" customHeight="1" thickBot="1">
      <c r="A36" s="597">
        <v>27</v>
      </c>
      <c r="B36" s="611" t="s">
        <v>456</v>
      </c>
      <c r="C36" s="633">
        <v>400</v>
      </c>
      <c r="D36" s="631">
        <v>1.2</v>
      </c>
      <c r="E36" s="622" t="s">
        <v>150</v>
      </c>
      <c r="F36" s="624">
        <v>20160</v>
      </c>
      <c r="G36" s="604">
        <f t="shared" si="6"/>
        <v>238451</v>
      </c>
      <c r="H36" s="575">
        <f t="shared" si="0"/>
        <v>421.7194570135747</v>
      </c>
      <c r="I36" s="616">
        <v>96</v>
      </c>
      <c r="J36" s="616">
        <v>6700</v>
      </c>
      <c r="L36" s="554">
        <f t="shared" si="7"/>
        <v>0</v>
      </c>
      <c r="M36" s="561">
        <f t="shared" si="1"/>
        <v>0</v>
      </c>
      <c r="N36" s="561">
        <f t="shared" si="2"/>
        <v>20160</v>
      </c>
      <c r="O36" s="561">
        <f t="shared" si="3"/>
        <v>0</v>
      </c>
      <c r="P36" s="561">
        <f t="shared" si="4"/>
        <v>0</v>
      </c>
    </row>
    <row r="37" spans="1:16" ht="13.9" customHeight="1" thickBot="1">
      <c r="A37" s="597">
        <v>28</v>
      </c>
      <c r="B37" s="611" t="s">
        <v>456</v>
      </c>
      <c r="C37" s="633">
        <v>301</v>
      </c>
      <c r="D37" s="631">
        <v>1.8</v>
      </c>
      <c r="E37" s="622" t="s">
        <v>150</v>
      </c>
      <c r="F37" s="624">
        <v>22756</v>
      </c>
      <c r="G37" s="604">
        <f t="shared" si="6"/>
        <v>261207</v>
      </c>
      <c r="H37" s="575">
        <f t="shared" si="0"/>
        <v>325.51583710407238</v>
      </c>
      <c r="I37" s="616">
        <v>96</v>
      </c>
      <c r="J37" s="616">
        <v>6900</v>
      </c>
      <c r="L37" s="554">
        <f t="shared" si="7"/>
        <v>0</v>
      </c>
      <c r="M37" s="561">
        <f t="shared" si="1"/>
        <v>0</v>
      </c>
      <c r="N37" s="561">
        <f t="shared" si="2"/>
        <v>22756</v>
      </c>
      <c r="O37" s="561">
        <f t="shared" si="3"/>
        <v>0</v>
      </c>
      <c r="P37" s="561">
        <f t="shared" si="4"/>
        <v>0</v>
      </c>
    </row>
    <row r="38" spans="1:16" ht="13.9" customHeight="1" thickBot="1">
      <c r="A38" s="597">
        <v>29</v>
      </c>
      <c r="B38" s="611" t="s">
        <v>456</v>
      </c>
      <c r="C38" s="633">
        <v>210</v>
      </c>
      <c r="D38" s="631">
        <v>0.9</v>
      </c>
      <c r="E38" s="622" t="s">
        <v>150</v>
      </c>
      <c r="F38" s="624">
        <v>7938.0000000000009</v>
      </c>
      <c r="G38" s="604">
        <f t="shared" si="6"/>
        <v>269145</v>
      </c>
      <c r="H38" s="575">
        <f t="shared" si="0"/>
        <v>218.55203619909503</v>
      </c>
      <c r="I38" s="616">
        <v>96</v>
      </c>
      <c r="J38" s="616">
        <v>6700</v>
      </c>
      <c r="L38" s="554">
        <f t="shared" si="7"/>
        <v>0</v>
      </c>
      <c r="M38" s="561">
        <f t="shared" si="1"/>
        <v>0</v>
      </c>
      <c r="N38" s="561">
        <f t="shared" si="2"/>
        <v>7938.0000000000009</v>
      </c>
      <c r="O38" s="561">
        <f t="shared" si="3"/>
        <v>0</v>
      </c>
      <c r="P38" s="561">
        <f t="shared" si="4"/>
        <v>0</v>
      </c>
    </row>
    <row r="39" spans="1:16" ht="13.9" customHeight="1" thickBot="1">
      <c r="A39" s="597">
        <v>30</v>
      </c>
      <c r="B39" s="611" t="s">
        <v>456</v>
      </c>
      <c r="C39" s="633">
        <v>301</v>
      </c>
      <c r="D39" s="631">
        <v>1.5</v>
      </c>
      <c r="E39" s="622" t="s">
        <v>150</v>
      </c>
      <c r="F39" s="624">
        <v>18963</v>
      </c>
      <c r="G39" s="604">
        <f t="shared" si="6"/>
        <v>288108</v>
      </c>
      <c r="H39" s="575">
        <f t="shared" si="0"/>
        <v>321.42986425339365</v>
      </c>
      <c r="I39" s="616">
        <v>96</v>
      </c>
      <c r="J39" s="616">
        <v>6850</v>
      </c>
      <c r="L39" s="554">
        <f t="shared" si="7"/>
        <v>0</v>
      </c>
      <c r="M39" s="561">
        <f t="shared" si="1"/>
        <v>0</v>
      </c>
      <c r="N39" s="561">
        <f t="shared" si="2"/>
        <v>18963</v>
      </c>
      <c r="O39" s="561">
        <f t="shared" si="3"/>
        <v>0</v>
      </c>
      <c r="P39" s="561">
        <f t="shared" si="4"/>
        <v>0</v>
      </c>
    </row>
    <row r="40" spans="1:16" ht="13.9" customHeight="1" thickBot="1">
      <c r="A40" s="597">
        <v>31</v>
      </c>
      <c r="B40" s="611" t="s">
        <v>456</v>
      </c>
      <c r="C40" s="633">
        <v>210</v>
      </c>
      <c r="D40" s="631">
        <v>2</v>
      </c>
      <c r="E40" s="622" t="s">
        <v>150</v>
      </c>
      <c r="F40" s="624">
        <v>17640</v>
      </c>
      <c r="G40" s="604">
        <f t="shared" si="6"/>
        <v>305748</v>
      </c>
      <c r="H40" s="575">
        <f t="shared" si="0"/>
        <v>229.00452488687782</v>
      </c>
      <c r="I40" s="616">
        <v>96</v>
      </c>
      <c r="J40" s="616">
        <v>7000</v>
      </c>
      <c r="L40" s="554">
        <f t="shared" si="7"/>
        <v>0</v>
      </c>
      <c r="M40" s="561">
        <f t="shared" si="1"/>
        <v>0</v>
      </c>
      <c r="N40" s="561">
        <f t="shared" si="2"/>
        <v>17640</v>
      </c>
      <c r="O40" s="561">
        <f t="shared" si="3"/>
        <v>0</v>
      </c>
      <c r="P40" s="561">
        <f t="shared" si="4"/>
        <v>0</v>
      </c>
    </row>
    <row r="41" spans="1:16" ht="13.9" customHeight="1" thickBot="1">
      <c r="A41" s="597">
        <v>32</v>
      </c>
      <c r="B41" s="611" t="s">
        <v>456</v>
      </c>
      <c r="C41" s="633">
        <v>201</v>
      </c>
      <c r="D41" s="631">
        <v>0.9</v>
      </c>
      <c r="E41" s="622" t="s">
        <v>150</v>
      </c>
      <c r="F41" s="624">
        <v>7598</v>
      </c>
      <c r="G41" s="604">
        <f t="shared" si="6"/>
        <v>313346</v>
      </c>
      <c r="H41" s="575">
        <f t="shared" si="0"/>
        <v>209.18552036199097</v>
      </c>
      <c r="I41" s="616">
        <v>96</v>
      </c>
      <c r="J41" s="616">
        <v>6950</v>
      </c>
      <c r="L41" s="554">
        <f t="shared" si="7"/>
        <v>0</v>
      </c>
      <c r="M41" s="561">
        <f t="shared" si="1"/>
        <v>0</v>
      </c>
      <c r="N41" s="561">
        <f t="shared" si="2"/>
        <v>7598</v>
      </c>
      <c r="O41" s="561">
        <f t="shared" si="3"/>
        <v>0</v>
      </c>
      <c r="P41" s="561">
        <f t="shared" si="4"/>
        <v>0</v>
      </c>
    </row>
    <row r="42" spans="1:16" ht="13.9" customHeight="1" thickBot="1">
      <c r="A42" s="597">
        <v>33</v>
      </c>
      <c r="B42" s="611" t="s">
        <v>456</v>
      </c>
      <c r="C42" s="633">
        <v>209</v>
      </c>
      <c r="D42" s="631">
        <v>1.5</v>
      </c>
      <c r="E42" s="622" t="s">
        <v>150</v>
      </c>
      <c r="F42" s="624">
        <v>11000</v>
      </c>
      <c r="G42" s="604">
        <f t="shared" si="6"/>
        <v>324346</v>
      </c>
      <c r="H42" s="575">
        <f t="shared" si="0"/>
        <v>223.18552036199094</v>
      </c>
      <c r="I42" s="616">
        <v>96</v>
      </c>
      <c r="J42" s="616">
        <v>7100</v>
      </c>
      <c r="L42" s="554">
        <f t="shared" si="7"/>
        <v>0</v>
      </c>
      <c r="M42" s="561">
        <f t="shared" si="1"/>
        <v>0</v>
      </c>
      <c r="N42" s="561">
        <f t="shared" si="2"/>
        <v>11000</v>
      </c>
      <c r="O42" s="561">
        <f t="shared" si="3"/>
        <v>0</v>
      </c>
      <c r="P42" s="561">
        <f t="shared" si="4"/>
        <v>0</v>
      </c>
    </row>
    <row r="43" spans="1:16" ht="13.9" customHeight="1" thickBot="1">
      <c r="A43" s="597">
        <v>34</v>
      </c>
      <c r="B43" s="611" t="s">
        <v>456</v>
      </c>
      <c r="C43" s="633">
        <v>275</v>
      </c>
      <c r="D43" s="631">
        <v>2</v>
      </c>
      <c r="E43" s="622" t="s">
        <v>150</v>
      </c>
      <c r="F43" s="624">
        <v>19754</v>
      </c>
      <c r="G43" s="604">
        <f t="shared" si="6"/>
        <v>344100</v>
      </c>
      <c r="H43" s="575">
        <f t="shared" si="0"/>
        <v>299.88687782805425</v>
      </c>
      <c r="I43" s="616">
        <v>96</v>
      </c>
      <c r="J43" s="616">
        <v>7275</v>
      </c>
      <c r="L43" s="554">
        <f t="shared" si="7"/>
        <v>0</v>
      </c>
      <c r="M43" s="561">
        <f t="shared" si="1"/>
        <v>0</v>
      </c>
      <c r="N43" s="561">
        <f t="shared" si="2"/>
        <v>19754</v>
      </c>
      <c r="O43" s="561">
        <f t="shared" si="3"/>
        <v>0</v>
      </c>
      <c r="P43" s="561">
        <f t="shared" si="4"/>
        <v>0</v>
      </c>
    </row>
    <row r="44" spans="1:16" ht="13.9" customHeight="1" thickBot="1">
      <c r="A44" s="597">
        <v>35</v>
      </c>
      <c r="B44" s="611"/>
      <c r="C44" s="612"/>
      <c r="D44" s="613"/>
      <c r="E44" s="622"/>
      <c r="F44" s="624">
        <f>(D44*42)*C44</f>
        <v>0</v>
      </c>
      <c r="G44" s="604">
        <f t="shared" si="6"/>
        <v>344100</v>
      </c>
      <c r="H44" s="575">
        <f t="shared" si="0"/>
        <v>0</v>
      </c>
      <c r="I44" s="616"/>
      <c r="J44" s="616"/>
      <c r="L44" s="554">
        <f t="shared" si="7"/>
        <v>0</v>
      </c>
      <c r="M44" s="561">
        <f t="shared" si="1"/>
        <v>0</v>
      </c>
      <c r="N44" s="561">
        <f t="shared" si="2"/>
        <v>0</v>
      </c>
      <c r="O44" s="561">
        <f t="shared" si="3"/>
        <v>0</v>
      </c>
      <c r="P44" s="561">
        <f t="shared" si="4"/>
        <v>0</v>
      </c>
    </row>
    <row r="45" spans="1:16" ht="13.9" customHeight="1" thickBot="1">
      <c r="A45" s="597">
        <v>36</v>
      </c>
      <c r="B45" s="611"/>
      <c r="C45" s="612"/>
      <c r="D45" s="613"/>
      <c r="E45" s="622"/>
      <c r="F45" s="624">
        <f t="shared" ref="F45" si="8">(D45*42)*C45</f>
        <v>0</v>
      </c>
      <c r="G45" s="604">
        <f t="shared" si="6"/>
        <v>344100</v>
      </c>
      <c r="H45" s="575">
        <f t="shared" si="0"/>
        <v>0</v>
      </c>
      <c r="I45" s="616"/>
      <c r="J45" s="616"/>
      <c r="L45" s="554">
        <f t="shared" si="7"/>
        <v>0</v>
      </c>
      <c r="M45" s="561">
        <f t="shared" si="1"/>
        <v>0</v>
      </c>
      <c r="N45" s="561">
        <f t="shared" si="2"/>
        <v>0</v>
      </c>
      <c r="O45" s="561">
        <f t="shared" si="3"/>
        <v>0</v>
      </c>
      <c r="P45" s="561">
        <f t="shared" si="4"/>
        <v>0</v>
      </c>
    </row>
    <row r="46" spans="1:16" ht="13.9" customHeight="1" thickBot="1">
      <c r="A46" s="597">
        <v>37</v>
      </c>
      <c r="B46" s="611"/>
      <c r="C46" s="612"/>
      <c r="D46" s="613"/>
      <c r="E46" s="622"/>
      <c r="F46" s="624">
        <f>(D46*42)*C46</f>
        <v>0</v>
      </c>
      <c r="G46" s="604">
        <f t="shared" si="6"/>
        <v>344100</v>
      </c>
      <c r="H46" s="575">
        <f t="shared" si="0"/>
        <v>0</v>
      </c>
      <c r="I46" s="616"/>
      <c r="J46" s="616"/>
      <c r="L46" s="554">
        <f t="shared" si="7"/>
        <v>0</v>
      </c>
      <c r="M46" s="561">
        <f t="shared" si="1"/>
        <v>0</v>
      </c>
      <c r="N46" s="561">
        <f t="shared" si="2"/>
        <v>0</v>
      </c>
      <c r="O46" s="561">
        <f t="shared" si="3"/>
        <v>0</v>
      </c>
      <c r="P46" s="561">
        <f t="shared" si="4"/>
        <v>0</v>
      </c>
    </row>
    <row r="47" spans="1:16" ht="13.9" customHeight="1" thickBot="1">
      <c r="A47" s="597">
        <v>38</v>
      </c>
      <c r="B47" s="611"/>
      <c r="C47" s="612"/>
      <c r="D47" s="613"/>
      <c r="E47" s="622"/>
      <c r="F47" s="624">
        <f t="shared" ref="F47:F48" si="9">(D47*42)*C47</f>
        <v>0</v>
      </c>
      <c r="G47" s="604">
        <f t="shared" si="6"/>
        <v>344100</v>
      </c>
      <c r="H47" s="575">
        <f t="shared" si="0"/>
        <v>0</v>
      </c>
      <c r="I47" s="616"/>
      <c r="J47" s="616"/>
      <c r="L47" s="554">
        <f t="shared" si="7"/>
        <v>0</v>
      </c>
      <c r="M47" s="561">
        <f>IF(E47=$M$54,F47,0)</f>
        <v>0</v>
      </c>
      <c r="N47" s="561">
        <f>IF(E47=$N$54,F47,0)</f>
        <v>0</v>
      </c>
      <c r="O47" s="561">
        <f>IF(E47=$O$54,F47,0)</f>
        <v>0</v>
      </c>
      <c r="P47" s="561">
        <f>IF(E47=$P$54,F47,0)</f>
        <v>0</v>
      </c>
    </row>
    <row r="48" spans="1:16" ht="13.9" customHeight="1" thickBot="1">
      <c r="A48" s="597">
        <v>39</v>
      </c>
      <c r="B48" s="611"/>
      <c r="C48" s="612"/>
      <c r="D48" s="613"/>
      <c r="E48" s="622"/>
      <c r="F48" s="624">
        <f t="shared" si="9"/>
        <v>0</v>
      </c>
      <c r="G48" s="604">
        <f t="shared" si="6"/>
        <v>344100</v>
      </c>
      <c r="H48" s="575">
        <f t="shared" si="0"/>
        <v>0</v>
      </c>
      <c r="I48" s="616"/>
      <c r="J48" s="616"/>
      <c r="L48" s="554">
        <f t="shared" si="7"/>
        <v>0</v>
      </c>
      <c r="M48" s="561">
        <f>IF(E48=$M$54,F48,0)</f>
        <v>0</v>
      </c>
      <c r="N48" s="561">
        <f>IF(E48=$N$54,F48,0)</f>
        <v>0</v>
      </c>
      <c r="O48" s="561">
        <f>IF(E48=$O$54,F48,0)</f>
        <v>0</v>
      </c>
      <c r="P48" s="561">
        <f>IF(E48=$P$54,F48,0)</f>
        <v>0</v>
      </c>
    </row>
    <row r="49" spans="1:17" ht="13.9" customHeight="1" thickBot="1">
      <c r="A49" s="597">
        <v>40</v>
      </c>
      <c r="B49" s="611" t="s">
        <v>456</v>
      </c>
      <c r="C49" s="591">
        <f>(C5*E4)</f>
        <v>395.20241999999996</v>
      </c>
      <c r="D49" s="621"/>
      <c r="E49" s="614" t="s">
        <v>156</v>
      </c>
      <c r="F49" s="623"/>
      <c r="G49" s="605"/>
      <c r="H49" s="575">
        <f t="shared" si="0"/>
        <v>395.20241999999996</v>
      </c>
      <c r="I49" s="612">
        <v>96</v>
      </c>
      <c r="J49" s="616">
        <v>7150</v>
      </c>
      <c r="L49" s="554">
        <f t="shared" si="7"/>
        <v>0</v>
      </c>
      <c r="M49" s="561">
        <f>IF(E49=$M$54,F49,0)</f>
        <v>0</v>
      </c>
      <c r="N49" s="561">
        <f>IF(E49=$N$54,F49,0)</f>
        <v>0</v>
      </c>
      <c r="O49" s="561">
        <f>IF(E49=$O$54,F49,0)</f>
        <v>0</v>
      </c>
      <c r="P49" s="561">
        <f>IF(E49=$P$54,F49,0)</f>
        <v>0</v>
      </c>
    </row>
    <row r="50" spans="1:17" ht="13.9" customHeight="1" thickBot="1">
      <c r="A50" s="578" t="s">
        <v>71</v>
      </c>
      <c r="B50" s="576" t="s">
        <v>235</v>
      </c>
      <c r="C50" s="591">
        <f>(SUM(C10:C49))*42</f>
        <v>395984.50163999997</v>
      </c>
      <c r="D50" s="598" t="s">
        <v>236</v>
      </c>
      <c r="E50" s="576" t="s">
        <v>237</v>
      </c>
      <c r="F50" s="591">
        <f>SUM(F10:F46)</f>
        <v>344100</v>
      </c>
      <c r="G50" s="607" t="s">
        <v>154</v>
      </c>
      <c r="H50" s="606"/>
      <c r="I50" s="600"/>
      <c r="J50" s="603" t="s">
        <v>202</v>
      </c>
      <c r="K50" s="535"/>
      <c r="L50" s="554"/>
      <c r="M50" s="555"/>
      <c r="N50" s="555"/>
      <c r="O50" s="556"/>
      <c r="P50" s="556"/>
    </row>
    <row r="51" spans="1:17" ht="13.9" customHeight="1" thickBot="1">
      <c r="A51" s="578" t="s">
        <v>204</v>
      </c>
      <c r="B51" s="617">
        <v>0.25694444444444448</v>
      </c>
      <c r="C51" s="590" t="s">
        <v>203</v>
      </c>
      <c r="D51" s="580" t="s">
        <v>205</v>
      </c>
      <c r="E51" s="617">
        <v>0.34166666666666662</v>
      </c>
      <c r="F51" s="590" t="s">
        <v>203</v>
      </c>
      <c r="G51" s="580" t="s">
        <v>207</v>
      </c>
      <c r="H51" s="620">
        <v>43010</v>
      </c>
      <c r="I51" s="600" t="s">
        <v>514</v>
      </c>
      <c r="J51" s="601">
        <f>H49+H55</f>
        <v>445.20241999999996</v>
      </c>
      <c r="K51" s="574"/>
      <c r="L51" s="554"/>
      <c r="M51" s="555"/>
      <c r="N51" s="555"/>
      <c r="O51" s="556"/>
      <c r="P51" s="556"/>
    </row>
    <row r="52" spans="1:17" ht="13.9" customHeight="1" thickBot="1">
      <c r="A52" s="578" t="s">
        <v>178</v>
      </c>
      <c r="B52" s="612">
        <v>515</v>
      </c>
      <c r="C52" s="579" t="s">
        <v>73</v>
      </c>
      <c r="D52" s="580" t="s">
        <v>160</v>
      </c>
      <c r="E52" s="618">
        <f>MAX(D10:D48)</f>
        <v>2</v>
      </c>
      <c r="F52" s="579" t="s">
        <v>165</v>
      </c>
      <c r="G52" s="580" t="s">
        <v>166</v>
      </c>
      <c r="H52" s="618">
        <f>F50/(SUM(C15:C48)*42)</f>
        <v>0.98000683526999322</v>
      </c>
      <c r="I52" s="600" t="s">
        <v>165</v>
      </c>
      <c r="J52" s="602" t="s">
        <v>234</v>
      </c>
      <c r="L52" s="554"/>
      <c r="M52" s="555"/>
      <c r="N52" s="555"/>
      <c r="O52" s="556"/>
      <c r="P52" s="556"/>
    </row>
    <row r="53" spans="1:17" ht="13.9" customHeight="1" thickBot="1">
      <c r="A53" s="578" t="s">
        <v>179</v>
      </c>
      <c r="B53" s="612">
        <v>5397</v>
      </c>
      <c r="C53" s="579" t="s">
        <v>73</v>
      </c>
      <c r="D53" s="580" t="s">
        <v>161</v>
      </c>
      <c r="E53" s="612">
        <f>MAX(I10:I49)</f>
        <v>96</v>
      </c>
      <c r="F53" s="579" t="s">
        <v>74</v>
      </c>
      <c r="G53" s="580" t="s">
        <v>163</v>
      </c>
      <c r="H53" s="612">
        <f>AVERAGE(I14:I48)</f>
        <v>94.066666666666663</v>
      </c>
      <c r="I53" s="600" t="s">
        <v>74</v>
      </c>
      <c r="J53" s="547">
        <f>SUM(H10:H49)+E55+H55</f>
        <v>10450.691107782803</v>
      </c>
      <c r="L53" s="574"/>
      <c r="M53" s="574"/>
      <c r="N53" s="574"/>
      <c r="O53" s="574"/>
      <c r="P53" s="574"/>
    </row>
    <row r="54" spans="1:17" ht="13.9" customHeight="1" thickBot="1">
      <c r="A54" s="578" t="s">
        <v>75</v>
      </c>
      <c r="B54" s="615">
        <v>2258</v>
      </c>
      <c r="C54" s="579" t="s">
        <v>73</v>
      </c>
      <c r="D54" s="580" t="s">
        <v>162</v>
      </c>
      <c r="E54" s="612">
        <f>MAX(J10:J49)</f>
        <v>7300</v>
      </c>
      <c r="F54" s="579" t="s">
        <v>73</v>
      </c>
      <c r="G54" s="580" t="s">
        <v>164</v>
      </c>
      <c r="H54" s="612">
        <f>AVERAGE(J14:J48)</f>
        <v>6929.333333333333</v>
      </c>
      <c r="I54" s="600" t="s">
        <v>73</v>
      </c>
      <c r="J54" s="602" t="s">
        <v>146</v>
      </c>
      <c r="L54" s="550" t="s">
        <v>89</v>
      </c>
      <c r="M54" s="549" t="str">
        <f>'Job Info'!D17</f>
        <v>100 Mesh</v>
      </c>
      <c r="N54" s="549" t="str">
        <f>'Job Info'!D18</f>
        <v>40/70 White</v>
      </c>
      <c r="O54" s="549">
        <f>'Job Info'!D19</f>
        <v>0</v>
      </c>
      <c r="P54" s="549">
        <f>'Job Info'!D20</f>
        <v>0</v>
      </c>
    </row>
    <row r="55" spans="1:17" ht="13.9" customHeight="1" thickBot="1">
      <c r="A55" s="576" t="s">
        <v>90</v>
      </c>
      <c r="B55" s="599">
        <f>((C7*0.433)+B54)/C7</f>
        <v>0.67872858852976381</v>
      </c>
      <c r="C55" s="579" t="s">
        <v>231</v>
      </c>
      <c r="D55" s="589" t="s">
        <v>229</v>
      </c>
      <c r="E55" s="619">
        <v>592</v>
      </c>
      <c r="F55" s="579" t="s">
        <v>230</v>
      </c>
      <c r="G55" s="578" t="s">
        <v>232</v>
      </c>
      <c r="H55" s="619">
        <v>50</v>
      </c>
      <c r="I55" s="600" t="s">
        <v>230</v>
      </c>
      <c r="J55" s="547">
        <f>(C50/42)+E55+H55</f>
        <v>10070.20242</v>
      </c>
      <c r="L55" s="551">
        <f t="shared" ref="L55:P55" si="10">SUM(L10:L49)</f>
        <v>63</v>
      </c>
      <c r="M55" s="551">
        <f t="shared" si="10"/>
        <v>86100</v>
      </c>
      <c r="N55" s="551">
        <f t="shared" si="10"/>
        <v>258000</v>
      </c>
      <c r="O55" s="551">
        <f t="shared" si="10"/>
        <v>0</v>
      </c>
      <c r="P55" s="551">
        <f t="shared" si="10"/>
        <v>0</v>
      </c>
    </row>
    <row r="56" spans="1:17" ht="43.15" customHeight="1">
      <c r="A56" s="663" t="s">
        <v>463</v>
      </c>
      <c r="B56" s="664"/>
      <c r="C56" s="664"/>
      <c r="D56" s="664"/>
      <c r="E56" s="664"/>
      <c r="F56" s="664"/>
      <c r="G56" s="664"/>
      <c r="H56" s="664"/>
      <c r="I56" s="664"/>
      <c r="J56" s="665"/>
      <c r="K56" s="535"/>
      <c r="L56" s="538"/>
      <c r="M56" s="539"/>
      <c r="N56" s="535"/>
      <c r="O56" s="535"/>
    </row>
    <row r="58" spans="1:17">
      <c r="A58" s="541"/>
      <c r="B58" s="540" t="s">
        <v>191</v>
      </c>
      <c r="C58" s="542"/>
      <c r="D58" s="542"/>
      <c r="E58" s="542"/>
      <c r="F58" s="542"/>
      <c r="G58" s="542"/>
      <c r="H58" s="542"/>
      <c r="I58" s="542"/>
    </row>
    <row r="59" spans="1:17">
      <c r="A59" s="543"/>
      <c r="B59" s="540" t="s">
        <v>100</v>
      </c>
      <c r="C59" s="545"/>
      <c r="D59" s="544"/>
      <c r="E59" s="545"/>
      <c r="F59" s="546"/>
      <c r="G59" s="546"/>
      <c r="H59" s="546"/>
      <c r="I59" s="546"/>
    </row>
    <row r="60" spans="1:17">
      <c r="A60" s="558" t="s">
        <v>130</v>
      </c>
      <c r="B60" s="558" t="s">
        <v>131</v>
      </c>
      <c r="C60" s="558" t="s">
        <v>97</v>
      </c>
      <c r="D60" s="558" t="s">
        <v>91</v>
      </c>
      <c r="E60" s="558" t="s">
        <v>72</v>
      </c>
      <c r="F60" s="558" t="s">
        <v>173</v>
      </c>
      <c r="G60" s="558" t="s">
        <v>174</v>
      </c>
      <c r="H60" s="558" t="s">
        <v>171</v>
      </c>
      <c r="I60" s="558" t="s">
        <v>172</v>
      </c>
      <c r="J60" s="558" t="s">
        <v>159</v>
      </c>
      <c r="K60" s="558" t="s">
        <v>99</v>
      </c>
      <c r="L60" s="558" t="s">
        <v>92</v>
      </c>
      <c r="M60" s="558" t="s">
        <v>132</v>
      </c>
      <c r="N60" s="558" t="s">
        <v>93</v>
      </c>
      <c r="O60" s="558" t="s">
        <v>94</v>
      </c>
      <c r="P60" s="558" t="s">
        <v>96</v>
      </c>
      <c r="Q60" s="558" t="s">
        <v>95</v>
      </c>
    </row>
    <row r="61" spans="1:17">
      <c r="A61" s="559">
        <f>C5</f>
        <v>17826</v>
      </c>
      <c r="B61" s="559">
        <f>C6</f>
        <v>17977</v>
      </c>
      <c r="C61" s="559">
        <f>C50</f>
        <v>395984.50163999997</v>
      </c>
      <c r="D61" s="559">
        <f>J55</f>
        <v>10070.20242</v>
      </c>
      <c r="E61" s="559">
        <f>F50</f>
        <v>344100</v>
      </c>
      <c r="F61" s="559">
        <f>M55</f>
        <v>86100</v>
      </c>
      <c r="G61" s="559">
        <f>N55</f>
        <v>258000</v>
      </c>
      <c r="H61" s="559">
        <f>O55</f>
        <v>0</v>
      </c>
      <c r="I61" s="559">
        <f>P55</f>
        <v>0</v>
      </c>
      <c r="J61" s="559">
        <f>B52</f>
        <v>515</v>
      </c>
      <c r="K61" s="559">
        <f>B53</f>
        <v>5397</v>
      </c>
      <c r="L61" s="559">
        <f>B54</f>
        <v>2258</v>
      </c>
      <c r="M61" s="560">
        <f>B55</f>
        <v>0.67872858852976381</v>
      </c>
      <c r="N61" s="559">
        <f>E53</f>
        <v>96</v>
      </c>
      <c r="O61" s="559">
        <f>H53</f>
        <v>94.066666666666663</v>
      </c>
      <c r="P61" s="559">
        <f>E54</f>
        <v>7300</v>
      </c>
      <c r="Q61" s="559">
        <f>H54</f>
        <v>6929.333333333333</v>
      </c>
    </row>
  </sheetData>
  <sheetProtection selectLockedCells="1"/>
  <mergeCells count="22">
    <mergeCell ref="A2:A3"/>
    <mergeCell ref="B2:E2"/>
    <mergeCell ref="F2:J3"/>
    <mergeCell ref="B3:E3"/>
    <mergeCell ref="A4:A5"/>
    <mergeCell ref="F4:G4"/>
    <mergeCell ref="H4:J4"/>
    <mergeCell ref="F5:G5"/>
    <mergeCell ref="H5:J5"/>
    <mergeCell ref="I8:I9"/>
    <mergeCell ref="J8:J9"/>
    <mergeCell ref="A56:J56"/>
    <mergeCell ref="M5:P5"/>
    <mergeCell ref="M6:P6"/>
    <mergeCell ref="A8:A9"/>
    <mergeCell ref="B8:B9"/>
    <mergeCell ref="C8:C9"/>
    <mergeCell ref="D8:D9"/>
    <mergeCell ref="E8:E9"/>
    <mergeCell ref="F8:F9"/>
    <mergeCell ref="G8:G9"/>
    <mergeCell ref="H8:H9"/>
  </mergeCells>
  <dataValidations count="1">
    <dataValidation type="list" allowBlank="1" showInputMessage="1" showErrorMessage="1" sqref="E10:E49">
      <formula1>$Q$10:$Q$25</formula1>
    </dataValidation>
  </dataValidations>
  <pageMargins left="0.7" right="0.7" top="0.75" bottom="0.75" header="0.3" footer="0.3"/>
  <pageSetup scale="77"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Q61"/>
  <sheetViews>
    <sheetView zoomScaleNormal="100" zoomScaleSheetLayoutView="80" workbookViewId="0">
      <selection activeCell="L2" sqref="L2"/>
    </sheetView>
  </sheetViews>
  <sheetFormatPr defaultColWidth="8.85546875" defaultRowHeight="15"/>
  <cols>
    <col min="1" max="16" width="11.7109375" style="534" customWidth="1"/>
    <col min="17" max="17" width="11.28515625" style="534" bestFit="1" customWidth="1"/>
    <col min="18" max="16384" width="8.85546875" style="534"/>
  </cols>
  <sheetData>
    <row r="1" spans="1:17" ht="13.9" customHeight="1" thickBot="1"/>
    <row r="2" spans="1:17" ht="13.9" customHeight="1" thickBot="1">
      <c r="A2" s="673" t="s">
        <v>433</v>
      </c>
      <c r="B2" s="674" t="s">
        <v>291</v>
      </c>
      <c r="C2" s="675"/>
      <c r="D2" s="675"/>
      <c r="E2" s="676"/>
      <c r="F2" s="677" t="s">
        <v>434</v>
      </c>
      <c r="G2" s="678"/>
      <c r="H2" s="678"/>
      <c r="I2" s="678"/>
      <c r="J2" s="678"/>
      <c r="M2" s="566" t="s">
        <v>185</v>
      </c>
      <c r="N2" s="566" t="s">
        <v>186</v>
      </c>
      <c r="O2" s="566" t="s">
        <v>187</v>
      </c>
      <c r="P2" s="566" t="s">
        <v>188</v>
      </c>
    </row>
    <row r="3" spans="1:17" ht="13.9" customHeight="1" thickBot="1">
      <c r="A3" s="673"/>
      <c r="B3" s="679" t="s">
        <v>241</v>
      </c>
      <c r="C3" s="680"/>
      <c r="D3" s="680"/>
      <c r="E3" s="681"/>
      <c r="F3" s="677"/>
      <c r="G3" s="678"/>
      <c r="H3" s="678"/>
      <c r="I3" s="678"/>
      <c r="J3" s="678"/>
      <c r="M3" s="567">
        <f>M55/F50</f>
        <v>0.24978241949521324</v>
      </c>
      <c r="N3" s="567">
        <f>N55/F50</f>
        <v>0.75021758050478682</v>
      </c>
      <c r="O3" s="567">
        <f>O55/F50</f>
        <v>0</v>
      </c>
      <c r="P3" s="567">
        <f>P55/F50</f>
        <v>0</v>
      </c>
    </row>
    <row r="4" spans="1:17" ht="13.9" customHeight="1" thickBot="1">
      <c r="A4" s="682">
        <v>8</v>
      </c>
      <c r="B4" s="581" t="s">
        <v>218</v>
      </c>
      <c r="C4" s="608">
        <v>17808</v>
      </c>
      <c r="D4" s="582" t="s">
        <v>76</v>
      </c>
      <c r="E4" s="586">
        <v>2.2169999999999999E-2</v>
      </c>
      <c r="F4" s="683" t="s">
        <v>226</v>
      </c>
      <c r="G4" s="684"/>
      <c r="H4" s="685" t="s">
        <v>447</v>
      </c>
      <c r="I4" s="685"/>
      <c r="J4" s="685"/>
      <c r="N4" s="535"/>
    </row>
    <row r="5" spans="1:17" ht="13.9" customHeight="1" thickBot="1">
      <c r="A5" s="682"/>
      <c r="B5" s="577" t="s">
        <v>78</v>
      </c>
      <c r="C5" s="609">
        <v>17639</v>
      </c>
      <c r="D5" s="583" t="s">
        <v>219</v>
      </c>
      <c r="E5" s="587">
        <f>(C6+C5)/2</f>
        <v>17714.5</v>
      </c>
      <c r="F5" s="683" t="s">
        <v>227</v>
      </c>
      <c r="G5" s="686"/>
      <c r="H5" s="685" t="s">
        <v>448</v>
      </c>
      <c r="I5" s="687"/>
      <c r="J5" s="685"/>
      <c r="M5" s="666" t="s">
        <v>140</v>
      </c>
      <c r="N5" s="667"/>
      <c r="O5" s="667"/>
      <c r="P5" s="668"/>
    </row>
    <row r="6" spans="1:17" ht="13.9" customHeight="1" thickBot="1">
      <c r="A6" s="595" t="s">
        <v>144</v>
      </c>
      <c r="B6" s="577" t="s">
        <v>79</v>
      </c>
      <c r="C6" s="609">
        <v>17790</v>
      </c>
      <c r="D6" s="584" t="s">
        <v>145</v>
      </c>
      <c r="E6" s="588">
        <v>0.63</v>
      </c>
      <c r="F6" s="592" t="s">
        <v>170</v>
      </c>
      <c r="G6" s="594">
        <f>SUM(C12:C15)/SUM(C12:C46)</f>
        <v>8.7910825097678696E-2</v>
      </c>
      <c r="H6" s="592" t="s">
        <v>168</v>
      </c>
      <c r="I6" s="575">
        <v>50.801379731182791</v>
      </c>
      <c r="J6" s="596"/>
      <c r="M6" s="669" t="s">
        <v>141</v>
      </c>
      <c r="N6" s="670"/>
      <c r="O6" s="670"/>
      <c r="P6" s="671"/>
    </row>
    <row r="7" spans="1:17" ht="13.9" customHeight="1" thickBot="1">
      <c r="A7" s="610">
        <v>22.1</v>
      </c>
      <c r="B7" s="577" t="s">
        <v>80</v>
      </c>
      <c r="C7" s="609">
        <v>9187</v>
      </c>
      <c r="D7" s="585" t="s">
        <v>77</v>
      </c>
      <c r="E7" s="587">
        <v>6</v>
      </c>
      <c r="F7" s="593" t="s">
        <v>167</v>
      </c>
      <c r="G7" s="587">
        <v>95</v>
      </c>
      <c r="H7" s="592" t="s">
        <v>169</v>
      </c>
      <c r="I7" s="575">
        <v>1853.2258064516129</v>
      </c>
      <c r="J7" s="596"/>
      <c r="K7" s="535"/>
      <c r="L7" s="557"/>
    </row>
    <row r="8" spans="1:17" ht="13.9" customHeight="1">
      <c r="A8" s="661" t="s">
        <v>81</v>
      </c>
      <c r="B8" s="661" t="s">
        <v>82</v>
      </c>
      <c r="C8" s="661" t="s">
        <v>201</v>
      </c>
      <c r="D8" s="661" t="s">
        <v>224</v>
      </c>
      <c r="E8" s="662" t="s">
        <v>225</v>
      </c>
      <c r="F8" s="661" t="s">
        <v>83</v>
      </c>
      <c r="G8" s="662" t="s">
        <v>72</v>
      </c>
      <c r="H8" s="661" t="s">
        <v>217</v>
      </c>
      <c r="I8" s="661" t="s">
        <v>239</v>
      </c>
      <c r="J8" s="662" t="s">
        <v>451</v>
      </c>
      <c r="L8" s="557"/>
    </row>
    <row r="9" spans="1:17" ht="13.9" customHeight="1" thickBot="1">
      <c r="A9" s="661"/>
      <c r="B9" s="661"/>
      <c r="C9" s="661"/>
      <c r="D9" s="661"/>
      <c r="E9" s="661"/>
      <c r="F9" s="672"/>
      <c r="G9" s="672"/>
      <c r="H9" s="672"/>
      <c r="I9" s="661"/>
      <c r="J9" s="661"/>
      <c r="L9" s="535"/>
      <c r="M9" s="535"/>
      <c r="N9" s="535"/>
      <c r="Q9" s="568" t="s">
        <v>149</v>
      </c>
    </row>
    <row r="10" spans="1:17" ht="13.9" customHeight="1" thickBot="1">
      <c r="A10" s="597">
        <v>1</v>
      </c>
      <c r="B10" s="611" t="s">
        <v>84</v>
      </c>
      <c r="C10" s="630">
        <v>24</v>
      </c>
      <c r="D10" s="631"/>
      <c r="E10" s="622" t="s">
        <v>139</v>
      </c>
      <c r="F10" s="624">
        <f>(D10*42)*C10</f>
        <v>0</v>
      </c>
      <c r="G10" s="604">
        <f>F10</f>
        <v>0</v>
      </c>
      <c r="H10" s="575">
        <f t="shared" ref="H10:H49" si="0">(1*((D10/$A$7)+1))*C10</f>
        <v>24</v>
      </c>
      <c r="I10" s="616">
        <v>16</v>
      </c>
      <c r="J10" s="616">
        <v>5897</v>
      </c>
      <c r="L10" s="554">
        <f>IF(E10="acid",(C10),0)</f>
        <v>0</v>
      </c>
      <c r="M10" s="561">
        <f t="shared" ref="M10:M46" si="1">IF(E10=$M$54,F10,0)</f>
        <v>0</v>
      </c>
      <c r="N10" s="561">
        <f t="shared" ref="N10:N46" si="2">IF(E10=$N$54,F10,0)</f>
        <v>0</v>
      </c>
      <c r="O10" s="561">
        <f t="shared" ref="O10:O46" si="3">IF(E10=$O$54,F10,0)</f>
        <v>0</v>
      </c>
      <c r="P10" s="561">
        <f t="shared" ref="P10:P46" si="4">IF(E10=$P$54,F10,0)</f>
        <v>0</v>
      </c>
      <c r="Q10" s="569"/>
    </row>
    <row r="11" spans="1:17" ht="13.9" customHeight="1" thickBot="1">
      <c r="A11" s="597">
        <v>2</v>
      </c>
      <c r="B11" s="611" t="s">
        <v>85</v>
      </c>
      <c r="C11" s="630">
        <v>24</v>
      </c>
      <c r="D11" s="631"/>
      <c r="E11" s="622" t="s">
        <v>61</v>
      </c>
      <c r="F11" s="624">
        <f t="shared" ref="F11:F14" si="5">(D11*42)*C11</f>
        <v>0</v>
      </c>
      <c r="G11" s="604">
        <f t="shared" ref="G11:G48" si="6">G10+F11</f>
        <v>0</v>
      </c>
      <c r="H11" s="575">
        <f t="shared" si="0"/>
        <v>24</v>
      </c>
      <c r="I11" s="616">
        <v>30</v>
      </c>
      <c r="J11" s="616">
        <v>5890</v>
      </c>
      <c r="L11" s="554">
        <f t="shared" ref="L11:L49" si="7">IF(E11="acid",(C11),0)</f>
        <v>24</v>
      </c>
      <c r="M11" s="561">
        <f t="shared" si="1"/>
        <v>0</v>
      </c>
      <c r="N11" s="561">
        <f t="shared" si="2"/>
        <v>0</v>
      </c>
      <c r="O11" s="561">
        <f t="shared" si="3"/>
        <v>0</v>
      </c>
      <c r="P11" s="561">
        <f t="shared" si="4"/>
        <v>0</v>
      </c>
      <c r="Q11" s="552" t="s">
        <v>136</v>
      </c>
    </row>
    <row r="12" spans="1:17" ht="13.9" customHeight="1" thickBot="1">
      <c r="A12" s="597">
        <v>3</v>
      </c>
      <c r="B12" s="611" t="s">
        <v>456</v>
      </c>
      <c r="C12" s="630">
        <v>176</v>
      </c>
      <c r="D12" s="631"/>
      <c r="E12" s="622" t="s">
        <v>86</v>
      </c>
      <c r="F12" s="624">
        <f t="shared" si="5"/>
        <v>0</v>
      </c>
      <c r="G12" s="604">
        <f t="shared" si="6"/>
        <v>0</v>
      </c>
      <c r="H12" s="575">
        <f t="shared" si="0"/>
        <v>176</v>
      </c>
      <c r="I12" s="616">
        <v>85</v>
      </c>
      <c r="J12" s="616">
        <v>6400</v>
      </c>
      <c r="L12" s="554">
        <f t="shared" si="7"/>
        <v>0</v>
      </c>
      <c r="M12" s="561">
        <f t="shared" si="1"/>
        <v>0</v>
      </c>
      <c r="N12" s="561">
        <f t="shared" si="2"/>
        <v>0</v>
      </c>
      <c r="O12" s="561">
        <f t="shared" si="3"/>
        <v>0</v>
      </c>
      <c r="P12" s="561">
        <f t="shared" si="4"/>
        <v>0</v>
      </c>
      <c r="Q12" s="552" t="s">
        <v>150</v>
      </c>
    </row>
    <row r="13" spans="1:17" ht="13.9" customHeight="1" thickBot="1">
      <c r="A13" s="597">
        <v>4</v>
      </c>
      <c r="B13" s="611" t="s">
        <v>85</v>
      </c>
      <c r="C13" s="630">
        <v>36</v>
      </c>
      <c r="D13" s="631"/>
      <c r="E13" s="622" t="s">
        <v>61</v>
      </c>
      <c r="F13" s="624">
        <f t="shared" si="5"/>
        <v>0</v>
      </c>
      <c r="G13" s="604">
        <f t="shared" si="6"/>
        <v>0</v>
      </c>
      <c r="H13" s="575">
        <f t="shared" si="0"/>
        <v>36</v>
      </c>
      <c r="I13" s="616">
        <v>90</v>
      </c>
      <c r="J13" s="616">
        <v>6870</v>
      </c>
      <c r="L13" s="554">
        <f t="shared" si="7"/>
        <v>36</v>
      </c>
      <c r="M13" s="561">
        <f t="shared" si="1"/>
        <v>0</v>
      </c>
      <c r="N13" s="561">
        <f t="shared" si="2"/>
        <v>0</v>
      </c>
      <c r="O13" s="561">
        <f t="shared" si="3"/>
        <v>0</v>
      </c>
      <c r="P13" s="561">
        <f t="shared" si="4"/>
        <v>0</v>
      </c>
      <c r="Q13" s="552" t="s">
        <v>113</v>
      </c>
    </row>
    <row r="14" spans="1:17" ht="13.9" customHeight="1" thickBot="1">
      <c r="A14" s="597">
        <v>5</v>
      </c>
      <c r="B14" s="611" t="s">
        <v>456</v>
      </c>
      <c r="C14" s="630">
        <v>353</v>
      </c>
      <c r="D14" s="632"/>
      <c r="E14" s="622" t="s">
        <v>87</v>
      </c>
      <c r="F14" s="624">
        <f t="shared" si="5"/>
        <v>0</v>
      </c>
      <c r="G14" s="604">
        <f t="shared" si="6"/>
        <v>0</v>
      </c>
      <c r="H14" s="575">
        <f t="shared" si="0"/>
        <v>353</v>
      </c>
      <c r="I14" s="616">
        <v>90</v>
      </c>
      <c r="J14" s="616">
        <v>6800</v>
      </c>
      <c r="L14" s="554">
        <f t="shared" si="7"/>
        <v>0</v>
      </c>
      <c r="M14" s="561">
        <f t="shared" si="1"/>
        <v>0</v>
      </c>
      <c r="N14" s="561">
        <f t="shared" si="2"/>
        <v>0</v>
      </c>
      <c r="O14" s="561">
        <f t="shared" si="3"/>
        <v>0</v>
      </c>
      <c r="P14" s="561">
        <f t="shared" si="4"/>
        <v>0</v>
      </c>
      <c r="Q14" s="552" t="s">
        <v>151</v>
      </c>
    </row>
    <row r="15" spans="1:17" ht="13.9" customHeight="1" thickBot="1">
      <c r="A15" s="597">
        <v>6</v>
      </c>
      <c r="B15" s="611" t="s">
        <v>456</v>
      </c>
      <c r="C15" s="630">
        <v>200</v>
      </c>
      <c r="D15" s="631">
        <v>0.3</v>
      </c>
      <c r="E15" s="622" t="s">
        <v>136</v>
      </c>
      <c r="F15" s="624">
        <v>2520</v>
      </c>
      <c r="G15" s="604">
        <f t="shared" si="6"/>
        <v>2520</v>
      </c>
      <c r="H15" s="575">
        <f t="shared" si="0"/>
        <v>202.71493212669682</v>
      </c>
      <c r="I15" s="616">
        <v>90</v>
      </c>
      <c r="J15" s="616">
        <v>7100</v>
      </c>
      <c r="L15" s="554">
        <f t="shared" si="7"/>
        <v>0</v>
      </c>
      <c r="M15" s="561">
        <f t="shared" si="1"/>
        <v>2520</v>
      </c>
      <c r="N15" s="561">
        <f t="shared" si="2"/>
        <v>0</v>
      </c>
      <c r="O15" s="561">
        <f t="shared" si="3"/>
        <v>0</v>
      </c>
      <c r="P15" s="561">
        <f t="shared" si="4"/>
        <v>0</v>
      </c>
      <c r="Q15" s="552" t="s">
        <v>114</v>
      </c>
    </row>
    <row r="16" spans="1:17" ht="13.9" customHeight="1" thickBot="1">
      <c r="A16" s="597">
        <v>7</v>
      </c>
      <c r="B16" s="611" t="s">
        <v>456</v>
      </c>
      <c r="C16" s="630">
        <v>350</v>
      </c>
      <c r="D16" s="631">
        <v>0.6</v>
      </c>
      <c r="E16" s="622" t="s">
        <v>136</v>
      </c>
      <c r="F16" s="624">
        <v>8820</v>
      </c>
      <c r="G16" s="604">
        <f t="shared" si="6"/>
        <v>11340</v>
      </c>
      <c r="H16" s="575">
        <f t="shared" si="0"/>
        <v>359.50226244343889</v>
      </c>
      <c r="I16" s="616">
        <v>90</v>
      </c>
      <c r="J16" s="616">
        <v>7200</v>
      </c>
      <c r="L16" s="554">
        <f t="shared" si="7"/>
        <v>0</v>
      </c>
      <c r="M16" s="561">
        <f t="shared" si="1"/>
        <v>8820</v>
      </c>
      <c r="N16" s="561">
        <f t="shared" si="2"/>
        <v>0</v>
      </c>
      <c r="O16" s="561">
        <f t="shared" si="3"/>
        <v>0</v>
      </c>
      <c r="P16" s="561">
        <f t="shared" si="4"/>
        <v>0</v>
      </c>
      <c r="Q16" s="552" t="s">
        <v>152</v>
      </c>
    </row>
    <row r="17" spans="1:17" ht="13.9" customHeight="1" thickBot="1">
      <c r="A17" s="597">
        <v>8</v>
      </c>
      <c r="B17" s="611" t="s">
        <v>456</v>
      </c>
      <c r="C17" s="630">
        <v>351</v>
      </c>
      <c r="D17" s="631">
        <v>0.9</v>
      </c>
      <c r="E17" s="622" t="s">
        <v>136</v>
      </c>
      <c r="F17" s="624">
        <v>13268</v>
      </c>
      <c r="G17" s="604">
        <f t="shared" si="6"/>
        <v>24608</v>
      </c>
      <c r="H17" s="575">
        <f t="shared" si="0"/>
        <v>365.29411764705884</v>
      </c>
      <c r="I17" s="616">
        <v>90</v>
      </c>
      <c r="J17" s="616">
        <v>7060</v>
      </c>
      <c r="L17" s="554">
        <f t="shared" si="7"/>
        <v>0</v>
      </c>
      <c r="M17" s="561">
        <f t="shared" si="1"/>
        <v>13268</v>
      </c>
      <c r="N17" s="561">
        <f t="shared" si="2"/>
        <v>0</v>
      </c>
      <c r="O17" s="561">
        <f t="shared" si="3"/>
        <v>0</v>
      </c>
      <c r="P17" s="561">
        <f t="shared" si="4"/>
        <v>0</v>
      </c>
      <c r="Q17" s="552" t="s">
        <v>87</v>
      </c>
    </row>
    <row r="18" spans="1:17" ht="13.9" customHeight="1" thickBot="1">
      <c r="A18" s="597">
        <v>9</v>
      </c>
      <c r="B18" s="611" t="s">
        <v>456</v>
      </c>
      <c r="C18" s="633">
        <v>151</v>
      </c>
      <c r="D18" s="631">
        <v>0.3</v>
      </c>
      <c r="E18" s="622" t="s">
        <v>136</v>
      </c>
      <c r="F18" s="624">
        <v>1903</v>
      </c>
      <c r="G18" s="604">
        <f t="shared" si="6"/>
        <v>26511</v>
      </c>
      <c r="H18" s="575">
        <f t="shared" si="0"/>
        <v>153.0497737556561</v>
      </c>
      <c r="I18" s="616">
        <v>90</v>
      </c>
      <c r="J18" s="616">
        <v>7000</v>
      </c>
      <c r="L18" s="554">
        <f t="shared" si="7"/>
        <v>0</v>
      </c>
      <c r="M18" s="561">
        <f t="shared" si="1"/>
        <v>1903</v>
      </c>
      <c r="N18" s="561">
        <f t="shared" si="2"/>
        <v>0</v>
      </c>
      <c r="O18" s="561">
        <f t="shared" si="3"/>
        <v>0</v>
      </c>
      <c r="P18" s="561">
        <f t="shared" si="4"/>
        <v>0</v>
      </c>
      <c r="Q18" s="552" t="s">
        <v>61</v>
      </c>
    </row>
    <row r="19" spans="1:17" ht="13.9" customHeight="1" thickBot="1">
      <c r="A19" s="597">
        <v>10</v>
      </c>
      <c r="B19" s="611" t="s">
        <v>456</v>
      </c>
      <c r="C19" s="633">
        <v>351</v>
      </c>
      <c r="D19" s="631">
        <v>0.6</v>
      </c>
      <c r="E19" s="622" t="s">
        <v>136</v>
      </c>
      <c r="F19" s="624">
        <v>8845</v>
      </c>
      <c r="G19" s="604">
        <f t="shared" si="6"/>
        <v>35356</v>
      </c>
      <c r="H19" s="575">
        <f t="shared" si="0"/>
        <v>360.52941176470586</v>
      </c>
      <c r="I19" s="616">
        <v>92</v>
      </c>
      <c r="J19" s="616">
        <v>7000</v>
      </c>
      <c r="L19" s="554">
        <f t="shared" si="7"/>
        <v>0</v>
      </c>
      <c r="M19" s="561">
        <f t="shared" si="1"/>
        <v>8845</v>
      </c>
      <c r="N19" s="561">
        <f t="shared" si="2"/>
        <v>0</v>
      </c>
      <c r="O19" s="561">
        <f t="shared" si="3"/>
        <v>0</v>
      </c>
      <c r="P19" s="561">
        <f t="shared" si="4"/>
        <v>0</v>
      </c>
      <c r="Q19" s="552" t="s">
        <v>86</v>
      </c>
    </row>
    <row r="20" spans="1:17" ht="13.9" customHeight="1" thickBot="1">
      <c r="A20" s="597">
        <v>11</v>
      </c>
      <c r="B20" s="611" t="s">
        <v>456</v>
      </c>
      <c r="C20" s="633">
        <v>300</v>
      </c>
      <c r="D20" s="631">
        <v>0.9</v>
      </c>
      <c r="E20" s="622" t="s">
        <v>136</v>
      </c>
      <c r="F20" s="624">
        <v>11340.000000000002</v>
      </c>
      <c r="G20" s="604">
        <f t="shared" si="6"/>
        <v>46696</v>
      </c>
      <c r="H20" s="575">
        <f t="shared" si="0"/>
        <v>312.21719457013575</v>
      </c>
      <c r="I20" s="616">
        <v>92</v>
      </c>
      <c r="J20" s="616">
        <v>7025</v>
      </c>
      <c r="L20" s="554">
        <f t="shared" si="7"/>
        <v>0</v>
      </c>
      <c r="M20" s="561">
        <f t="shared" si="1"/>
        <v>11340.000000000002</v>
      </c>
      <c r="N20" s="561">
        <f t="shared" si="2"/>
        <v>0</v>
      </c>
      <c r="O20" s="561">
        <f t="shared" si="3"/>
        <v>0</v>
      </c>
      <c r="P20" s="561">
        <f t="shared" si="4"/>
        <v>0</v>
      </c>
      <c r="Q20" s="552" t="s">
        <v>128</v>
      </c>
    </row>
    <row r="21" spans="1:17" ht="13.9" customHeight="1" thickBot="1">
      <c r="A21" s="597">
        <v>12</v>
      </c>
      <c r="B21" s="611" t="s">
        <v>456</v>
      </c>
      <c r="C21" s="633">
        <v>150</v>
      </c>
      <c r="D21" s="631">
        <v>0.3</v>
      </c>
      <c r="E21" s="622" t="s">
        <v>136</v>
      </c>
      <c r="F21" s="624">
        <v>1890</v>
      </c>
      <c r="G21" s="604">
        <f t="shared" si="6"/>
        <v>48586</v>
      </c>
      <c r="H21" s="575">
        <f t="shared" si="0"/>
        <v>152.03619909502262</v>
      </c>
      <c r="I21" s="616">
        <v>100</v>
      </c>
      <c r="J21" s="616">
        <v>7351</v>
      </c>
      <c r="L21" s="554">
        <f t="shared" si="7"/>
        <v>0</v>
      </c>
      <c r="M21" s="561">
        <f t="shared" si="1"/>
        <v>1890</v>
      </c>
      <c r="N21" s="561">
        <f t="shared" si="2"/>
        <v>0</v>
      </c>
      <c r="O21" s="561">
        <f t="shared" si="3"/>
        <v>0</v>
      </c>
      <c r="P21" s="561">
        <f t="shared" si="4"/>
        <v>0</v>
      </c>
      <c r="Q21" s="552" t="s">
        <v>129</v>
      </c>
    </row>
    <row r="22" spans="1:17" ht="13.9" customHeight="1" thickBot="1">
      <c r="A22" s="597">
        <v>13</v>
      </c>
      <c r="B22" s="611" t="s">
        <v>456</v>
      </c>
      <c r="C22" s="633">
        <v>301</v>
      </c>
      <c r="D22" s="631">
        <v>0.9</v>
      </c>
      <c r="E22" s="622" t="s">
        <v>136</v>
      </c>
      <c r="F22" s="624">
        <v>11378</v>
      </c>
      <c r="G22" s="604">
        <f t="shared" si="6"/>
        <v>59964</v>
      </c>
      <c r="H22" s="575">
        <f t="shared" si="0"/>
        <v>313.25791855203624</v>
      </c>
      <c r="I22" s="616">
        <v>97</v>
      </c>
      <c r="J22" s="616">
        <v>7100</v>
      </c>
      <c r="L22" s="554">
        <f t="shared" si="7"/>
        <v>0</v>
      </c>
      <c r="M22" s="561">
        <f t="shared" si="1"/>
        <v>11378</v>
      </c>
      <c r="N22" s="561">
        <f t="shared" si="2"/>
        <v>0</v>
      </c>
      <c r="O22" s="561">
        <f t="shared" si="3"/>
        <v>0</v>
      </c>
      <c r="P22" s="561">
        <f t="shared" si="4"/>
        <v>0</v>
      </c>
      <c r="Q22" s="552" t="s">
        <v>139</v>
      </c>
    </row>
    <row r="23" spans="1:17" ht="13.9" customHeight="1" thickBot="1">
      <c r="A23" s="597">
        <v>14</v>
      </c>
      <c r="B23" s="611" t="s">
        <v>456</v>
      </c>
      <c r="C23" s="633">
        <v>300</v>
      </c>
      <c r="D23" s="631">
        <v>1.2</v>
      </c>
      <c r="E23" s="622" t="s">
        <v>136</v>
      </c>
      <c r="F23" s="624">
        <v>13663</v>
      </c>
      <c r="G23" s="604">
        <f t="shared" si="6"/>
        <v>73627</v>
      </c>
      <c r="H23" s="575">
        <f t="shared" si="0"/>
        <v>316.28959276018099</v>
      </c>
      <c r="I23" s="616">
        <v>95</v>
      </c>
      <c r="J23" s="616">
        <v>7250</v>
      </c>
      <c r="L23" s="554">
        <f t="shared" si="7"/>
        <v>0</v>
      </c>
      <c r="M23" s="561">
        <f t="shared" si="1"/>
        <v>13663</v>
      </c>
      <c r="N23" s="561">
        <f t="shared" si="2"/>
        <v>0</v>
      </c>
      <c r="O23" s="561">
        <f t="shared" si="3"/>
        <v>0</v>
      </c>
      <c r="P23" s="561">
        <f t="shared" si="4"/>
        <v>0</v>
      </c>
      <c r="Q23" s="552" t="s">
        <v>192</v>
      </c>
    </row>
    <row r="24" spans="1:17" ht="13.9" customHeight="1" thickBot="1">
      <c r="A24" s="597">
        <v>15</v>
      </c>
      <c r="B24" s="611" t="s">
        <v>456</v>
      </c>
      <c r="C24" s="633">
        <v>150</v>
      </c>
      <c r="D24" s="631">
        <v>0.3</v>
      </c>
      <c r="E24" s="622" t="s">
        <v>136</v>
      </c>
      <c r="F24" s="624">
        <v>1890</v>
      </c>
      <c r="G24" s="604">
        <f t="shared" si="6"/>
        <v>75517</v>
      </c>
      <c r="H24" s="575">
        <f t="shared" si="0"/>
        <v>152.03619909502262</v>
      </c>
      <c r="I24" s="616">
        <v>95</v>
      </c>
      <c r="J24" s="616">
        <v>6950</v>
      </c>
      <c r="L24" s="554">
        <f t="shared" si="7"/>
        <v>0</v>
      </c>
      <c r="M24" s="561">
        <f t="shared" si="1"/>
        <v>1890</v>
      </c>
      <c r="N24" s="561">
        <f t="shared" si="2"/>
        <v>0</v>
      </c>
      <c r="O24" s="561">
        <f t="shared" si="3"/>
        <v>0</v>
      </c>
      <c r="P24" s="561">
        <f t="shared" si="4"/>
        <v>0</v>
      </c>
      <c r="Q24" s="552" t="s">
        <v>233</v>
      </c>
    </row>
    <row r="25" spans="1:17" ht="13.9" customHeight="1" thickBot="1">
      <c r="A25" s="597">
        <v>16</v>
      </c>
      <c r="B25" s="611" t="s">
        <v>456</v>
      </c>
      <c r="C25" s="633">
        <v>210</v>
      </c>
      <c r="D25" s="631">
        <v>1.2</v>
      </c>
      <c r="E25" s="622" t="s">
        <v>136</v>
      </c>
      <c r="F25" s="624">
        <v>10583</v>
      </c>
      <c r="G25" s="604">
        <f t="shared" si="6"/>
        <v>86100</v>
      </c>
      <c r="H25" s="575">
        <f t="shared" si="0"/>
        <v>221.40271493212671</v>
      </c>
      <c r="I25" s="616">
        <v>95</v>
      </c>
      <c r="J25" s="616">
        <v>6975</v>
      </c>
      <c r="L25" s="554">
        <f t="shared" si="7"/>
        <v>0</v>
      </c>
      <c r="M25" s="561">
        <f t="shared" si="1"/>
        <v>10583</v>
      </c>
      <c r="N25" s="561">
        <f t="shared" si="2"/>
        <v>0</v>
      </c>
      <c r="O25" s="561">
        <f t="shared" si="3"/>
        <v>0</v>
      </c>
      <c r="P25" s="561">
        <f t="shared" si="4"/>
        <v>0</v>
      </c>
      <c r="Q25" s="553" t="s">
        <v>156</v>
      </c>
    </row>
    <row r="26" spans="1:17" ht="13.9" customHeight="1" thickBot="1">
      <c r="A26" s="597">
        <v>17</v>
      </c>
      <c r="B26" s="611" t="s">
        <v>456</v>
      </c>
      <c r="C26" s="633">
        <v>199</v>
      </c>
      <c r="D26" s="631">
        <v>0.3</v>
      </c>
      <c r="E26" s="622" t="s">
        <v>150</v>
      </c>
      <c r="F26" s="624">
        <v>2508</v>
      </c>
      <c r="G26" s="604">
        <f t="shared" si="6"/>
        <v>88608</v>
      </c>
      <c r="H26" s="575">
        <f t="shared" si="0"/>
        <v>201.70135746606334</v>
      </c>
      <c r="I26" s="616">
        <v>95</v>
      </c>
      <c r="J26" s="616">
        <v>6670</v>
      </c>
      <c r="L26" s="554">
        <f t="shared" si="7"/>
        <v>0</v>
      </c>
      <c r="M26" s="561">
        <f t="shared" si="1"/>
        <v>0</v>
      </c>
      <c r="N26" s="561">
        <f t="shared" si="2"/>
        <v>2508</v>
      </c>
      <c r="O26" s="561">
        <f t="shared" si="3"/>
        <v>0</v>
      </c>
      <c r="P26" s="561">
        <f t="shared" si="4"/>
        <v>0</v>
      </c>
    </row>
    <row r="27" spans="1:17" ht="13.9" customHeight="1" thickBot="1">
      <c r="A27" s="597">
        <v>18</v>
      </c>
      <c r="B27" s="611" t="s">
        <v>456</v>
      </c>
      <c r="C27" s="633">
        <v>400</v>
      </c>
      <c r="D27" s="631">
        <v>0.6</v>
      </c>
      <c r="E27" s="622" t="s">
        <v>150</v>
      </c>
      <c r="F27" s="624">
        <v>10080</v>
      </c>
      <c r="G27" s="604">
        <f t="shared" si="6"/>
        <v>98688</v>
      </c>
      <c r="H27" s="575">
        <f t="shared" si="0"/>
        <v>410.85972850678729</v>
      </c>
      <c r="I27" s="616">
        <v>96</v>
      </c>
      <c r="J27" s="616">
        <v>6700</v>
      </c>
      <c r="L27" s="554">
        <f t="shared" si="7"/>
        <v>0</v>
      </c>
      <c r="M27" s="561">
        <f t="shared" si="1"/>
        <v>0</v>
      </c>
      <c r="N27" s="561">
        <f t="shared" si="2"/>
        <v>10080</v>
      </c>
      <c r="O27" s="561">
        <f t="shared" si="3"/>
        <v>0</v>
      </c>
      <c r="P27" s="561">
        <f t="shared" si="4"/>
        <v>0</v>
      </c>
    </row>
    <row r="28" spans="1:17" ht="13.9" customHeight="1" thickBot="1">
      <c r="A28" s="597">
        <v>19</v>
      </c>
      <c r="B28" s="611" t="s">
        <v>456</v>
      </c>
      <c r="C28" s="633">
        <v>400</v>
      </c>
      <c r="D28" s="631">
        <v>0.9</v>
      </c>
      <c r="E28" s="622" t="s">
        <v>150</v>
      </c>
      <c r="F28" s="624">
        <v>15120.000000000002</v>
      </c>
      <c r="G28" s="604">
        <f t="shared" si="6"/>
        <v>113808</v>
      </c>
      <c r="H28" s="575">
        <f t="shared" si="0"/>
        <v>416.28959276018105</v>
      </c>
      <c r="I28" s="616">
        <v>96</v>
      </c>
      <c r="J28" s="616">
        <v>6800</v>
      </c>
      <c r="L28" s="554">
        <f t="shared" si="7"/>
        <v>0</v>
      </c>
      <c r="M28" s="561">
        <f t="shared" si="1"/>
        <v>0</v>
      </c>
      <c r="N28" s="561">
        <f t="shared" si="2"/>
        <v>15120.000000000002</v>
      </c>
      <c r="O28" s="561">
        <f t="shared" si="3"/>
        <v>0</v>
      </c>
      <c r="P28" s="561">
        <f t="shared" si="4"/>
        <v>0</v>
      </c>
    </row>
    <row r="29" spans="1:17" ht="13.9" customHeight="1" thickBot="1">
      <c r="A29" s="597">
        <v>20</v>
      </c>
      <c r="B29" s="611" t="s">
        <v>456</v>
      </c>
      <c r="C29" s="633">
        <v>201</v>
      </c>
      <c r="D29" s="631">
        <v>0.3</v>
      </c>
      <c r="E29" s="622" t="s">
        <v>150</v>
      </c>
      <c r="F29" s="624">
        <v>2533</v>
      </c>
      <c r="G29" s="604">
        <f t="shared" si="6"/>
        <v>116341</v>
      </c>
      <c r="H29" s="575">
        <f t="shared" si="0"/>
        <v>203.7285067873303</v>
      </c>
      <c r="I29" s="616">
        <v>96</v>
      </c>
      <c r="J29" s="616">
        <v>6640</v>
      </c>
      <c r="L29" s="554">
        <f t="shared" si="7"/>
        <v>0</v>
      </c>
      <c r="M29" s="561">
        <f t="shared" si="1"/>
        <v>0</v>
      </c>
      <c r="N29" s="561">
        <f t="shared" si="2"/>
        <v>2533</v>
      </c>
      <c r="O29" s="561">
        <f t="shared" si="3"/>
        <v>0</v>
      </c>
      <c r="P29" s="561">
        <f t="shared" si="4"/>
        <v>0</v>
      </c>
    </row>
    <row r="30" spans="1:17" ht="13.9" customHeight="1" thickBot="1">
      <c r="A30" s="597">
        <v>21</v>
      </c>
      <c r="B30" s="611" t="s">
        <v>456</v>
      </c>
      <c r="C30" s="633">
        <v>400</v>
      </c>
      <c r="D30" s="631">
        <v>0.9</v>
      </c>
      <c r="E30" s="622" t="s">
        <v>150</v>
      </c>
      <c r="F30" s="624">
        <v>15120.000000000002</v>
      </c>
      <c r="G30" s="604">
        <f t="shared" si="6"/>
        <v>131461</v>
      </c>
      <c r="H30" s="575">
        <f t="shared" si="0"/>
        <v>416.28959276018105</v>
      </c>
      <c r="I30" s="616">
        <v>96</v>
      </c>
      <c r="J30" s="616">
        <v>6675</v>
      </c>
      <c r="L30" s="554">
        <f t="shared" si="7"/>
        <v>0</v>
      </c>
      <c r="M30" s="561">
        <f t="shared" si="1"/>
        <v>0</v>
      </c>
      <c r="N30" s="561">
        <f t="shared" si="2"/>
        <v>15120.000000000002</v>
      </c>
      <c r="O30" s="561">
        <f t="shared" si="3"/>
        <v>0</v>
      </c>
      <c r="P30" s="561">
        <f t="shared" si="4"/>
        <v>0</v>
      </c>
    </row>
    <row r="31" spans="1:17" ht="13.9" customHeight="1" thickBot="1">
      <c r="A31" s="597">
        <v>22</v>
      </c>
      <c r="B31" s="611" t="s">
        <v>456</v>
      </c>
      <c r="C31" s="633">
        <v>404</v>
      </c>
      <c r="D31" s="631">
        <v>1.5</v>
      </c>
      <c r="E31" s="622" t="s">
        <v>150</v>
      </c>
      <c r="F31" s="624">
        <v>25452</v>
      </c>
      <c r="G31" s="604">
        <f t="shared" si="6"/>
        <v>156913</v>
      </c>
      <c r="H31" s="575">
        <f t="shared" si="0"/>
        <v>431.42081447963801</v>
      </c>
      <c r="I31" s="616">
        <v>96</v>
      </c>
      <c r="J31" s="616">
        <v>6910</v>
      </c>
      <c r="L31" s="554">
        <f t="shared" si="7"/>
        <v>0</v>
      </c>
      <c r="M31" s="561">
        <f t="shared" si="1"/>
        <v>0</v>
      </c>
      <c r="N31" s="561">
        <f t="shared" si="2"/>
        <v>25452</v>
      </c>
      <c r="O31" s="561">
        <f t="shared" si="3"/>
        <v>0</v>
      </c>
      <c r="P31" s="561">
        <f t="shared" si="4"/>
        <v>0</v>
      </c>
    </row>
    <row r="32" spans="1:17" ht="13.9" customHeight="1" thickBot="1">
      <c r="A32" s="597">
        <v>23</v>
      </c>
      <c r="B32" s="611" t="s">
        <v>456</v>
      </c>
      <c r="C32" s="633">
        <v>199</v>
      </c>
      <c r="D32" s="631">
        <v>0.6</v>
      </c>
      <c r="E32" s="622" t="s">
        <v>150</v>
      </c>
      <c r="F32" s="624">
        <v>5015</v>
      </c>
      <c r="G32" s="604">
        <f t="shared" si="6"/>
        <v>161928</v>
      </c>
      <c r="H32" s="575">
        <f t="shared" si="0"/>
        <v>204.40271493212668</v>
      </c>
      <c r="I32" s="616">
        <v>96</v>
      </c>
      <c r="J32" s="616">
        <v>6830</v>
      </c>
      <c r="L32" s="554">
        <f t="shared" si="7"/>
        <v>0</v>
      </c>
      <c r="M32" s="561">
        <f t="shared" si="1"/>
        <v>0</v>
      </c>
      <c r="N32" s="561">
        <f t="shared" si="2"/>
        <v>5015</v>
      </c>
      <c r="O32" s="561">
        <f t="shared" si="3"/>
        <v>0</v>
      </c>
      <c r="P32" s="561">
        <f t="shared" si="4"/>
        <v>0</v>
      </c>
    </row>
    <row r="33" spans="1:16" ht="13.9" customHeight="1" thickBot="1">
      <c r="A33" s="597">
        <v>24</v>
      </c>
      <c r="B33" s="611" t="s">
        <v>456</v>
      </c>
      <c r="C33" s="633">
        <v>401</v>
      </c>
      <c r="D33" s="631">
        <v>1.2</v>
      </c>
      <c r="E33" s="622" t="s">
        <v>150</v>
      </c>
      <c r="F33" s="624">
        <v>20210</v>
      </c>
      <c r="G33" s="604">
        <f t="shared" si="6"/>
        <v>182138</v>
      </c>
      <c r="H33" s="575">
        <f t="shared" si="0"/>
        <v>422.77375565610862</v>
      </c>
      <c r="I33" s="616">
        <v>96</v>
      </c>
      <c r="J33" s="616">
        <v>6950</v>
      </c>
      <c r="L33" s="554">
        <f t="shared" si="7"/>
        <v>0</v>
      </c>
      <c r="M33" s="561">
        <f t="shared" si="1"/>
        <v>0</v>
      </c>
      <c r="N33" s="561">
        <f t="shared" si="2"/>
        <v>20210</v>
      </c>
      <c r="O33" s="561">
        <f t="shared" si="3"/>
        <v>0</v>
      </c>
      <c r="P33" s="561">
        <f t="shared" si="4"/>
        <v>0</v>
      </c>
    </row>
    <row r="34" spans="1:16" ht="13.9" customHeight="1" thickBot="1">
      <c r="A34" s="597">
        <v>25</v>
      </c>
      <c r="B34" s="611" t="s">
        <v>456</v>
      </c>
      <c r="C34" s="633">
        <v>400</v>
      </c>
      <c r="D34" s="631">
        <v>1.8</v>
      </c>
      <c r="E34" s="622" t="s">
        <v>150</v>
      </c>
      <c r="F34" s="624">
        <v>30240.000000000004</v>
      </c>
      <c r="G34" s="604">
        <f t="shared" si="6"/>
        <v>212378</v>
      </c>
      <c r="H34" s="575">
        <f t="shared" si="0"/>
        <v>432.57918552036199</v>
      </c>
      <c r="I34" s="616">
        <v>96</v>
      </c>
      <c r="J34" s="616">
        <v>7150</v>
      </c>
      <c r="L34" s="554">
        <f t="shared" si="7"/>
        <v>0</v>
      </c>
      <c r="M34" s="561">
        <f t="shared" si="1"/>
        <v>0</v>
      </c>
      <c r="N34" s="561">
        <f t="shared" si="2"/>
        <v>30240.000000000004</v>
      </c>
      <c r="O34" s="561">
        <f t="shared" si="3"/>
        <v>0</v>
      </c>
      <c r="P34" s="561">
        <f t="shared" si="4"/>
        <v>0</v>
      </c>
    </row>
    <row r="35" spans="1:16" ht="13.9" customHeight="1" thickBot="1">
      <c r="A35" s="597">
        <v>26</v>
      </c>
      <c r="B35" s="611" t="s">
        <v>456</v>
      </c>
      <c r="C35" s="633">
        <v>200</v>
      </c>
      <c r="D35" s="631">
        <v>0.6</v>
      </c>
      <c r="E35" s="622" t="s">
        <v>150</v>
      </c>
      <c r="F35" s="624">
        <v>5040</v>
      </c>
      <c r="G35" s="604">
        <f t="shared" si="6"/>
        <v>217418</v>
      </c>
      <c r="H35" s="575">
        <f t="shared" si="0"/>
        <v>205.42986425339365</v>
      </c>
      <c r="I35" s="616">
        <v>96</v>
      </c>
      <c r="J35" s="616">
        <v>6800</v>
      </c>
      <c r="L35" s="554">
        <f t="shared" si="7"/>
        <v>0</v>
      </c>
      <c r="M35" s="561">
        <f t="shared" si="1"/>
        <v>0</v>
      </c>
      <c r="N35" s="561">
        <f t="shared" si="2"/>
        <v>5040</v>
      </c>
      <c r="O35" s="561">
        <f t="shared" si="3"/>
        <v>0</v>
      </c>
      <c r="P35" s="561">
        <f t="shared" si="4"/>
        <v>0</v>
      </c>
    </row>
    <row r="36" spans="1:16" ht="13.9" customHeight="1" thickBot="1">
      <c r="A36" s="597">
        <v>27</v>
      </c>
      <c r="B36" s="611" t="s">
        <v>456</v>
      </c>
      <c r="C36" s="633">
        <v>400</v>
      </c>
      <c r="D36" s="631">
        <v>1.2</v>
      </c>
      <c r="E36" s="622" t="s">
        <v>150</v>
      </c>
      <c r="F36" s="624">
        <v>20160</v>
      </c>
      <c r="G36" s="604">
        <f t="shared" si="6"/>
        <v>237578</v>
      </c>
      <c r="H36" s="575">
        <f t="shared" si="0"/>
        <v>421.7194570135747</v>
      </c>
      <c r="I36" s="616">
        <v>96</v>
      </c>
      <c r="J36" s="616">
        <v>6825</v>
      </c>
      <c r="L36" s="554">
        <f t="shared" si="7"/>
        <v>0</v>
      </c>
      <c r="M36" s="561">
        <f t="shared" si="1"/>
        <v>0</v>
      </c>
      <c r="N36" s="561">
        <f t="shared" si="2"/>
        <v>20160</v>
      </c>
      <c r="O36" s="561">
        <f t="shared" si="3"/>
        <v>0</v>
      </c>
      <c r="P36" s="561">
        <f t="shared" si="4"/>
        <v>0</v>
      </c>
    </row>
    <row r="37" spans="1:16" ht="13.9" customHeight="1" thickBot="1">
      <c r="A37" s="597">
        <v>28</v>
      </c>
      <c r="B37" s="611" t="s">
        <v>456</v>
      </c>
      <c r="C37" s="633">
        <v>310</v>
      </c>
      <c r="D37" s="631">
        <v>1.8</v>
      </c>
      <c r="E37" s="622" t="s">
        <v>150</v>
      </c>
      <c r="F37" s="624">
        <v>23436.000000000004</v>
      </c>
      <c r="G37" s="604">
        <f t="shared" si="6"/>
        <v>261014</v>
      </c>
      <c r="H37" s="575">
        <f t="shared" si="0"/>
        <v>335.2488687782805</v>
      </c>
      <c r="I37" s="616">
        <v>96</v>
      </c>
      <c r="J37" s="616">
        <v>7000</v>
      </c>
      <c r="L37" s="554">
        <f t="shared" si="7"/>
        <v>0</v>
      </c>
      <c r="M37" s="561">
        <f t="shared" si="1"/>
        <v>0</v>
      </c>
      <c r="N37" s="561">
        <f t="shared" si="2"/>
        <v>23436.000000000004</v>
      </c>
      <c r="O37" s="561">
        <f t="shared" si="3"/>
        <v>0</v>
      </c>
      <c r="P37" s="561">
        <f t="shared" si="4"/>
        <v>0</v>
      </c>
    </row>
    <row r="38" spans="1:16" ht="13.9" customHeight="1" thickBot="1">
      <c r="A38" s="597">
        <v>29</v>
      </c>
      <c r="B38" s="611" t="s">
        <v>456</v>
      </c>
      <c r="C38" s="633">
        <v>198</v>
      </c>
      <c r="D38" s="631">
        <v>0.9</v>
      </c>
      <c r="E38" s="622" t="s">
        <v>150</v>
      </c>
      <c r="F38" s="624">
        <v>7485</v>
      </c>
      <c r="G38" s="604">
        <f t="shared" si="6"/>
        <v>268499</v>
      </c>
      <c r="H38" s="575">
        <f t="shared" si="0"/>
        <v>206.06334841628961</v>
      </c>
      <c r="I38" s="616">
        <v>96</v>
      </c>
      <c r="J38" s="616">
        <v>7050</v>
      </c>
      <c r="L38" s="554">
        <f t="shared" si="7"/>
        <v>0</v>
      </c>
      <c r="M38" s="561">
        <f t="shared" si="1"/>
        <v>0</v>
      </c>
      <c r="N38" s="561">
        <f t="shared" si="2"/>
        <v>7485</v>
      </c>
      <c r="O38" s="561">
        <f t="shared" si="3"/>
        <v>0</v>
      </c>
      <c r="P38" s="561">
        <f t="shared" si="4"/>
        <v>0</v>
      </c>
    </row>
    <row r="39" spans="1:16" ht="13.9" customHeight="1" thickBot="1">
      <c r="A39" s="597">
        <v>30</v>
      </c>
      <c r="B39" s="611" t="s">
        <v>456</v>
      </c>
      <c r="C39" s="633">
        <v>300</v>
      </c>
      <c r="D39" s="631">
        <v>1.5</v>
      </c>
      <c r="E39" s="622" t="s">
        <v>150</v>
      </c>
      <c r="F39" s="624">
        <v>18900</v>
      </c>
      <c r="G39" s="604">
        <f t="shared" si="6"/>
        <v>287399</v>
      </c>
      <c r="H39" s="575">
        <f t="shared" si="0"/>
        <v>320.36199095022624</v>
      </c>
      <c r="I39" s="616">
        <v>96</v>
      </c>
      <c r="J39" s="616">
        <v>6950</v>
      </c>
      <c r="L39" s="554">
        <f t="shared" si="7"/>
        <v>0</v>
      </c>
      <c r="M39" s="561">
        <f t="shared" si="1"/>
        <v>0</v>
      </c>
      <c r="N39" s="561">
        <f t="shared" si="2"/>
        <v>18900</v>
      </c>
      <c r="O39" s="561">
        <f t="shared" si="3"/>
        <v>0</v>
      </c>
      <c r="P39" s="561">
        <f t="shared" si="4"/>
        <v>0</v>
      </c>
    </row>
    <row r="40" spans="1:16" ht="13.9" customHeight="1" thickBot="1">
      <c r="A40" s="597">
        <v>31</v>
      </c>
      <c r="B40" s="611" t="s">
        <v>456</v>
      </c>
      <c r="C40" s="633">
        <v>210</v>
      </c>
      <c r="D40" s="631">
        <v>2</v>
      </c>
      <c r="E40" s="622" t="s">
        <v>150</v>
      </c>
      <c r="F40" s="624">
        <v>17640</v>
      </c>
      <c r="G40" s="604">
        <f t="shared" si="6"/>
        <v>305039</v>
      </c>
      <c r="H40" s="575">
        <f t="shared" si="0"/>
        <v>229.00452488687782</v>
      </c>
      <c r="I40" s="616">
        <v>96</v>
      </c>
      <c r="J40" s="616">
        <v>7200</v>
      </c>
      <c r="L40" s="554">
        <f t="shared" si="7"/>
        <v>0</v>
      </c>
      <c r="M40" s="561">
        <f t="shared" si="1"/>
        <v>0</v>
      </c>
      <c r="N40" s="561">
        <f t="shared" si="2"/>
        <v>17640</v>
      </c>
      <c r="O40" s="561">
        <f t="shared" si="3"/>
        <v>0</v>
      </c>
      <c r="P40" s="561">
        <f t="shared" si="4"/>
        <v>0</v>
      </c>
    </row>
    <row r="41" spans="1:16" ht="13.9" customHeight="1" thickBot="1">
      <c r="A41" s="597">
        <v>32</v>
      </c>
      <c r="B41" s="611" t="s">
        <v>456</v>
      </c>
      <c r="C41" s="633">
        <v>201</v>
      </c>
      <c r="D41" s="631">
        <v>0.9</v>
      </c>
      <c r="E41" s="622" t="s">
        <v>150</v>
      </c>
      <c r="F41" s="624">
        <v>7598</v>
      </c>
      <c r="G41" s="604">
        <f t="shared" si="6"/>
        <v>312637</v>
      </c>
      <c r="H41" s="575">
        <f t="shared" si="0"/>
        <v>209.18552036199097</v>
      </c>
      <c r="I41" s="616">
        <v>96</v>
      </c>
      <c r="J41" s="616">
        <v>7075</v>
      </c>
      <c r="L41" s="554">
        <f t="shared" si="7"/>
        <v>0</v>
      </c>
      <c r="M41" s="561">
        <f t="shared" si="1"/>
        <v>0</v>
      </c>
      <c r="N41" s="561">
        <f t="shared" si="2"/>
        <v>7598</v>
      </c>
      <c r="O41" s="561">
        <f t="shared" si="3"/>
        <v>0</v>
      </c>
      <c r="P41" s="561">
        <f t="shared" si="4"/>
        <v>0</v>
      </c>
    </row>
    <row r="42" spans="1:16" ht="13.9" customHeight="1" thickBot="1">
      <c r="A42" s="597">
        <v>33</v>
      </c>
      <c r="B42" s="611" t="s">
        <v>456</v>
      </c>
      <c r="C42" s="633">
        <v>200</v>
      </c>
      <c r="D42" s="631">
        <v>1.5</v>
      </c>
      <c r="E42" s="622" t="s">
        <v>150</v>
      </c>
      <c r="F42" s="624">
        <v>12600</v>
      </c>
      <c r="G42" s="604">
        <f t="shared" si="6"/>
        <v>325237</v>
      </c>
      <c r="H42" s="575">
        <f t="shared" si="0"/>
        <v>213.57466063348417</v>
      </c>
      <c r="I42" s="616">
        <v>96</v>
      </c>
      <c r="J42" s="616">
        <v>7050</v>
      </c>
      <c r="L42" s="554">
        <f t="shared" si="7"/>
        <v>0</v>
      </c>
      <c r="M42" s="561">
        <f t="shared" si="1"/>
        <v>0</v>
      </c>
      <c r="N42" s="561">
        <f t="shared" si="2"/>
        <v>12600</v>
      </c>
      <c r="O42" s="561">
        <f t="shared" si="3"/>
        <v>0</v>
      </c>
      <c r="P42" s="561">
        <f t="shared" si="4"/>
        <v>0</v>
      </c>
    </row>
    <row r="43" spans="1:16" ht="13.9" customHeight="1" thickBot="1">
      <c r="A43" s="597">
        <v>34</v>
      </c>
      <c r="B43" s="611" t="s">
        <v>456</v>
      </c>
      <c r="C43" s="633">
        <v>300</v>
      </c>
      <c r="D43" s="631">
        <v>2</v>
      </c>
      <c r="E43" s="622" t="s">
        <v>150</v>
      </c>
      <c r="F43" s="624">
        <v>19463</v>
      </c>
      <c r="G43" s="604">
        <f t="shared" si="6"/>
        <v>344700</v>
      </c>
      <c r="H43" s="575">
        <f t="shared" si="0"/>
        <v>327.14932126696829</v>
      </c>
      <c r="I43" s="616">
        <v>96</v>
      </c>
      <c r="J43" s="616">
        <v>7500</v>
      </c>
      <c r="L43" s="554">
        <f t="shared" si="7"/>
        <v>0</v>
      </c>
      <c r="M43" s="561">
        <f t="shared" si="1"/>
        <v>0</v>
      </c>
      <c r="N43" s="561">
        <f t="shared" si="2"/>
        <v>19463</v>
      </c>
      <c r="O43" s="561">
        <f t="shared" si="3"/>
        <v>0</v>
      </c>
      <c r="P43" s="561">
        <f t="shared" si="4"/>
        <v>0</v>
      </c>
    </row>
    <row r="44" spans="1:16" ht="13.9" customHeight="1" thickBot="1">
      <c r="A44" s="597">
        <v>35</v>
      </c>
      <c r="B44" s="611"/>
      <c r="C44" s="612"/>
      <c r="D44" s="613"/>
      <c r="E44" s="622"/>
      <c r="F44" s="624">
        <f>(D44*42)*C44</f>
        <v>0</v>
      </c>
      <c r="G44" s="604">
        <f t="shared" si="6"/>
        <v>344700</v>
      </c>
      <c r="H44" s="575">
        <f t="shared" si="0"/>
        <v>0</v>
      </c>
      <c r="I44" s="616"/>
      <c r="J44" s="616"/>
      <c r="L44" s="554">
        <f t="shared" si="7"/>
        <v>0</v>
      </c>
      <c r="M44" s="561">
        <f t="shared" si="1"/>
        <v>0</v>
      </c>
      <c r="N44" s="561">
        <f t="shared" si="2"/>
        <v>0</v>
      </c>
      <c r="O44" s="561">
        <f t="shared" si="3"/>
        <v>0</v>
      </c>
      <c r="P44" s="561">
        <f t="shared" si="4"/>
        <v>0</v>
      </c>
    </row>
    <row r="45" spans="1:16" ht="13.9" customHeight="1" thickBot="1">
      <c r="A45" s="597">
        <v>36</v>
      </c>
      <c r="B45" s="611"/>
      <c r="C45" s="612"/>
      <c r="D45" s="613"/>
      <c r="E45" s="622"/>
      <c r="F45" s="624">
        <f t="shared" ref="F45" si="8">(D45*42)*C45</f>
        <v>0</v>
      </c>
      <c r="G45" s="604">
        <f t="shared" si="6"/>
        <v>344700</v>
      </c>
      <c r="H45" s="575">
        <f t="shared" si="0"/>
        <v>0</v>
      </c>
      <c r="I45" s="616"/>
      <c r="J45" s="616"/>
      <c r="L45" s="554">
        <f t="shared" si="7"/>
        <v>0</v>
      </c>
      <c r="M45" s="561">
        <f t="shared" si="1"/>
        <v>0</v>
      </c>
      <c r="N45" s="561">
        <f t="shared" si="2"/>
        <v>0</v>
      </c>
      <c r="O45" s="561">
        <f t="shared" si="3"/>
        <v>0</v>
      </c>
      <c r="P45" s="561">
        <f t="shared" si="4"/>
        <v>0</v>
      </c>
    </row>
    <row r="46" spans="1:16" ht="13.9" customHeight="1" thickBot="1">
      <c r="A46" s="597">
        <v>37</v>
      </c>
      <c r="B46" s="611"/>
      <c r="C46" s="612"/>
      <c r="D46" s="613"/>
      <c r="E46" s="622"/>
      <c r="F46" s="624">
        <f>(D46*42)*C46</f>
        <v>0</v>
      </c>
      <c r="G46" s="604">
        <f t="shared" si="6"/>
        <v>344700</v>
      </c>
      <c r="H46" s="575">
        <f t="shared" si="0"/>
        <v>0</v>
      </c>
      <c r="I46" s="616"/>
      <c r="J46" s="616"/>
      <c r="L46" s="554">
        <f t="shared" si="7"/>
        <v>0</v>
      </c>
      <c r="M46" s="561">
        <f t="shared" si="1"/>
        <v>0</v>
      </c>
      <c r="N46" s="561">
        <f t="shared" si="2"/>
        <v>0</v>
      </c>
      <c r="O46" s="561">
        <f t="shared" si="3"/>
        <v>0</v>
      </c>
      <c r="P46" s="561">
        <f t="shared" si="4"/>
        <v>0</v>
      </c>
    </row>
    <row r="47" spans="1:16" ht="13.9" customHeight="1" thickBot="1">
      <c r="A47" s="597">
        <v>38</v>
      </c>
      <c r="B47" s="611"/>
      <c r="C47" s="612"/>
      <c r="D47" s="613"/>
      <c r="E47" s="622"/>
      <c r="F47" s="624">
        <f t="shared" ref="F47:F48" si="9">(D47*42)*C47</f>
        <v>0</v>
      </c>
      <c r="G47" s="604">
        <f t="shared" si="6"/>
        <v>344700</v>
      </c>
      <c r="H47" s="575">
        <f t="shared" si="0"/>
        <v>0</v>
      </c>
      <c r="I47" s="616"/>
      <c r="J47" s="616"/>
      <c r="L47" s="554">
        <f t="shared" si="7"/>
        <v>0</v>
      </c>
      <c r="M47" s="561">
        <f>IF(E47=$M$54,F47,0)</f>
        <v>0</v>
      </c>
      <c r="N47" s="561">
        <f>IF(E47=$N$54,F47,0)</f>
        <v>0</v>
      </c>
      <c r="O47" s="561">
        <f>IF(E47=$O$54,F47,0)</f>
        <v>0</v>
      </c>
      <c r="P47" s="561">
        <f>IF(E47=$P$54,F47,0)</f>
        <v>0</v>
      </c>
    </row>
    <row r="48" spans="1:16" ht="13.9" customHeight="1" thickBot="1">
      <c r="A48" s="597">
        <v>39</v>
      </c>
      <c r="B48" s="611"/>
      <c r="C48" s="612"/>
      <c r="D48" s="613"/>
      <c r="E48" s="622"/>
      <c r="F48" s="624">
        <f t="shared" si="9"/>
        <v>0</v>
      </c>
      <c r="G48" s="604">
        <f t="shared" si="6"/>
        <v>344700</v>
      </c>
      <c r="H48" s="575">
        <f t="shared" si="0"/>
        <v>0</v>
      </c>
      <c r="I48" s="616"/>
      <c r="J48" s="616"/>
      <c r="L48" s="554">
        <f t="shared" si="7"/>
        <v>0</v>
      </c>
      <c r="M48" s="561">
        <f>IF(E48=$M$54,F48,0)</f>
        <v>0</v>
      </c>
      <c r="N48" s="561">
        <f>IF(E48=$N$54,F48,0)</f>
        <v>0</v>
      </c>
      <c r="O48" s="561">
        <f>IF(E48=$O$54,F48,0)</f>
        <v>0</v>
      </c>
      <c r="P48" s="561">
        <f>IF(E48=$P$54,F48,0)</f>
        <v>0</v>
      </c>
    </row>
    <row r="49" spans="1:17" ht="13.9" customHeight="1" thickBot="1">
      <c r="A49" s="597">
        <v>40</v>
      </c>
      <c r="B49" s="611" t="s">
        <v>456</v>
      </c>
      <c r="C49" s="591">
        <f>(C5*E4)</f>
        <v>391.05662999999998</v>
      </c>
      <c r="D49" s="621"/>
      <c r="E49" s="614" t="s">
        <v>156</v>
      </c>
      <c r="F49" s="623"/>
      <c r="G49" s="605"/>
      <c r="H49" s="575">
        <f t="shared" si="0"/>
        <v>391.05662999999998</v>
      </c>
      <c r="I49" s="612">
        <v>95</v>
      </c>
      <c r="J49" s="616">
        <v>7350</v>
      </c>
      <c r="L49" s="554">
        <f t="shared" si="7"/>
        <v>0</v>
      </c>
      <c r="M49" s="561">
        <f>IF(E49=$M$54,F49,0)</f>
        <v>0</v>
      </c>
      <c r="N49" s="561">
        <f>IF(E49=$N$54,F49,0)</f>
        <v>0</v>
      </c>
      <c r="O49" s="561">
        <f>IF(E49=$O$54,F49,0)</f>
        <v>0</v>
      </c>
      <c r="P49" s="561">
        <f>IF(E49=$P$54,F49,0)</f>
        <v>0</v>
      </c>
    </row>
    <row r="50" spans="1:17" ht="13.9" customHeight="1" thickBot="1">
      <c r="A50" s="578" t="s">
        <v>71</v>
      </c>
      <c r="B50" s="576" t="s">
        <v>235</v>
      </c>
      <c r="C50" s="591">
        <f>(SUM(C10:C49))*42</f>
        <v>383924.37845999998</v>
      </c>
      <c r="D50" s="598" t="s">
        <v>236</v>
      </c>
      <c r="E50" s="576" t="s">
        <v>237</v>
      </c>
      <c r="F50" s="591">
        <f>SUM(F10:F46)</f>
        <v>344700</v>
      </c>
      <c r="G50" s="607" t="s">
        <v>154</v>
      </c>
      <c r="H50" s="606"/>
      <c r="I50" s="600"/>
      <c r="J50" s="603" t="s">
        <v>202</v>
      </c>
      <c r="K50" s="535"/>
      <c r="L50" s="554"/>
      <c r="M50" s="555"/>
      <c r="N50" s="555"/>
      <c r="O50" s="556"/>
      <c r="P50" s="556"/>
    </row>
    <row r="51" spans="1:17" ht="13.9" customHeight="1" thickBot="1">
      <c r="A51" s="578" t="s">
        <v>204</v>
      </c>
      <c r="B51" s="617">
        <v>0.48749999999999999</v>
      </c>
      <c r="C51" s="590" t="s">
        <v>203</v>
      </c>
      <c r="D51" s="580" t="s">
        <v>205</v>
      </c>
      <c r="E51" s="617">
        <v>0.56944444444444442</v>
      </c>
      <c r="F51" s="590" t="s">
        <v>203</v>
      </c>
      <c r="G51" s="580" t="s">
        <v>207</v>
      </c>
      <c r="H51" s="620">
        <v>43010</v>
      </c>
      <c r="I51" s="600" t="s">
        <v>514</v>
      </c>
      <c r="J51" s="601">
        <f>H49+H55</f>
        <v>441.05662999999998</v>
      </c>
      <c r="K51" s="574"/>
      <c r="L51" s="554"/>
      <c r="M51" s="555"/>
      <c r="N51" s="555"/>
      <c r="O51" s="556"/>
      <c r="P51" s="556"/>
    </row>
    <row r="52" spans="1:17" ht="13.9" customHeight="1" thickBot="1">
      <c r="A52" s="578" t="s">
        <v>178</v>
      </c>
      <c r="B52" s="612">
        <v>657</v>
      </c>
      <c r="C52" s="579" t="s">
        <v>73</v>
      </c>
      <c r="D52" s="580" t="s">
        <v>160</v>
      </c>
      <c r="E52" s="618">
        <f>MAX(D10:D48)</f>
        <v>2</v>
      </c>
      <c r="F52" s="579" t="s">
        <v>165</v>
      </c>
      <c r="G52" s="580" t="s">
        <v>166</v>
      </c>
      <c r="H52" s="618">
        <f>F50/(SUM(C15:C48)*42)</f>
        <v>1.0086202356080689</v>
      </c>
      <c r="I52" s="600" t="s">
        <v>165</v>
      </c>
      <c r="J52" s="602" t="s">
        <v>234</v>
      </c>
      <c r="L52" s="554"/>
      <c r="M52" s="555"/>
      <c r="N52" s="555"/>
      <c r="O52" s="556"/>
      <c r="P52" s="556"/>
    </row>
    <row r="53" spans="1:17" ht="13.9" customHeight="1" thickBot="1">
      <c r="A53" s="578" t="s">
        <v>179</v>
      </c>
      <c r="B53" s="612">
        <v>5897</v>
      </c>
      <c r="C53" s="579" t="s">
        <v>73</v>
      </c>
      <c r="D53" s="580" t="s">
        <v>161</v>
      </c>
      <c r="E53" s="612">
        <f>MAX(I10:I49)</f>
        <v>100</v>
      </c>
      <c r="F53" s="579" t="s">
        <v>74</v>
      </c>
      <c r="G53" s="580" t="s">
        <v>163</v>
      </c>
      <c r="H53" s="612">
        <f>AVERAGE(I14:I48)</f>
        <v>94.766666666666666</v>
      </c>
      <c r="I53" s="600" t="s">
        <v>74</v>
      </c>
      <c r="J53" s="547">
        <f>SUM(H10:H49)+E55+H55</f>
        <v>9828.1697521719434</v>
      </c>
      <c r="L53" s="574"/>
      <c r="M53" s="574"/>
      <c r="N53" s="574"/>
      <c r="O53" s="574"/>
      <c r="P53" s="574"/>
    </row>
    <row r="54" spans="1:17" ht="13.9" customHeight="1" thickBot="1">
      <c r="A54" s="578" t="s">
        <v>75</v>
      </c>
      <c r="B54" s="615">
        <v>2280</v>
      </c>
      <c r="C54" s="579" t="s">
        <v>73</v>
      </c>
      <c r="D54" s="580" t="s">
        <v>162</v>
      </c>
      <c r="E54" s="612">
        <f>MAX(J10:J49)</f>
        <v>7500</v>
      </c>
      <c r="F54" s="579" t="s">
        <v>73</v>
      </c>
      <c r="G54" s="580" t="s">
        <v>164</v>
      </c>
      <c r="H54" s="612">
        <f>AVERAGE(J14:J48)</f>
        <v>6986.2</v>
      </c>
      <c r="I54" s="600" t="s">
        <v>73</v>
      </c>
      <c r="J54" s="602" t="s">
        <v>146</v>
      </c>
      <c r="L54" s="550" t="s">
        <v>89</v>
      </c>
      <c r="M54" s="549" t="str">
        <f>'Job Info'!D17</f>
        <v>100 Mesh</v>
      </c>
      <c r="N54" s="549" t="str">
        <f>'Job Info'!D18</f>
        <v>40/70 White</v>
      </c>
      <c r="O54" s="549">
        <f>'Job Info'!D19</f>
        <v>0</v>
      </c>
      <c r="P54" s="549">
        <f>'Job Info'!D20</f>
        <v>0</v>
      </c>
    </row>
    <row r="55" spans="1:17" ht="13.9" customHeight="1" thickBot="1">
      <c r="A55" s="576" t="s">
        <v>90</v>
      </c>
      <c r="B55" s="599">
        <f>((C7*0.433)+B54)/C7</f>
        <v>0.68117677152498091</v>
      </c>
      <c r="C55" s="579" t="s">
        <v>231</v>
      </c>
      <c r="D55" s="589" t="s">
        <v>229</v>
      </c>
      <c r="E55" s="619">
        <v>258</v>
      </c>
      <c r="F55" s="579" t="s">
        <v>230</v>
      </c>
      <c r="G55" s="578" t="s">
        <v>232</v>
      </c>
      <c r="H55" s="619">
        <v>50</v>
      </c>
      <c r="I55" s="600" t="s">
        <v>230</v>
      </c>
      <c r="J55" s="547">
        <f>(C50/42)+E55+H55</f>
        <v>9449.0566299999991</v>
      </c>
      <c r="L55" s="551">
        <f t="shared" ref="L55:P55" si="10">SUM(L10:L49)</f>
        <v>60</v>
      </c>
      <c r="M55" s="551">
        <f t="shared" si="10"/>
        <v>86100</v>
      </c>
      <c r="N55" s="551">
        <f t="shared" si="10"/>
        <v>258600</v>
      </c>
      <c r="O55" s="551">
        <f t="shared" si="10"/>
        <v>0</v>
      </c>
      <c r="P55" s="551">
        <f t="shared" si="10"/>
        <v>0</v>
      </c>
    </row>
    <row r="56" spans="1:17" ht="43.15" customHeight="1">
      <c r="A56" s="663" t="s">
        <v>462</v>
      </c>
      <c r="B56" s="664"/>
      <c r="C56" s="664"/>
      <c r="D56" s="664"/>
      <c r="E56" s="664"/>
      <c r="F56" s="664"/>
      <c r="G56" s="664"/>
      <c r="H56" s="664"/>
      <c r="I56" s="664"/>
      <c r="J56" s="665"/>
      <c r="K56" s="535"/>
      <c r="L56" s="538"/>
      <c r="M56" s="539"/>
      <c r="N56" s="535"/>
      <c r="O56" s="535"/>
    </row>
    <row r="58" spans="1:17">
      <c r="A58" s="541"/>
      <c r="B58" s="540" t="s">
        <v>191</v>
      </c>
      <c r="C58" s="542"/>
      <c r="D58" s="542"/>
      <c r="E58" s="542"/>
      <c r="F58" s="542"/>
      <c r="G58" s="542"/>
      <c r="H58" s="542"/>
      <c r="I58" s="542"/>
    </row>
    <row r="59" spans="1:17">
      <c r="A59" s="543"/>
      <c r="B59" s="540" t="s">
        <v>100</v>
      </c>
      <c r="C59" s="545"/>
      <c r="D59" s="544"/>
      <c r="E59" s="545"/>
      <c r="F59" s="546"/>
      <c r="G59" s="546"/>
      <c r="H59" s="546"/>
      <c r="I59" s="546"/>
    </row>
    <row r="60" spans="1:17">
      <c r="A60" s="558" t="s">
        <v>130</v>
      </c>
      <c r="B60" s="558" t="s">
        <v>131</v>
      </c>
      <c r="C60" s="558" t="s">
        <v>97</v>
      </c>
      <c r="D60" s="558" t="s">
        <v>91</v>
      </c>
      <c r="E60" s="558" t="s">
        <v>72</v>
      </c>
      <c r="F60" s="558" t="s">
        <v>173</v>
      </c>
      <c r="G60" s="558" t="s">
        <v>174</v>
      </c>
      <c r="H60" s="558" t="s">
        <v>171</v>
      </c>
      <c r="I60" s="558" t="s">
        <v>172</v>
      </c>
      <c r="J60" s="558" t="s">
        <v>159</v>
      </c>
      <c r="K60" s="558" t="s">
        <v>99</v>
      </c>
      <c r="L60" s="558" t="s">
        <v>92</v>
      </c>
      <c r="M60" s="558" t="s">
        <v>132</v>
      </c>
      <c r="N60" s="558" t="s">
        <v>93</v>
      </c>
      <c r="O60" s="558" t="s">
        <v>94</v>
      </c>
      <c r="P60" s="558" t="s">
        <v>96</v>
      </c>
      <c r="Q60" s="558" t="s">
        <v>95</v>
      </c>
    </row>
    <row r="61" spans="1:17">
      <c r="A61" s="559">
        <f>C5</f>
        <v>17639</v>
      </c>
      <c r="B61" s="559">
        <f>C6</f>
        <v>17790</v>
      </c>
      <c r="C61" s="559">
        <f>C50</f>
        <v>383924.37845999998</v>
      </c>
      <c r="D61" s="559">
        <f>J55</f>
        <v>9449.0566299999991</v>
      </c>
      <c r="E61" s="559">
        <f>F50</f>
        <v>344700</v>
      </c>
      <c r="F61" s="559">
        <f>M55</f>
        <v>86100</v>
      </c>
      <c r="G61" s="559">
        <f>N55</f>
        <v>258600</v>
      </c>
      <c r="H61" s="559">
        <f>O55</f>
        <v>0</v>
      </c>
      <c r="I61" s="559">
        <f>P55</f>
        <v>0</v>
      </c>
      <c r="J61" s="559">
        <f>B52</f>
        <v>657</v>
      </c>
      <c r="K61" s="559">
        <f>B53</f>
        <v>5897</v>
      </c>
      <c r="L61" s="559">
        <f>B54</f>
        <v>2280</v>
      </c>
      <c r="M61" s="560">
        <f>B55</f>
        <v>0.68117677152498091</v>
      </c>
      <c r="N61" s="559">
        <f>E53</f>
        <v>100</v>
      </c>
      <c r="O61" s="559">
        <f>H53</f>
        <v>94.766666666666666</v>
      </c>
      <c r="P61" s="559">
        <f>E54</f>
        <v>7500</v>
      </c>
      <c r="Q61" s="559">
        <f>H54</f>
        <v>6986.2</v>
      </c>
    </row>
  </sheetData>
  <sheetProtection selectLockedCells="1"/>
  <mergeCells count="22">
    <mergeCell ref="A2:A3"/>
    <mergeCell ref="B2:E2"/>
    <mergeCell ref="F2:J3"/>
    <mergeCell ref="B3:E3"/>
    <mergeCell ref="A4:A5"/>
    <mergeCell ref="F4:G4"/>
    <mergeCell ref="H4:J4"/>
    <mergeCell ref="F5:G5"/>
    <mergeCell ref="H5:J5"/>
    <mergeCell ref="I8:I9"/>
    <mergeCell ref="J8:J9"/>
    <mergeCell ref="A56:J56"/>
    <mergeCell ref="M5:P5"/>
    <mergeCell ref="M6:P6"/>
    <mergeCell ref="A8:A9"/>
    <mergeCell ref="B8:B9"/>
    <mergeCell ref="C8:C9"/>
    <mergeCell ref="D8:D9"/>
    <mergeCell ref="E8:E9"/>
    <mergeCell ref="F8:F9"/>
    <mergeCell ref="G8:G9"/>
    <mergeCell ref="H8:H9"/>
  </mergeCells>
  <dataValidations count="1">
    <dataValidation type="list" allowBlank="1" showInputMessage="1" showErrorMessage="1" sqref="E10:E49">
      <formula1>$Q$10:$Q$25</formula1>
    </dataValidation>
  </dataValidations>
  <pageMargins left="0.7" right="0.7" top="0.75" bottom="0.75" header="0.3" footer="0.3"/>
  <pageSetup scale="77"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60</vt:i4>
      </vt:variant>
      <vt:variant>
        <vt:lpstr>Named Ranges</vt:lpstr>
      </vt:variant>
      <vt:variant>
        <vt:i4>57</vt:i4>
      </vt:variant>
    </vt:vector>
  </HeadingPairs>
  <TitlesOfParts>
    <vt:vector size="117" baseType="lpstr">
      <vt:lpstr>Route Slip</vt:lpstr>
      <vt:lpstr>Stage (1)</vt:lpstr>
      <vt:lpstr>Stage (2)</vt:lpstr>
      <vt:lpstr>Stage (3)</vt:lpstr>
      <vt:lpstr>Stage (4)</vt:lpstr>
      <vt:lpstr>Stage (5)</vt:lpstr>
      <vt:lpstr>Stage (6)</vt:lpstr>
      <vt:lpstr>Stage (7)</vt:lpstr>
      <vt:lpstr>Stage (8)</vt:lpstr>
      <vt:lpstr>Stage (9)</vt:lpstr>
      <vt:lpstr>Stage (10)</vt:lpstr>
      <vt:lpstr>Stage (11)</vt:lpstr>
      <vt:lpstr>Stage (12)</vt:lpstr>
      <vt:lpstr>Stage (13)</vt:lpstr>
      <vt:lpstr>Stage (14)</vt:lpstr>
      <vt:lpstr>Stage (15)</vt:lpstr>
      <vt:lpstr>Stage (16)</vt:lpstr>
      <vt:lpstr>Stage (17)</vt:lpstr>
      <vt:lpstr>Stage (18)</vt:lpstr>
      <vt:lpstr>Stage (19)</vt:lpstr>
      <vt:lpstr>Stage (20)</vt:lpstr>
      <vt:lpstr>Stage (21)</vt:lpstr>
      <vt:lpstr>Stage (22)</vt:lpstr>
      <vt:lpstr>Stage (23)</vt:lpstr>
      <vt:lpstr>Stage (24)</vt:lpstr>
      <vt:lpstr>Stage (25)</vt:lpstr>
      <vt:lpstr>Stage (26)</vt:lpstr>
      <vt:lpstr>Stage (27)</vt:lpstr>
      <vt:lpstr>Stage (28)</vt:lpstr>
      <vt:lpstr>Stage (29)</vt:lpstr>
      <vt:lpstr>Stage (30)</vt:lpstr>
      <vt:lpstr>Stage (31)</vt:lpstr>
      <vt:lpstr>Stage (32)</vt:lpstr>
      <vt:lpstr>Stage (33)</vt:lpstr>
      <vt:lpstr>Stage (34)</vt:lpstr>
      <vt:lpstr>Stage (35)</vt:lpstr>
      <vt:lpstr>Stage (36)</vt:lpstr>
      <vt:lpstr>Stage (37)</vt:lpstr>
      <vt:lpstr>Stage (38)</vt:lpstr>
      <vt:lpstr>Stage (39)</vt:lpstr>
      <vt:lpstr>Stage (40)</vt:lpstr>
      <vt:lpstr>Stage (41)</vt:lpstr>
      <vt:lpstr>Stage (42)</vt:lpstr>
      <vt:lpstr>Stage (43)</vt:lpstr>
      <vt:lpstr>Stage (44)</vt:lpstr>
      <vt:lpstr>Stage (45)</vt:lpstr>
      <vt:lpstr>Stage (46)</vt:lpstr>
      <vt:lpstr>Stage (47)</vt:lpstr>
      <vt:lpstr>Stage (48)</vt:lpstr>
      <vt:lpstr>Stage (49)</vt:lpstr>
      <vt:lpstr>Stage (50)</vt:lpstr>
      <vt:lpstr>Stage (51)</vt:lpstr>
      <vt:lpstr>Stage (52)</vt:lpstr>
      <vt:lpstr>Perf Sheet </vt:lpstr>
      <vt:lpstr>Job Info</vt:lpstr>
      <vt:lpstr>Data Summary</vt:lpstr>
      <vt:lpstr>Chem Use</vt:lpstr>
      <vt:lpstr>WBD</vt:lpstr>
      <vt:lpstr>Survey Data</vt:lpstr>
      <vt:lpstr>Stage Master</vt:lpstr>
      <vt:lpstr>'Data Summary'!Print_Area</vt:lpstr>
      <vt:lpstr>'Job Info'!Print_Area</vt:lpstr>
      <vt:lpstr>'Stage (1)'!Print_Area</vt:lpstr>
      <vt:lpstr>'Stage (10)'!Print_Area</vt:lpstr>
      <vt:lpstr>'Stage (11)'!Print_Area</vt:lpstr>
      <vt:lpstr>'Stage (12)'!Print_Area</vt:lpstr>
      <vt:lpstr>'Stage (13)'!Print_Area</vt:lpstr>
      <vt:lpstr>'Stage (14)'!Print_Area</vt:lpstr>
      <vt:lpstr>'Stage (15)'!Print_Area</vt:lpstr>
      <vt:lpstr>'Stage (16)'!Print_Area</vt:lpstr>
      <vt:lpstr>'Stage (17)'!Print_Area</vt:lpstr>
      <vt:lpstr>'Stage (18)'!Print_Area</vt:lpstr>
      <vt:lpstr>'Stage (19)'!Print_Area</vt:lpstr>
      <vt:lpstr>'Stage (2)'!Print_Area</vt:lpstr>
      <vt:lpstr>'Stage (20)'!Print_Area</vt:lpstr>
      <vt:lpstr>'Stage (21)'!Print_Area</vt:lpstr>
      <vt:lpstr>'Stage (22)'!Print_Area</vt:lpstr>
      <vt:lpstr>'Stage (23)'!Print_Area</vt:lpstr>
      <vt:lpstr>'Stage (24)'!Print_Area</vt:lpstr>
      <vt:lpstr>'Stage (25)'!Print_Area</vt:lpstr>
      <vt:lpstr>'Stage (26)'!Print_Area</vt:lpstr>
      <vt:lpstr>'Stage (27)'!Print_Area</vt:lpstr>
      <vt:lpstr>'Stage (28)'!Print_Area</vt:lpstr>
      <vt:lpstr>'Stage (29)'!Print_Area</vt:lpstr>
      <vt:lpstr>'Stage (3)'!Print_Area</vt:lpstr>
      <vt:lpstr>'Stage (30)'!Print_Area</vt:lpstr>
      <vt:lpstr>'Stage (31)'!Print_Area</vt:lpstr>
      <vt:lpstr>'Stage (32)'!Print_Area</vt:lpstr>
      <vt:lpstr>'Stage (33)'!Print_Area</vt:lpstr>
      <vt:lpstr>'Stage (34)'!Print_Area</vt:lpstr>
      <vt:lpstr>'Stage (35)'!Print_Area</vt:lpstr>
      <vt:lpstr>'Stage (36)'!Print_Area</vt:lpstr>
      <vt:lpstr>'Stage (37)'!Print_Area</vt:lpstr>
      <vt:lpstr>'Stage (38)'!Print_Area</vt:lpstr>
      <vt:lpstr>'Stage (39)'!Print_Area</vt:lpstr>
      <vt:lpstr>'Stage (4)'!Print_Area</vt:lpstr>
      <vt:lpstr>'Stage (40)'!Print_Area</vt:lpstr>
      <vt:lpstr>'Stage (41)'!Print_Area</vt:lpstr>
      <vt:lpstr>'Stage (42)'!Print_Area</vt:lpstr>
      <vt:lpstr>'Stage (43)'!Print_Area</vt:lpstr>
      <vt:lpstr>'Stage (44)'!Print_Area</vt:lpstr>
      <vt:lpstr>'Stage (45)'!Print_Area</vt:lpstr>
      <vt:lpstr>'Stage (46)'!Print_Area</vt:lpstr>
      <vt:lpstr>'Stage (47)'!Print_Area</vt:lpstr>
      <vt:lpstr>'Stage (48)'!Print_Area</vt:lpstr>
      <vt:lpstr>'Stage (49)'!Print_Area</vt:lpstr>
      <vt:lpstr>'Stage (5)'!Print_Area</vt:lpstr>
      <vt:lpstr>'Stage (50)'!Print_Area</vt:lpstr>
      <vt:lpstr>'Stage (51)'!Print_Area</vt:lpstr>
      <vt:lpstr>'Stage (52)'!Print_Area</vt:lpstr>
      <vt:lpstr>'Stage (6)'!Print_Area</vt:lpstr>
      <vt:lpstr>'Stage (7)'!Print_Area</vt:lpstr>
      <vt:lpstr>'Stage (8)'!Print_Area</vt:lpstr>
      <vt:lpstr>'Stage (9)'!Print_Area</vt:lpstr>
      <vt:lpstr>'Stage Master'!Print_Area</vt:lpstr>
      <vt:lpstr>WBD!Print_Area</vt:lpstr>
      <vt:lpstr>'Perf Sheet '!Print_Titles</vt:lpstr>
    </vt:vector>
  </TitlesOfParts>
  <Company>Hewlett-Packard Company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George Miles</dc:creator>
  <cp:lastModifiedBy>Blake Braun</cp:lastModifiedBy>
  <cp:lastPrinted>2017-09-28T18:29:53Z</cp:lastPrinted>
  <dcterms:created xsi:type="dcterms:W3CDTF">2016-03-07T15:09:34Z</dcterms:created>
  <dcterms:modified xsi:type="dcterms:W3CDTF">2018-01-15T16:19:28Z</dcterms:modified>
</cp:coreProperties>
</file>