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876" windowWidth="13332" windowHeight="8796" tabRatio="842" firstSheet="50" activeTab="61"/>
  </bookViews>
  <sheets>
    <sheet name="Route Slip" sheetId="1" r:id="rId1"/>
    <sheet name="Toe-Prep" sheetId="13" r:id="rId2"/>
    <sheet name="Stage (1)" sheetId="15" r:id="rId3"/>
    <sheet name="Stage (2)" sheetId="17" r:id="rId4"/>
    <sheet name="Stage (3)" sheetId="18" r:id="rId5"/>
    <sheet name="Stage (4)" sheetId="19" r:id="rId6"/>
    <sheet name="Stage (5)" sheetId="20" r:id="rId7"/>
    <sheet name="Stage (6)" sheetId="21" r:id="rId8"/>
    <sheet name="Stage (7)" sheetId="22" r:id="rId9"/>
    <sheet name="Stage (8)" sheetId="23" r:id="rId10"/>
    <sheet name="Stage (9)" sheetId="24" r:id="rId11"/>
    <sheet name="Stage (10)" sheetId="25" r:id="rId12"/>
    <sheet name="Stage (11)" sheetId="26" r:id="rId13"/>
    <sheet name="Stage (12)" sheetId="27" r:id="rId14"/>
    <sheet name="Stage (13)" sheetId="28" r:id="rId15"/>
    <sheet name="Stage (14)" sheetId="29" r:id="rId16"/>
    <sheet name="Stage (15)" sheetId="30" r:id="rId17"/>
    <sheet name="Stage (16)" sheetId="31" r:id="rId18"/>
    <sheet name="Stage (17)" sheetId="32" r:id="rId19"/>
    <sheet name="Stage (18)" sheetId="33" r:id="rId20"/>
    <sheet name="Stage (19)" sheetId="34" r:id="rId21"/>
    <sheet name="Stage (20)" sheetId="35" r:id="rId22"/>
    <sheet name="Stage (21)" sheetId="36" r:id="rId23"/>
    <sheet name="Stage (22)" sheetId="37" r:id="rId24"/>
    <sheet name="Stage (23)" sheetId="38" r:id="rId25"/>
    <sheet name="Stage (24)" sheetId="39" r:id="rId26"/>
    <sheet name="Stage (25)" sheetId="40" r:id="rId27"/>
    <sheet name="Stage (26)" sheetId="41" r:id="rId28"/>
    <sheet name="Stage (27)" sheetId="42" r:id="rId29"/>
    <sheet name="Stage (28)" sheetId="43" r:id="rId30"/>
    <sheet name="Stage (29)" sheetId="44" r:id="rId31"/>
    <sheet name="Stage (30)" sheetId="45" r:id="rId32"/>
    <sheet name="Stage (31)" sheetId="46" r:id="rId33"/>
    <sheet name="Stage (32)" sheetId="47" r:id="rId34"/>
    <sheet name="Stage (33)" sheetId="48" r:id="rId35"/>
    <sheet name="Stage (34)" sheetId="49" r:id="rId36"/>
    <sheet name="Stage (35)" sheetId="50" r:id="rId37"/>
    <sheet name="Stage (36)" sheetId="51" r:id="rId38"/>
    <sheet name="Stage (37)" sheetId="52" r:id="rId39"/>
    <sheet name="Stage (38)" sheetId="53" r:id="rId40"/>
    <sheet name="Stage (39)" sheetId="54" r:id="rId41"/>
    <sheet name="Stage (40)" sheetId="55" r:id="rId42"/>
    <sheet name="Stage (41)" sheetId="56" r:id="rId43"/>
    <sheet name="Stage (42)" sheetId="57" r:id="rId44"/>
    <sheet name="Stage (43)" sheetId="58" r:id="rId45"/>
    <sheet name="Stage (44)" sheetId="59" r:id="rId46"/>
    <sheet name="Stage (45)" sheetId="60" r:id="rId47"/>
    <sheet name="Stage (46)" sheetId="61" r:id="rId48"/>
    <sheet name="Stage (47)" sheetId="62" r:id="rId49"/>
    <sheet name="Stage (48)" sheetId="63" r:id="rId50"/>
    <sheet name="Stage (49)" sheetId="64" r:id="rId51"/>
    <sheet name="Stage (50)" sheetId="65" r:id="rId52"/>
    <sheet name="Stage (51)" sheetId="66" r:id="rId53"/>
    <sheet name="Stage (52)" sheetId="67" r:id="rId54"/>
    <sheet name="Stage (53)" sheetId="68" r:id="rId55"/>
    <sheet name="Stage (54)" sheetId="69" r:id="rId56"/>
    <sheet name="Stage (55)" sheetId="70" r:id="rId57"/>
    <sheet name="Stage (56)" sheetId="71" r:id="rId58"/>
    <sheet name="Perf Sheet " sheetId="4" r:id="rId59"/>
    <sheet name="Data Summary" sheetId="9" r:id="rId60"/>
    <sheet name="Chem Use" sheetId="8" r:id="rId61"/>
    <sheet name="Job Info" sheetId="5" r:id="rId62"/>
    <sheet name="WBD" sheetId="16" r:id="rId63"/>
    <sheet name="Survey Data" sheetId="12" r:id="rId64"/>
    <sheet name="Stage Master" sheetId="11" r:id="rId65"/>
  </sheets>
  <externalReferences>
    <externalReference r:id="rId66"/>
    <externalReference r:id="rId67"/>
    <externalReference r:id="rId68"/>
  </externalReferences>
  <definedNames>
    <definedName name="_______Qtr1">[1]Input!$F$7</definedName>
    <definedName name="_______Sec1">[1]Input!$G$7</definedName>
    <definedName name="_______Twn1">[1]Input!$I$7</definedName>
    <definedName name="______Qtr1">[1]Input!$F$7</definedName>
    <definedName name="______Sec1">[1]Input!$G$7</definedName>
    <definedName name="______Twn1">[1]Input!$I$7</definedName>
    <definedName name="_____Qtr1">[1]Input!$F$7</definedName>
    <definedName name="_____Sec1">[1]Input!$G$7</definedName>
    <definedName name="_____Twn1">[1]Input!$I$7</definedName>
    <definedName name="____Qtr1">[1]Input!$F$7</definedName>
    <definedName name="____Sec1">[1]Input!$G$7</definedName>
    <definedName name="____Twn1">[1]Input!$I$7</definedName>
    <definedName name="___Qtr1">[1]Input!$F$7</definedName>
    <definedName name="___Sec1">[1]Input!$G$7</definedName>
    <definedName name="___Twn1">[1]Input!$I$7</definedName>
    <definedName name="__Qtr1">[1]Input!$F$7</definedName>
    <definedName name="__Sec1">[1]Input!$G$7</definedName>
    <definedName name="__Twn1">[1]Input!$I$7</definedName>
    <definedName name="_Qtr1">[1]Input!$F$7</definedName>
    <definedName name="_Sec1">[1]Input!$G$7</definedName>
    <definedName name="_Twn1">[1]Input!$I$7</definedName>
    <definedName name="AFENO1">[1]Input!$D$7</definedName>
    <definedName name="Block1">[1]Input!$H$7</definedName>
    <definedName name="Clear_Links">'[2]Proposed WBD (ORIG)'!$T$28:$U$67</definedName>
    <definedName name="Clear_Plg_Perfs">'[2]Proposed WBD (ORIG)'!$I$28:$Q$68</definedName>
    <definedName name="CountyLoc1">[1]Input!$K$7</definedName>
    <definedName name="Depth1">[1]Input!$O$7</definedName>
    <definedName name="Home">'[2]Proposed WBD (ORIG)'!$A$7</definedName>
    <definedName name="Perf_1">'[2]Proposed WBD (ORIG)'!$T$30</definedName>
    <definedName name="Perf_10">'[2]Proposed WBD (ORIG)'!$T$61</definedName>
    <definedName name="Perf_11">'[2]Proposed WBD (ORIG)'!$T$64</definedName>
    <definedName name="Perf_13">'[2]Proposed WBD (ORIG)'!$T$67</definedName>
    <definedName name="Perf_2">'[2]Proposed WBD (ORIG)'!$T$32</definedName>
    <definedName name="Perf_3">'[2]Proposed WBD (ORIG)'!$T$35</definedName>
    <definedName name="Perf_4">'[2]Proposed WBD (ORIG)'!$T$45</definedName>
    <definedName name="Perf_5">'[2]Proposed WBD (ORIG)'!$T$47</definedName>
    <definedName name="Perf_6">'[2]Proposed WBD (ORIG)'!$T$49</definedName>
    <definedName name="Perf_7">'[2]Proposed WBD (ORIG)'!$T$52</definedName>
    <definedName name="Perf_8">'[2]Proposed WBD (ORIG)'!$T$55</definedName>
    <definedName name="Perf_9">'[2]Proposed WBD (ORIG)'!$T$58</definedName>
    <definedName name="Perf_Set_10">'[2]Proposed WBD (ORIG)'!$P$61:$Q$61</definedName>
    <definedName name="Perf_Set_11">'[2]Proposed WBD (ORIG)'!$P$64:$Q$64</definedName>
    <definedName name="Perf_Set_13">'[2]Proposed WBD (ORIG)'!$P$67:$Q$67</definedName>
    <definedName name="Perf_Set_14">'[2]Proposed WBD (ORIG)'!$P$42:$Q$42</definedName>
    <definedName name="Perf_Set_15">'[2]Proposed WBD (ORIG)'!$P$31:$Q$31</definedName>
    <definedName name="Perf_Set_16">'[2]Proposed WBD (ORIG)'!$P$40:$Q$40</definedName>
    <definedName name="Perf_Set_17">'[2]Proposed WBD (ORIG)'!$P$38:$Q$38</definedName>
    <definedName name="Perf_Set_18">'[2]Proposed WBD (ORIG)'!$P$30:$Q$30</definedName>
    <definedName name="Perf_Set_2">'[2]Proposed WBD (ORIG)'!$P$32:$Q$32</definedName>
    <definedName name="Perf_Set_3">'[2]Proposed WBD (ORIG)'!$P$35:$Q$35</definedName>
    <definedName name="Perf_Set_4">'[2]Proposed WBD (ORIG)'!$P$45:$Q$45</definedName>
    <definedName name="Perf_Set_5">'[2]Proposed WBD (ORIG)'!$P$47:$Q$47</definedName>
    <definedName name="Perf_Set_6">'[2]Proposed WBD (ORIG)'!$P$49:$Q$49</definedName>
    <definedName name="Perf_Set_7">'[2]Proposed WBD (ORIG)'!$P$52:$Q$52</definedName>
    <definedName name="Perf_Set_8">'[2]Proposed WBD (ORIG)'!$P$55:$Q$55</definedName>
    <definedName name="Perf_Set_9">'[2]Proposed WBD (ORIG)'!$P$58:$Q$58</definedName>
    <definedName name="Perf_Symbol">'[2]Proposed WBD (ORIG)'!$Z$80:$AA$80</definedName>
    <definedName name="PkgDate">[1]Input!$D$2</definedName>
    <definedName name="Plug_1_NM">'[2]Proposed WBD (ORIG)'!$T$31</definedName>
    <definedName name="Plug_10">'[2]Proposed WBD (ORIG)'!$I$62:$O$62</definedName>
    <definedName name="Plug_10_NM">'[2]Proposed WBD (ORIG)'!$T$62</definedName>
    <definedName name="Plug_11">'[2]Proposed WBD (ORIG)'!$I$65:$O$65</definedName>
    <definedName name="Plug_11_NM">'[2]Proposed WBD (ORIG)'!$T$65</definedName>
    <definedName name="Plug_12">'[2]Proposed WBD (ORIG)'!$I$43:$O$43</definedName>
    <definedName name="Plug_12_NM">'[2]Proposed WBD (ORIG)'!$T$43</definedName>
    <definedName name="Plug_13">'[2]Proposed WBD (ORIG)'!$I$35:$O$35</definedName>
    <definedName name="Plug_14">'[2]Proposed WBD (ORIG)'!$I$32:$O$32</definedName>
    <definedName name="Plug_2">'[2]Proposed WBD (ORIG)'!$I$33:$O$33</definedName>
    <definedName name="Plug_2_NM">'[2]Proposed WBD (ORIG)'!$T$33</definedName>
    <definedName name="Plug_3">'[2]Proposed WBD (ORIG)'!$I$37:$O$37</definedName>
    <definedName name="Plug_3_NM">'[2]Proposed WBD (ORIG)'!$T$36</definedName>
    <definedName name="Plug_4">'[2]Proposed WBD (ORIG)'!$I$46:$O$46</definedName>
    <definedName name="Plug_4_NM">'[2]Proposed WBD (ORIG)'!$T$46</definedName>
    <definedName name="Plug_5">'[2]Proposed WBD (ORIG)'!$I$48:$O$48</definedName>
    <definedName name="Plug_5_NM">'[2]Proposed WBD (ORIG)'!$T$48</definedName>
    <definedName name="Plug_6">'[2]Proposed WBD (ORIG)'!$I$50:$O$50</definedName>
    <definedName name="Plug_6_NM">'[2]Proposed WBD (ORIG)'!$T$50</definedName>
    <definedName name="Plug_7">'[2]Proposed WBD (ORIG)'!$I$53:$O$53</definedName>
    <definedName name="Plug_7_NM">'[2]Proposed WBD (ORIG)'!$T$53</definedName>
    <definedName name="Plug_8">'[2]Proposed WBD (ORIG)'!$I$56:$O$56</definedName>
    <definedName name="Plug_8_NM">'[2]Proposed WBD (ORIG)'!$T$56</definedName>
    <definedName name="Plug_9">'[2]Proposed WBD (ORIG)'!$I$59:$O$59</definedName>
    <definedName name="Plug_9_NM">'[2]Proposed WBD (ORIG)'!$T$59</definedName>
    <definedName name="_xlnm.Print_Area" localSheetId="59">'Data Summary'!$A$1:$R$62</definedName>
    <definedName name="_xlnm.Print_Area" localSheetId="61">'Job Info'!$A$1:$M$39</definedName>
    <definedName name="_xlnm.Print_Area" localSheetId="2">'Stage (1)'!$A$1:$J$56</definedName>
    <definedName name="_xlnm.Print_Area" localSheetId="11">'Stage (10)'!$A$1:$J$56</definedName>
    <definedName name="_xlnm.Print_Area" localSheetId="12">'Stage (11)'!$A$1:$J$56</definedName>
    <definedName name="_xlnm.Print_Area" localSheetId="13">'Stage (12)'!$A$1:$J$56</definedName>
    <definedName name="_xlnm.Print_Area" localSheetId="14">'Stage (13)'!$A$1:$J$56</definedName>
    <definedName name="_xlnm.Print_Area" localSheetId="15">'Stage (14)'!$A$1:$J$56</definedName>
    <definedName name="_xlnm.Print_Area" localSheetId="16">'Stage (15)'!$A$1:$J$56</definedName>
    <definedName name="_xlnm.Print_Area" localSheetId="17">'Stage (16)'!$A$1:$J$56</definedName>
    <definedName name="_xlnm.Print_Area" localSheetId="18">'Stage (17)'!$A$1:$J$56</definedName>
    <definedName name="_xlnm.Print_Area" localSheetId="19">'Stage (18)'!$A$1:$J$56</definedName>
    <definedName name="_xlnm.Print_Area" localSheetId="20">'Stage (19)'!$A$1:$J$56</definedName>
    <definedName name="_xlnm.Print_Area" localSheetId="3">'Stage (2)'!$A$1:$J$56</definedName>
    <definedName name="_xlnm.Print_Area" localSheetId="21">'Stage (20)'!$A$1:$J$56</definedName>
    <definedName name="_xlnm.Print_Area" localSheetId="22">'Stage (21)'!$A$1:$J$56</definedName>
    <definedName name="_xlnm.Print_Area" localSheetId="23">'Stage (22)'!$A$1:$J$56</definedName>
    <definedName name="_xlnm.Print_Area" localSheetId="24">'Stage (23)'!$A$1:$J$56</definedName>
    <definedName name="_xlnm.Print_Area" localSheetId="25">'Stage (24)'!$A$1:$J$56</definedName>
    <definedName name="_xlnm.Print_Area" localSheetId="26">'Stage (25)'!$A$1:$J$56</definedName>
    <definedName name="_xlnm.Print_Area" localSheetId="27">'Stage (26)'!$A$1:$J$56</definedName>
    <definedName name="_xlnm.Print_Area" localSheetId="28">'Stage (27)'!$A$1:$J$56</definedName>
    <definedName name="_xlnm.Print_Area" localSheetId="29">'Stage (28)'!$A$1:$J$56</definedName>
    <definedName name="_xlnm.Print_Area" localSheetId="30">'Stage (29)'!$A$1:$J$56</definedName>
    <definedName name="_xlnm.Print_Area" localSheetId="4">'Stage (3)'!$A$1:$J$56</definedName>
    <definedName name="_xlnm.Print_Area" localSheetId="31">'Stage (30)'!$A$1:$J$56</definedName>
    <definedName name="_xlnm.Print_Area" localSheetId="32">'Stage (31)'!$A$1:$J$56</definedName>
    <definedName name="_xlnm.Print_Area" localSheetId="33">'Stage (32)'!$A$1:$J$56</definedName>
    <definedName name="_xlnm.Print_Area" localSheetId="34">'Stage (33)'!$A$1:$J$56</definedName>
    <definedName name="_xlnm.Print_Area" localSheetId="35">'Stage (34)'!$A$1:$J$56</definedName>
    <definedName name="_xlnm.Print_Area" localSheetId="36">'Stage (35)'!$A$1:$J$56</definedName>
    <definedName name="_xlnm.Print_Area" localSheetId="37">'Stage (36)'!$A$1:$J$56</definedName>
    <definedName name="_xlnm.Print_Area" localSheetId="38">'Stage (37)'!$A$1:$J$56</definedName>
    <definedName name="_xlnm.Print_Area" localSheetId="39">'Stage (38)'!$A$1:$J$56</definedName>
    <definedName name="_xlnm.Print_Area" localSheetId="40">'Stage (39)'!$A$1:$J$56</definedName>
    <definedName name="_xlnm.Print_Area" localSheetId="5">'Stage (4)'!$A$1:$J$56</definedName>
    <definedName name="_xlnm.Print_Area" localSheetId="41">'Stage (40)'!$A$1:$J$56</definedName>
    <definedName name="_xlnm.Print_Area" localSheetId="42">'Stage (41)'!$A$1:$J$56</definedName>
    <definedName name="_xlnm.Print_Area" localSheetId="43">'Stage (42)'!$A$1:$J$56</definedName>
    <definedName name="_xlnm.Print_Area" localSheetId="44">'Stage (43)'!$A$1:$J$56</definedName>
    <definedName name="_xlnm.Print_Area" localSheetId="45">'Stage (44)'!$A$1:$J$56</definedName>
    <definedName name="_xlnm.Print_Area" localSheetId="46">'Stage (45)'!$A$1:$J$56</definedName>
    <definedName name="_xlnm.Print_Area" localSheetId="47">'Stage (46)'!$A$1:$J$56</definedName>
    <definedName name="_xlnm.Print_Area" localSheetId="48">'Stage (47)'!$A$1:$J$56</definedName>
    <definedName name="_xlnm.Print_Area" localSheetId="49">'Stage (48)'!$A$1:$J$56</definedName>
    <definedName name="_xlnm.Print_Area" localSheetId="50">'Stage (49)'!$A$1:$J$56</definedName>
    <definedName name="_xlnm.Print_Area" localSheetId="6">'Stage (5)'!$A$1:$J$56</definedName>
    <definedName name="_xlnm.Print_Area" localSheetId="51">'Stage (50)'!$A$1:$J$56</definedName>
    <definedName name="_xlnm.Print_Area" localSheetId="52">'Stage (51)'!$A$1:$J$56</definedName>
    <definedName name="_xlnm.Print_Area" localSheetId="53">'Stage (52)'!$A$1:$J$56</definedName>
    <definedName name="_xlnm.Print_Area" localSheetId="54">'Stage (53)'!$A$1:$J$56</definedName>
    <definedName name="_xlnm.Print_Area" localSheetId="55">'Stage (54)'!$A$1:$J$56</definedName>
    <definedName name="_xlnm.Print_Area" localSheetId="56">'Stage (55)'!$A$1:$J$56</definedName>
    <definedName name="_xlnm.Print_Area" localSheetId="57">'Stage (56)'!$A$1:$J$56</definedName>
    <definedName name="_xlnm.Print_Area" localSheetId="7">'Stage (6)'!$A$1:$J$56</definedName>
    <definedName name="_xlnm.Print_Area" localSheetId="8">'Stage (7)'!$A$1:$J$56</definedName>
    <definedName name="_xlnm.Print_Area" localSheetId="9">'Stage (8)'!$A$1:$J$56</definedName>
    <definedName name="_xlnm.Print_Area" localSheetId="10">'Stage (9)'!$A$1:$J$56</definedName>
    <definedName name="_xlnm.Print_Area" localSheetId="64">'Stage Master'!$A$1:$J$56</definedName>
    <definedName name="_xlnm.Print_Area" localSheetId="62">WBD!$A$1:$AJ$53</definedName>
    <definedName name="_xlnm.Print_Titles">'[3]Tubing Talley'!$1:$12</definedName>
    <definedName name="Prospect1">[1]Input!$E$7</definedName>
    <definedName name="StateLoc1">[1]Input!$L$7</definedName>
    <definedName name="Survey1">[1]Input!$J$7</definedName>
    <definedName name="Top_Plug">'[2]Proposed WBD (ORIG)'!$I$29:$O$29</definedName>
    <definedName name="Top_Plug_Lbl">'[2]Proposed WBD (ORIG)'!$T$28</definedName>
    <definedName name="Top_Plug_NM">'[2]Proposed WBD (ORIG)'!$T$29</definedName>
    <definedName name="WBD_Label">'[2]Proposed WBD (ORIG)'!$L$4</definedName>
    <definedName name="Well1">[1]Input!$C$7</definedName>
    <definedName name="Zone1">[1]Input!$N$7</definedName>
  </definedNames>
  <calcPr calcId="145621"/>
</workbook>
</file>

<file path=xl/calcChain.xml><?xml version="1.0" encoding="utf-8"?>
<calcChain xmlns="http://schemas.openxmlformats.org/spreadsheetml/2006/main">
  <c r="B55" i="70" l="1"/>
  <c r="H54" i="70"/>
  <c r="E54" i="70"/>
  <c r="H53" i="70"/>
  <c r="E53" i="70"/>
  <c r="E52" i="70"/>
  <c r="C49" i="70"/>
  <c r="H49" i="70" s="1"/>
  <c r="J51" i="70" s="1"/>
  <c r="H48" i="70"/>
  <c r="F48" i="70"/>
  <c r="H47" i="70"/>
  <c r="F47" i="70"/>
  <c r="H46" i="70"/>
  <c r="F46" i="70"/>
  <c r="H45" i="70"/>
  <c r="F45" i="70"/>
  <c r="H44" i="70"/>
  <c r="F44" i="70"/>
  <c r="H43" i="70"/>
  <c r="F43" i="70"/>
  <c r="H42" i="70"/>
  <c r="F42" i="70"/>
  <c r="H41" i="70"/>
  <c r="F41" i="70"/>
  <c r="H40" i="70"/>
  <c r="F40" i="70"/>
  <c r="H39" i="70"/>
  <c r="F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F14" i="70"/>
  <c r="H13" i="70"/>
  <c r="F13" i="70"/>
  <c r="H12" i="70"/>
  <c r="F12" i="70"/>
  <c r="H11" i="70"/>
  <c r="F11" i="70"/>
  <c r="H10" i="70"/>
  <c r="J53" i="70" s="1"/>
  <c r="F10" i="70"/>
  <c r="F50" i="70" s="1"/>
  <c r="H52" i="70" s="1"/>
  <c r="C50" i="70" l="1"/>
  <c r="J55" i="70" s="1"/>
  <c r="G10" i="70"/>
  <c r="G11" i="70" s="1"/>
  <c r="G12" i="70" s="1"/>
  <c r="G13" i="70" s="1"/>
  <c r="G14" i="70" s="1"/>
  <c r="G15" i="70" s="1"/>
  <c r="G16" i="70" s="1"/>
  <c r="G17" i="70" s="1"/>
  <c r="G18" i="70" s="1"/>
  <c r="G19" i="70" s="1"/>
  <c r="G20" i="70" s="1"/>
  <c r="G21" i="70" s="1"/>
  <c r="G22" i="70" s="1"/>
  <c r="G23" i="70" s="1"/>
  <c r="G24" i="70" s="1"/>
  <c r="G25" i="70" s="1"/>
  <c r="G26" i="70" s="1"/>
  <c r="G27" i="70" s="1"/>
  <c r="G28" i="70" s="1"/>
  <c r="G29" i="70" s="1"/>
  <c r="G30" i="70" s="1"/>
  <c r="G31" i="70" s="1"/>
  <c r="G32" i="70" s="1"/>
  <c r="G33" i="70" s="1"/>
  <c r="G34" i="70" s="1"/>
  <c r="G35" i="70" s="1"/>
  <c r="G36" i="70" s="1"/>
  <c r="G37" i="70" s="1"/>
  <c r="G38" i="70" s="1"/>
  <c r="G39" i="70" s="1"/>
  <c r="G40" i="70" s="1"/>
  <c r="G41" i="70" s="1"/>
  <c r="G42" i="70" s="1"/>
  <c r="G43" i="70" s="1"/>
  <c r="G44" i="70" s="1"/>
  <c r="G45" i="70" s="1"/>
  <c r="G46" i="70" s="1"/>
  <c r="G47" i="70" s="1"/>
  <c r="G48" i="70" s="1"/>
  <c r="J55" i="71" l="1"/>
  <c r="B55" i="71"/>
  <c r="H54" i="71"/>
  <c r="E54" i="71"/>
  <c r="H53" i="71"/>
  <c r="E53" i="71"/>
  <c r="E52" i="71"/>
  <c r="C50" i="71"/>
  <c r="H49" i="71"/>
  <c r="J51" i="71" s="1"/>
  <c r="C49" i="71"/>
  <c r="H48" i="71"/>
  <c r="F48" i="71"/>
  <c r="H47" i="71"/>
  <c r="F47" i="71"/>
  <c r="H46" i="71"/>
  <c r="F46" i="71"/>
  <c r="H45" i="71"/>
  <c r="F45" i="71"/>
  <c r="H44" i="71"/>
  <c r="F44" i="71"/>
  <c r="H43" i="71"/>
  <c r="F43" i="71"/>
  <c r="H42" i="71"/>
  <c r="F42" i="71"/>
  <c r="H41" i="71"/>
  <c r="F41" i="71"/>
  <c r="H40" i="71"/>
  <c r="F40" i="71"/>
  <c r="H39" i="71"/>
  <c r="F39" i="71"/>
  <c r="H38" i="71"/>
  <c r="H37" i="71"/>
  <c r="H36" i="71"/>
  <c r="H35" i="71"/>
  <c r="H34" i="71"/>
  <c r="H33" i="71"/>
  <c r="H32" i="71"/>
  <c r="H31" i="71"/>
  <c r="H30" i="71"/>
  <c r="H29" i="71"/>
  <c r="H28" i="71"/>
  <c r="H27" i="71"/>
  <c r="H26" i="71"/>
  <c r="H25" i="71"/>
  <c r="H24" i="71"/>
  <c r="H23" i="71"/>
  <c r="H22" i="71"/>
  <c r="H21" i="71"/>
  <c r="H20" i="71"/>
  <c r="H19" i="71"/>
  <c r="H18" i="71"/>
  <c r="H17" i="71"/>
  <c r="H16" i="71"/>
  <c r="H15" i="71"/>
  <c r="H14" i="71"/>
  <c r="F14" i="71"/>
  <c r="H13" i="71"/>
  <c r="F13" i="71"/>
  <c r="H12" i="71"/>
  <c r="F12" i="71"/>
  <c r="H11" i="71"/>
  <c r="F11" i="71"/>
  <c r="H10" i="71"/>
  <c r="J53" i="71" s="1"/>
  <c r="F10" i="71"/>
  <c r="F50" i="71" s="1"/>
  <c r="H52" i="71" s="1"/>
  <c r="G10" i="71" l="1"/>
  <c r="G11" i="71" s="1"/>
  <c r="G12" i="71" s="1"/>
  <c r="G13" i="71" s="1"/>
  <c r="G14" i="71" s="1"/>
  <c r="G15" i="71" s="1"/>
  <c r="G16" i="71" s="1"/>
  <c r="G17" i="71" s="1"/>
  <c r="G18" i="71" s="1"/>
  <c r="G19" i="71" s="1"/>
  <c r="G20" i="71" s="1"/>
  <c r="G21" i="71" s="1"/>
  <c r="G22" i="71" s="1"/>
  <c r="G23" i="71" s="1"/>
  <c r="G24" i="71" s="1"/>
  <c r="G25" i="71" s="1"/>
  <c r="G26" i="71" s="1"/>
  <c r="G27" i="71" s="1"/>
  <c r="G28" i="71" s="1"/>
  <c r="G29" i="71" s="1"/>
  <c r="G30" i="71" s="1"/>
  <c r="G31" i="71" s="1"/>
  <c r="G32" i="71" s="1"/>
  <c r="G33" i="71" s="1"/>
  <c r="G34" i="71" s="1"/>
  <c r="G35" i="71" s="1"/>
  <c r="G36" i="71" s="1"/>
  <c r="G37" i="71" s="1"/>
  <c r="G38" i="71" s="1"/>
  <c r="G39" i="71" s="1"/>
  <c r="G40" i="71" s="1"/>
  <c r="G41" i="71" s="1"/>
  <c r="G42" i="71" s="1"/>
  <c r="G43" i="71" s="1"/>
  <c r="G44" i="71" s="1"/>
  <c r="G45" i="71" s="1"/>
  <c r="G46" i="71" s="1"/>
  <c r="G47" i="71" s="1"/>
  <c r="G48" i="71" s="1"/>
  <c r="B55" i="69" l="1"/>
  <c r="H54" i="69"/>
  <c r="E54" i="69"/>
  <c r="H53" i="69"/>
  <c r="E53" i="69"/>
  <c r="E52" i="69"/>
  <c r="C49" i="69"/>
  <c r="H49" i="69" s="1"/>
  <c r="J51" i="69" s="1"/>
  <c r="H48" i="69"/>
  <c r="F48" i="69"/>
  <c r="H47" i="69"/>
  <c r="F47" i="69"/>
  <c r="H46" i="69"/>
  <c r="F46" i="69"/>
  <c r="H45" i="69"/>
  <c r="F45" i="69"/>
  <c r="H44" i="69"/>
  <c r="F44" i="69"/>
  <c r="H43" i="69"/>
  <c r="F43" i="69"/>
  <c r="H42" i="69"/>
  <c r="F42" i="69"/>
  <c r="H41" i="69"/>
  <c r="F41" i="69"/>
  <c r="H40" i="69"/>
  <c r="F40" i="69"/>
  <c r="H39" i="69"/>
  <c r="F39" i="69"/>
  <c r="H38" i="69"/>
  <c r="H37" i="69"/>
  <c r="H36" i="69"/>
  <c r="H35" i="69"/>
  <c r="H34" i="69"/>
  <c r="H33" i="69"/>
  <c r="H32" i="69"/>
  <c r="H31" i="69"/>
  <c r="H30" i="69"/>
  <c r="H29" i="69"/>
  <c r="H28" i="69"/>
  <c r="H27" i="69"/>
  <c r="H26" i="69"/>
  <c r="H25" i="69"/>
  <c r="H24" i="69"/>
  <c r="H23" i="69"/>
  <c r="H22" i="69"/>
  <c r="H21" i="69"/>
  <c r="H20" i="69"/>
  <c r="H19" i="69"/>
  <c r="H18" i="69"/>
  <c r="H17" i="69"/>
  <c r="H16" i="69"/>
  <c r="H15" i="69"/>
  <c r="H14" i="69"/>
  <c r="F14" i="69"/>
  <c r="H13" i="69"/>
  <c r="F13" i="69"/>
  <c r="H12" i="69"/>
  <c r="F12" i="69"/>
  <c r="H11" i="69"/>
  <c r="F11" i="69"/>
  <c r="H10" i="69"/>
  <c r="J53" i="69" s="1"/>
  <c r="G10" i="69"/>
  <c r="G11" i="69" s="1"/>
  <c r="G12" i="69" s="1"/>
  <c r="G13" i="69" s="1"/>
  <c r="G14" i="69" s="1"/>
  <c r="G15" i="69" s="1"/>
  <c r="G16" i="69" s="1"/>
  <c r="G17" i="69" s="1"/>
  <c r="G18" i="69" s="1"/>
  <c r="G19" i="69" s="1"/>
  <c r="G20" i="69" s="1"/>
  <c r="G21" i="69" s="1"/>
  <c r="G22" i="69" s="1"/>
  <c r="G23" i="69" s="1"/>
  <c r="G24" i="69" s="1"/>
  <c r="G25" i="69" s="1"/>
  <c r="G26" i="69" s="1"/>
  <c r="G27" i="69" s="1"/>
  <c r="G28" i="69" s="1"/>
  <c r="G29" i="69" s="1"/>
  <c r="G30" i="69" s="1"/>
  <c r="G31" i="69" s="1"/>
  <c r="G32" i="69" s="1"/>
  <c r="G33" i="69" s="1"/>
  <c r="G34" i="69" s="1"/>
  <c r="G35" i="69" s="1"/>
  <c r="G36" i="69" s="1"/>
  <c r="G37" i="69" s="1"/>
  <c r="G38" i="69" s="1"/>
  <c r="G39" i="69" s="1"/>
  <c r="G40" i="69" s="1"/>
  <c r="G41" i="69" s="1"/>
  <c r="G42" i="69" s="1"/>
  <c r="G43" i="69" s="1"/>
  <c r="G44" i="69" s="1"/>
  <c r="G45" i="69" s="1"/>
  <c r="G46" i="69" s="1"/>
  <c r="G47" i="69" s="1"/>
  <c r="G48" i="69" s="1"/>
  <c r="F10" i="69"/>
  <c r="F50" i="69" s="1"/>
  <c r="H52" i="69" s="1"/>
  <c r="B55" i="68"/>
  <c r="H54" i="68"/>
  <c r="E54" i="68"/>
  <c r="H53" i="68"/>
  <c r="E53" i="68"/>
  <c r="E52" i="68"/>
  <c r="C49" i="68"/>
  <c r="H49" i="68" s="1"/>
  <c r="J51" i="68" s="1"/>
  <c r="H48" i="68"/>
  <c r="F48" i="68"/>
  <c r="H47" i="68"/>
  <c r="F47" i="68"/>
  <c r="H46" i="68"/>
  <c r="F46" i="68"/>
  <c r="H45" i="68"/>
  <c r="F45" i="68"/>
  <c r="H44" i="68"/>
  <c r="F44" i="68"/>
  <c r="H43" i="68"/>
  <c r="F43" i="68"/>
  <c r="H42" i="68"/>
  <c r="F42" i="68"/>
  <c r="H41" i="68"/>
  <c r="F41" i="68"/>
  <c r="H40" i="68"/>
  <c r="F40" i="68"/>
  <c r="H39" i="68"/>
  <c r="F39" i="68"/>
  <c r="H38" i="68"/>
  <c r="H37" i="68"/>
  <c r="H36" i="68"/>
  <c r="H35" i="68"/>
  <c r="H34" i="68"/>
  <c r="H33" i="68"/>
  <c r="H32" i="68"/>
  <c r="H31" i="68"/>
  <c r="H30" i="68"/>
  <c r="H29" i="68"/>
  <c r="H28" i="68"/>
  <c r="H27" i="68"/>
  <c r="H26" i="68"/>
  <c r="H25" i="68"/>
  <c r="H24" i="68"/>
  <c r="H23" i="68"/>
  <c r="H22" i="68"/>
  <c r="H21" i="68"/>
  <c r="H20" i="68"/>
  <c r="H19" i="68"/>
  <c r="H18" i="68"/>
  <c r="H17" i="68"/>
  <c r="H16" i="68"/>
  <c r="H15" i="68"/>
  <c r="H14" i="68"/>
  <c r="F14" i="68"/>
  <c r="H13" i="68"/>
  <c r="F13" i="68"/>
  <c r="H12" i="68"/>
  <c r="F12" i="68"/>
  <c r="H11" i="68"/>
  <c r="F11" i="68"/>
  <c r="H10" i="68"/>
  <c r="J53" i="68" s="1"/>
  <c r="G10" i="68"/>
  <c r="G11" i="68" s="1"/>
  <c r="G12" i="68" s="1"/>
  <c r="G13" i="68" s="1"/>
  <c r="G14" i="68" s="1"/>
  <c r="G15" i="68" s="1"/>
  <c r="G16" i="68" s="1"/>
  <c r="G17" i="68" s="1"/>
  <c r="G18" i="68" s="1"/>
  <c r="G19" i="68" s="1"/>
  <c r="G20" i="68" s="1"/>
  <c r="G21" i="68" s="1"/>
  <c r="G22" i="68" s="1"/>
  <c r="G23" i="68" s="1"/>
  <c r="G24" i="68" s="1"/>
  <c r="G25" i="68" s="1"/>
  <c r="G26" i="68" s="1"/>
  <c r="G27" i="68" s="1"/>
  <c r="G28" i="68" s="1"/>
  <c r="G29" i="68" s="1"/>
  <c r="G30" i="68" s="1"/>
  <c r="G31" i="68" s="1"/>
  <c r="G32" i="68" s="1"/>
  <c r="G33" i="68" s="1"/>
  <c r="G34" i="68" s="1"/>
  <c r="G35" i="68" s="1"/>
  <c r="G36" i="68" s="1"/>
  <c r="G37" i="68" s="1"/>
  <c r="G38" i="68" s="1"/>
  <c r="G39" i="68" s="1"/>
  <c r="G40" i="68" s="1"/>
  <c r="G41" i="68" s="1"/>
  <c r="G42" i="68" s="1"/>
  <c r="G43" i="68" s="1"/>
  <c r="G44" i="68" s="1"/>
  <c r="G45" i="68" s="1"/>
  <c r="G46" i="68" s="1"/>
  <c r="G47" i="68" s="1"/>
  <c r="G48" i="68" s="1"/>
  <c r="F10" i="68"/>
  <c r="F50" i="68" s="1"/>
  <c r="H52" i="68" s="1"/>
  <c r="B55" i="67"/>
  <c r="H54" i="67"/>
  <c r="E54" i="67"/>
  <c r="H53" i="67"/>
  <c r="E53" i="67"/>
  <c r="E52" i="67"/>
  <c r="C49" i="67"/>
  <c r="H49" i="67" s="1"/>
  <c r="J51" i="67" s="1"/>
  <c r="H48" i="67"/>
  <c r="F48" i="67"/>
  <c r="H47" i="67"/>
  <c r="F47" i="67"/>
  <c r="H46" i="67"/>
  <c r="F46" i="67"/>
  <c r="H45" i="67"/>
  <c r="F45" i="67"/>
  <c r="H44" i="67"/>
  <c r="F44" i="67"/>
  <c r="H43" i="67"/>
  <c r="F43" i="67"/>
  <c r="H42" i="67"/>
  <c r="F42" i="67"/>
  <c r="H41" i="67"/>
  <c r="F41" i="67"/>
  <c r="H40" i="67"/>
  <c r="F40" i="67"/>
  <c r="H39" i="67"/>
  <c r="F39" i="67"/>
  <c r="H38" i="67"/>
  <c r="H37" i="67"/>
  <c r="H36" i="67"/>
  <c r="H35" i="67"/>
  <c r="H34" i="67"/>
  <c r="H33" i="67"/>
  <c r="H32" i="67"/>
  <c r="H31" i="67"/>
  <c r="H30" i="67"/>
  <c r="H29" i="67"/>
  <c r="H28" i="67"/>
  <c r="H27" i="67"/>
  <c r="H26" i="67"/>
  <c r="H25" i="67"/>
  <c r="H24" i="67"/>
  <c r="H23" i="67"/>
  <c r="H22" i="67"/>
  <c r="H21" i="67"/>
  <c r="H20" i="67"/>
  <c r="H19" i="67"/>
  <c r="H18" i="67"/>
  <c r="H17" i="67"/>
  <c r="H16" i="67"/>
  <c r="H15" i="67"/>
  <c r="H14" i="67"/>
  <c r="F14" i="67"/>
  <c r="H13" i="67"/>
  <c r="F13" i="67"/>
  <c r="H12" i="67"/>
  <c r="F12" i="67"/>
  <c r="H11" i="67"/>
  <c r="F11" i="67"/>
  <c r="H10" i="67"/>
  <c r="J53" i="67" s="1"/>
  <c r="G10" i="67"/>
  <c r="G11" i="67" s="1"/>
  <c r="G12" i="67" s="1"/>
  <c r="G13" i="67" s="1"/>
  <c r="G14" i="67" s="1"/>
  <c r="G15" i="67" s="1"/>
  <c r="G16" i="67" s="1"/>
  <c r="G17" i="67" s="1"/>
  <c r="G18" i="67" s="1"/>
  <c r="G19" i="67" s="1"/>
  <c r="G20" i="67" s="1"/>
  <c r="G21" i="67" s="1"/>
  <c r="G22" i="67" s="1"/>
  <c r="G23" i="67" s="1"/>
  <c r="G24" i="67" s="1"/>
  <c r="G25" i="67" s="1"/>
  <c r="G26" i="67" s="1"/>
  <c r="G27" i="67" s="1"/>
  <c r="G28" i="67" s="1"/>
  <c r="G29" i="67" s="1"/>
  <c r="G30" i="67" s="1"/>
  <c r="G31" i="67" s="1"/>
  <c r="G32" i="67" s="1"/>
  <c r="G33" i="67" s="1"/>
  <c r="G34" i="67" s="1"/>
  <c r="G35" i="67" s="1"/>
  <c r="G36" i="67" s="1"/>
  <c r="G37" i="67" s="1"/>
  <c r="G38" i="67" s="1"/>
  <c r="G39" i="67" s="1"/>
  <c r="G40" i="67" s="1"/>
  <c r="G41" i="67" s="1"/>
  <c r="G42" i="67" s="1"/>
  <c r="G43" i="67" s="1"/>
  <c r="G44" i="67" s="1"/>
  <c r="G45" i="67" s="1"/>
  <c r="G46" i="67" s="1"/>
  <c r="G47" i="67" s="1"/>
  <c r="G48" i="67" s="1"/>
  <c r="F10" i="67"/>
  <c r="F50" i="67" s="1"/>
  <c r="H52" i="67" s="1"/>
  <c r="C50" i="69" l="1"/>
  <c r="J55" i="69" s="1"/>
  <c r="C50" i="68"/>
  <c r="J55" i="68" s="1"/>
  <c r="C50" i="67"/>
  <c r="J55" i="67" s="1"/>
  <c r="B55" i="66" l="1"/>
  <c r="H54" i="66"/>
  <c r="E54" i="66"/>
  <c r="H53" i="66"/>
  <c r="E53" i="66"/>
  <c r="E52" i="66"/>
  <c r="C50" i="66"/>
  <c r="J55" i="66" s="1"/>
  <c r="C49" i="66"/>
  <c r="H49" i="66" s="1"/>
  <c r="J51" i="66" s="1"/>
  <c r="H48" i="66"/>
  <c r="F48" i="66"/>
  <c r="H47" i="66"/>
  <c r="F47" i="66"/>
  <c r="H46" i="66"/>
  <c r="F46" i="66"/>
  <c r="H45" i="66"/>
  <c r="F45" i="66"/>
  <c r="H44" i="66"/>
  <c r="F44" i="66"/>
  <c r="H43" i="66"/>
  <c r="F43" i="66"/>
  <c r="H42" i="66"/>
  <c r="F42" i="66"/>
  <c r="H41" i="66"/>
  <c r="F41" i="66"/>
  <c r="H40" i="66"/>
  <c r="F40" i="66"/>
  <c r="H39" i="66"/>
  <c r="F39" i="66"/>
  <c r="H38" i="66"/>
  <c r="H37" i="66"/>
  <c r="H36" i="66"/>
  <c r="H35" i="66"/>
  <c r="H34" i="66"/>
  <c r="H33" i="66"/>
  <c r="H32" i="66"/>
  <c r="H31" i="66"/>
  <c r="H30" i="66"/>
  <c r="H29" i="66"/>
  <c r="H28" i="66"/>
  <c r="H27" i="66"/>
  <c r="H26" i="66"/>
  <c r="H25" i="66"/>
  <c r="H24" i="66"/>
  <c r="H23" i="66"/>
  <c r="H22" i="66"/>
  <c r="H21" i="66"/>
  <c r="H20" i="66"/>
  <c r="H19" i="66"/>
  <c r="H18" i="66"/>
  <c r="H17" i="66"/>
  <c r="H16" i="66"/>
  <c r="H15" i="66"/>
  <c r="H14" i="66"/>
  <c r="F14" i="66"/>
  <c r="H13" i="66"/>
  <c r="F13" i="66"/>
  <c r="H12" i="66"/>
  <c r="F12" i="66"/>
  <c r="H11" i="66"/>
  <c r="F11" i="66"/>
  <c r="H10" i="66"/>
  <c r="G10" i="66"/>
  <c r="G11" i="66" s="1"/>
  <c r="G12" i="66" s="1"/>
  <c r="G13" i="66" s="1"/>
  <c r="G14" i="66" s="1"/>
  <c r="G15" i="66" s="1"/>
  <c r="G16" i="66" s="1"/>
  <c r="G17" i="66" s="1"/>
  <c r="G18" i="66" s="1"/>
  <c r="G19" i="66" s="1"/>
  <c r="G20" i="66" s="1"/>
  <c r="G21" i="66" s="1"/>
  <c r="G22" i="66" s="1"/>
  <c r="G23" i="66" s="1"/>
  <c r="G24" i="66" s="1"/>
  <c r="G25" i="66" s="1"/>
  <c r="G26" i="66" s="1"/>
  <c r="G27" i="66" s="1"/>
  <c r="G28" i="66" s="1"/>
  <c r="G29" i="66" s="1"/>
  <c r="G30" i="66" s="1"/>
  <c r="G31" i="66" s="1"/>
  <c r="G32" i="66" s="1"/>
  <c r="G33" i="66" s="1"/>
  <c r="G34" i="66" s="1"/>
  <c r="G35" i="66" s="1"/>
  <c r="G36" i="66" s="1"/>
  <c r="G37" i="66" s="1"/>
  <c r="G38" i="66" s="1"/>
  <c r="G39" i="66" s="1"/>
  <c r="G40" i="66" s="1"/>
  <c r="G41" i="66" s="1"/>
  <c r="G42" i="66" s="1"/>
  <c r="G43" i="66" s="1"/>
  <c r="G44" i="66" s="1"/>
  <c r="G45" i="66" s="1"/>
  <c r="G46" i="66" s="1"/>
  <c r="G47" i="66" s="1"/>
  <c r="G48" i="66" s="1"/>
  <c r="F10" i="66"/>
  <c r="F50" i="66" s="1"/>
  <c r="H52" i="66" s="1"/>
  <c r="B55" i="65"/>
  <c r="H54" i="65"/>
  <c r="E54" i="65"/>
  <c r="H53" i="65"/>
  <c r="E53" i="65"/>
  <c r="E52" i="65"/>
  <c r="C50" i="65"/>
  <c r="J55" i="65" s="1"/>
  <c r="H49" i="65"/>
  <c r="J51" i="65" s="1"/>
  <c r="C49" i="65"/>
  <c r="H48" i="65"/>
  <c r="F48" i="65"/>
  <c r="H47" i="65"/>
  <c r="F47" i="65"/>
  <c r="H46" i="65"/>
  <c r="F46" i="65"/>
  <c r="H45" i="65"/>
  <c r="F45" i="65"/>
  <c r="H44" i="65"/>
  <c r="F44" i="65"/>
  <c r="H43" i="65"/>
  <c r="F43" i="65"/>
  <c r="H42" i="65"/>
  <c r="F42" i="65"/>
  <c r="H41" i="65"/>
  <c r="F41" i="65"/>
  <c r="H40" i="65"/>
  <c r="F40" i="65"/>
  <c r="H39" i="65"/>
  <c r="F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F14" i="65"/>
  <c r="H13" i="65"/>
  <c r="F13" i="65"/>
  <c r="H12" i="65"/>
  <c r="F12" i="65"/>
  <c r="H11" i="65"/>
  <c r="F11" i="65"/>
  <c r="H10" i="65"/>
  <c r="J53" i="65" s="1"/>
  <c r="F10" i="65"/>
  <c r="F50" i="65" s="1"/>
  <c r="H52" i="65" s="1"/>
  <c r="B55" i="64"/>
  <c r="H54" i="64"/>
  <c r="E54" i="64"/>
  <c r="H53" i="64"/>
  <c r="E53" i="64"/>
  <c r="E52" i="64"/>
  <c r="C50" i="64"/>
  <c r="J55" i="64" s="1"/>
  <c r="H49" i="64"/>
  <c r="J51" i="64" s="1"/>
  <c r="C49" i="64"/>
  <c r="H48" i="64"/>
  <c r="F48" i="64"/>
  <c r="H47" i="64"/>
  <c r="F47" i="64"/>
  <c r="H46" i="64"/>
  <c r="F46" i="64"/>
  <c r="H45" i="64"/>
  <c r="F45" i="64"/>
  <c r="H44" i="64"/>
  <c r="F44" i="64"/>
  <c r="H43" i="64"/>
  <c r="F43" i="64"/>
  <c r="H42" i="64"/>
  <c r="F42" i="64"/>
  <c r="H41" i="64"/>
  <c r="F41" i="64"/>
  <c r="H40" i="64"/>
  <c r="F40" i="64"/>
  <c r="H39" i="64"/>
  <c r="F39" i="64"/>
  <c r="H38" i="64"/>
  <c r="H37" i="64"/>
  <c r="H36" i="64"/>
  <c r="H35" i="64"/>
  <c r="H34" i="64"/>
  <c r="H33" i="64"/>
  <c r="H32" i="64"/>
  <c r="H31" i="64"/>
  <c r="H30" i="64"/>
  <c r="H29" i="64"/>
  <c r="H28" i="64"/>
  <c r="H27" i="64"/>
  <c r="H26" i="64"/>
  <c r="H25" i="64"/>
  <c r="H24" i="64"/>
  <c r="H23" i="64"/>
  <c r="H22" i="64"/>
  <c r="H21" i="64"/>
  <c r="H20" i="64"/>
  <c r="H19" i="64"/>
  <c r="H18" i="64"/>
  <c r="H17" i="64"/>
  <c r="H16" i="64"/>
  <c r="H15" i="64"/>
  <c r="H14" i="64"/>
  <c r="F14" i="64"/>
  <c r="H13" i="64"/>
  <c r="F13" i="64"/>
  <c r="H12" i="64"/>
  <c r="F12" i="64"/>
  <c r="H11" i="64"/>
  <c r="F11" i="64"/>
  <c r="F50" i="64" s="1"/>
  <c r="H52" i="64" s="1"/>
  <c r="H10" i="64"/>
  <c r="J53" i="64" s="1"/>
  <c r="G10" i="64"/>
  <c r="G11" i="64" s="1"/>
  <c r="G12" i="64" s="1"/>
  <c r="G13" i="64" s="1"/>
  <c r="G14" i="64" s="1"/>
  <c r="G15" i="64" s="1"/>
  <c r="G16" i="64" s="1"/>
  <c r="G17" i="64" s="1"/>
  <c r="G18" i="64" s="1"/>
  <c r="G19" i="64" s="1"/>
  <c r="G20" i="64" s="1"/>
  <c r="G21" i="64" s="1"/>
  <c r="G22" i="64" s="1"/>
  <c r="G23" i="64" s="1"/>
  <c r="G24" i="64" s="1"/>
  <c r="G25" i="64" s="1"/>
  <c r="G26" i="64" s="1"/>
  <c r="G27" i="64" s="1"/>
  <c r="G28" i="64" s="1"/>
  <c r="G29" i="64" s="1"/>
  <c r="G30" i="64" s="1"/>
  <c r="G31" i="64" s="1"/>
  <c r="G32" i="64" s="1"/>
  <c r="G33" i="64" s="1"/>
  <c r="G34" i="64" s="1"/>
  <c r="G35" i="64" s="1"/>
  <c r="G36" i="64" s="1"/>
  <c r="G37" i="64" s="1"/>
  <c r="G38" i="64" s="1"/>
  <c r="G39" i="64" s="1"/>
  <c r="G40" i="64" s="1"/>
  <c r="G41" i="64" s="1"/>
  <c r="G42" i="64" s="1"/>
  <c r="G43" i="64" s="1"/>
  <c r="G44" i="64" s="1"/>
  <c r="G45" i="64" s="1"/>
  <c r="G46" i="64" s="1"/>
  <c r="G47" i="64" s="1"/>
  <c r="G48" i="64" s="1"/>
  <c r="F10" i="64"/>
  <c r="B55" i="63"/>
  <c r="H54" i="63"/>
  <c r="E54" i="63"/>
  <c r="H53" i="63"/>
  <c r="E53" i="63"/>
  <c r="E52" i="63"/>
  <c r="C50" i="63"/>
  <c r="J55" i="63" s="1"/>
  <c r="H49" i="63"/>
  <c r="J51" i="63" s="1"/>
  <c r="C49" i="63"/>
  <c r="H48" i="63"/>
  <c r="F48" i="63"/>
  <c r="H47" i="63"/>
  <c r="F47" i="63"/>
  <c r="H46" i="63"/>
  <c r="F46" i="63"/>
  <c r="H45" i="63"/>
  <c r="F45" i="63"/>
  <c r="H44" i="63"/>
  <c r="F44" i="63"/>
  <c r="H43" i="63"/>
  <c r="F43" i="63"/>
  <c r="H42" i="63"/>
  <c r="F42" i="63"/>
  <c r="H41" i="63"/>
  <c r="F41" i="63"/>
  <c r="H40" i="63"/>
  <c r="F40" i="63"/>
  <c r="H39" i="63"/>
  <c r="F39" i="63"/>
  <c r="H38" i="63"/>
  <c r="H37" i="63"/>
  <c r="H36" i="63"/>
  <c r="H35" i="63"/>
  <c r="H34" i="63"/>
  <c r="H33" i="63"/>
  <c r="H32" i="63"/>
  <c r="H31" i="63"/>
  <c r="H30" i="63"/>
  <c r="H29" i="63"/>
  <c r="H28" i="63"/>
  <c r="H27" i="63"/>
  <c r="H26" i="63"/>
  <c r="H25" i="63"/>
  <c r="H24" i="63"/>
  <c r="H23" i="63"/>
  <c r="H22" i="63"/>
  <c r="H21" i="63"/>
  <c r="H20" i="63"/>
  <c r="H19" i="63"/>
  <c r="H18" i="63"/>
  <c r="H17" i="63"/>
  <c r="H16" i="63"/>
  <c r="H15" i="63"/>
  <c r="H14" i="63"/>
  <c r="F14" i="63"/>
  <c r="H13" i="63"/>
  <c r="F13" i="63"/>
  <c r="H12" i="63"/>
  <c r="F12" i="63"/>
  <c r="H11" i="63"/>
  <c r="F11" i="63"/>
  <c r="F50" i="63" s="1"/>
  <c r="H52" i="63" s="1"/>
  <c r="H10" i="63"/>
  <c r="J53" i="63" s="1"/>
  <c r="F10" i="63"/>
  <c r="G10" i="63" s="1"/>
  <c r="G11" i="63" s="1"/>
  <c r="G12" i="63" s="1"/>
  <c r="G13" i="63" s="1"/>
  <c r="G14" i="63" s="1"/>
  <c r="G15" i="63" s="1"/>
  <c r="G16" i="63" s="1"/>
  <c r="G17" i="63" s="1"/>
  <c r="G18" i="63" s="1"/>
  <c r="G19" i="63" s="1"/>
  <c r="G20" i="63" s="1"/>
  <c r="G21" i="63" s="1"/>
  <c r="G22" i="63" s="1"/>
  <c r="G23" i="63" s="1"/>
  <c r="G24" i="63" s="1"/>
  <c r="G25" i="63" s="1"/>
  <c r="G26" i="63" s="1"/>
  <c r="G27" i="63" s="1"/>
  <c r="G28" i="63" s="1"/>
  <c r="G29" i="63" s="1"/>
  <c r="G30" i="63" s="1"/>
  <c r="G31" i="63" s="1"/>
  <c r="G32" i="63" s="1"/>
  <c r="G33" i="63" s="1"/>
  <c r="G34" i="63" s="1"/>
  <c r="G35" i="63" s="1"/>
  <c r="G36" i="63" s="1"/>
  <c r="G37" i="63" s="1"/>
  <c r="G38" i="63" s="1"/>
  <c r="G39" i="63" s="1"/>
  <c r="G40" i="63" s="1"/>
  <c r="G41" i="63" s="1"/>
  <c r="G42" i="63" s="1"/>
  <c r="G43" i="63" s="1"/>
  <c r="G44" i="63" s="1"/>
  <c r="G45" i="63" s="1"/>
  <c r="G46" i="63" s="1"/>
  <c r="G47" i="63" s="1"/>
  <c r="G48" i="63" s="1"/>
  <c r="M57" i="9"/>
  <c r="N57" i="9"/>
  <c r="Q57" i="9"/>
  <c r="C58" i="9"/>
  <c r="L58" i="9"/>
  <c r="Q58" i="9"/>
  <c r="C59" i="9"/>
  <c r="N59" i="9"/>
  <c r="C60" i="9"/>
  <c r="R60" i="9"/>
  <c r="B57" i="9"/>
  <c r="O61" i="71"/>
  <c r="P60" i="9" s="1"/>
  <c r="N61" i="71"/>
  <c r="O60" i="9" s="1"/>
  <c r="L61" i="71"/>
  <c r="M60" i="9" s="1"/>
  <c r="K61" i="71"/>
  <c r="L60" i="9" s="1"/>
  <c r="J61" i="71"/>
  <c r="K60" i="9" s="1"/>
  <c r="B61" i="71"/>
  <c r="A61" i="71"/>
  <c r="B60" i="9" s="1"/>
  <c r="M61" i="71"/>
  <c r="N60" i="9" s="1"/>
  <c r="P54" i="71"/>
  <c r="O54" i="71"/>
  <c r="O44" i="71" s="1"/>
  <c r="N54" i="71"/>
  <c r="N49" i="71" s="1"/>
  <c r="M54" i="71"/>
  <c r="Q61" i="71"/>
  <c r="P61" i="71"/>
  <c r="Q60" i="9" s="1"/>
  <c r="P49" i="71"/>
  <c r="L49" i="71"/>
  <c r="P48" i="71"/>
  <c r="N48" i="71"/>
  <c r="L48" i="71"/>
  <c r="P47" i="71"/>
  <c r="N47" i="71"/>
  <c r="L47" i="71"/>
  <c r="P46" i="71"/>
  <c r="L46" i="71"/>
  <c r="P45" i="71"/>
  <c r="O45" i="71"/>
  <c r="L45" i="71"/>
  <c r="P44" i="71"/>
  <c r="L44" i="71"/>
  <c r="P43" i="71"/>
  <c r="L43" i="71"/>
  <c r="P42" i="71"/>
  <c r="L42" i="71"/>
  <c r="P41" i="71"/>
  <c r="O41" i="71"/>
  <c r="L41" i="71"/>
  <c r="P40" i="71"/>
  <c r="L40" i="71"/>
  <c r="P39" i="71"/>
  <c r="L39" i="71"/>
  <c r="P38" i="71"/>
  <c r="L38" i="71"/>
  <c r="P37" i="71"/>
  <c r="O37" i="71"/>
  <c r="L37" i="71"/>
  <c r="P36" i="71"/>
  <c r="L36" i="71"/>
  <c r="P35" i="71"/>
  <c r="L35" i="71"/>
  <c r="P34" i="71"/>
  <c r="L34" i="71"/>
  <c r="P33" i="71"/>
  <c r="O33" i="71"/>
  <c r="L33" i="71"/>
  <c r="P32" i="71"/>
  <c r="L32" i="71"/>
  <c r="P31" i="71"/>
  <c r="L31" i="71"/>
  <c r="P30" i="71"/>
  <c r="L30" i="71"/>
  <c r="P29" i="71"/>
  <c r="O29" i="71"/>
  <c r="L29" i="71"/>
  <c r="P28" i="71"/>
  <c r="L28" i="71"/>
  <c r="P27" i="71"/>
  <c r="L27" i="71"/>
  <c r="P26" i="71"/>
  <c r="L26" i="71"/>
  <c r="P25" i="71"/>
  <c r="O25" i="71"/>
  <c r="L25" i="71"/>
  <c r="P24" i="71"/>
  <c r="L24" i="71"/>
  <c r="P23" i="71"/>
  <c r="O23" i="71"/>
  <c r="L23" i="71"/>
  <c r="P22" i="71"/>
  <c r="L22" i="71"/>
  <c r="P21" i="71"/>
  <c r="O21" i="71"/>
  <c r="L21" i="71"/>
  <c r="P20" i="71"/>
  <c r="L20" i="71"/>
  <c r="P19" i="71"/>
  <c r="O19" i="71"/>
  <c r="L19" i="71"/>
  <c r="P18" i="71"/>
  <c r="L18" i="71"/>
  <c r="P17" i="71"/>
  <c r="O17" i="71"/>
  <c r="L17" i="71"/>
  <c r="P16" i="71"/>
  <c r="L16" i="71"/>
  <c r="P15" i="71"/>
  <c r="O15" i="71"/>
  <c r="L15" i="71"/>
  <c r="P14" i="71"/>
  <c r="L14" i="71"/>
  <c r="P13" i="71"/>
  <c r="O13" i="71"/>
  <c r="L13" i="71"/>
  <c r="P12" i="71"/>
  <c r="L12" i="71"/>
  <c r="P11" i="71"/>
  <c r="O11" i="71"/>
  <c r="L11" i="71"/>
  <c r="P10" i="71"/>
  <c r="L10" i="71"/>
  <c r="G7" i="71"/>
  <c r="E7" i="71"/>
  <c r="G6" i="71"/>
  <c r="E6" i="71"/>
  <c r="E5" i="71"/>
  <c r="E4" i="71"/>
  <c r="B3" i="71"/>
  <c r="B2" i="71"/>
  <c r="M61" i="70"/>
  <c r="L61" i="70"/>
  <c r="M59" i="9" s="1"/>
  <c r="K61" i="70"/>
  <c r="L59" i="9" s="1"/>
  <c r="J61" i="70"/>
  <c r="K59" i="9" s="1"/>
  <c r="B61" i="70"/>
  <c r="A61" i="70"/>
  <c r="B59" i="9" s="1"/>
  <c r="P54" i="70"/>
  <c r="P20" i="70" s="1"/>
  <c r="O54" i="70"/>
  <c r="O46" i="70" s="1"/>
  <c r="N54" i="70"/>
  <c r="N44" i="70" s="1"/>
  <c r="M54" i="70"/>
  <c r="M49" i="70" s="1"/>
  <c r="Q61" i="70"/>
  <c r="R59" i="9" s="1"/>
  <c r="P61" i="70"/>
  <c r="Q59" i="9" s="1"/>
  <c r="O61" i="70"/>
  <c r="P59" i="9" s="1"/>
  <c r="N61" i="70"/>
  <c r="O59" i="9" s="1"/>
  <c r="L49" i="70"/>
  <c r="N48" i="70"/>
  <c r="L48" i="70"/>
  <c r="N47" i="70"/>
  <c r="L47" i="70"/>
  <c r="O47" i="70"/>
  <c r="N46" i="70"/>
  <c r="L46" i="70"/>
  <c r="N45" i="70"/>
  <c r="L45" i="70"/>
  <c r="O45" i="70"/>
  <c r="L44" i="70"/>
  <c r="L43" i="70"/>
  <c r="N42" i="70"/>
  <c r="L42" i="70"/>
  <c r="N41" i="70"/>
  <c r="L41" i="70"/>
  <c r="O41" i="70"/>
  <c r="L40" i="70"/>
  <c r="L39" i="70"/>
  <c r="L38" i="70"/>
  <c r="N38" i="70"/>
  <c r="O37" i="70"/>
  <c r="L37" i="70"/>
  <c r="N37" i="70"/>
  <c r="L36" i="70"/>
  <c r="L35" i="70"/>
  <c r="L34" i="70"/>
  <c r="N34" i="70"/>
  <c r="O33" i="70"/>
  <c r="L33" i="70"/>
  <c r="N33" i="70"/>
  <c r="L32" i="70"/>
  <c r="L31" i="70"/>
  <c r="L30" i="70"/>
  <c r="L29" i="70"/>
  <c r="N29" i="70"/>
  <c r="O28" i="70"/>
  <c r="L28" i="70"/>
  <c r="O27" i="70"/>
  <c r="L27" i="70"/>
  <c r="O26" i="70"/>
  <c r="L26" i="70"/>
  <c r="O25" i="70"/>
  <c r="L25" i="70"/>
  <c r="N25" i="70"/>
  <c r="L24" i="70"/>
  <c r="L23" i="70"/>
  <c r="L22" i="70"/>
  <c r="N22" i="70"/>
  <c r="O21" i="70"/>
  <c r="L21" i="70"/>
  <c r="N21" i="70"/>
  <c r="O20" i="70"/>
  <c r="L20" i="70"/>
  <c r="P19" i="70"/>
  <c r="N19" i="70"/>
  <c r="L19" i="70"/>
  <c r="O18" i="70"/>
  <c r="N18" i="70"/>
  <c r="L18" i="70"/>
  <c r="O17" i="70"/>
  <c r="L17" i="70"/>
  <c r="L16" i="70"/>
  <c r="P15" i="70"/>
  <c r="O15" i="70"/>
  <c r="N15" i="70"/>
  <c r="L15" i="70"/>
  <c r="P14" i="70"/>
  <c r="N14" i="70"/>
  <c r="L14" i="70"/>
  <c r="L13" i="70"/>
  <c r="O12" i="70"/>
  <c r="L12" i="70"/>
  <c r="P11" i="70"/>
  <c r="N11" i="70"/>
  <c r="L11" i="70"/>
  <c r="O10" i="70"/>
  <c r="N10" i="70"/>
  <c r="L10" i="70"/>
  <c r="G7" i="70"/>
  <c r="E7" i="70"/>
  <c r="G6" i="70"/>
  <c r="E6" i="70"/>
  <c r="E5" i="70"/>
  <c r="E4" i="70"/>
  <c r="B3" i="70"/>
  <c r="B2" i="70"/>
  <c r="O61" i="69"/>
  <c r="P58" i="9" s="1"/>
  <c r="L61" i="69"/>
  <c r="M58" i="9" s="1"/>
  <c r="K61" i="69"/>
  <c r="J61" i="69"/>
  <c r="K58" i="9" s="1"/>
  <c r="B61" i="69"/>
  <c r="A61" i="69"/>
  <c r="B58" i="9" s="1"/>
  <c r="M61" i="69"/>
  <c r="N58" i="9" s="1"/>
  <c r="P54" i="69"/>
  <c r="P48" i="69" s="1"/>
  <c r="O54" i="69"/>
  <c r="O49" i="69" s="1"/>
  <c r="N54" i="69"/>
  <c r="M54" i="69"/>
  <c r="M48" i="69" s="1"/>
  <c r="Q61" i="69"/>
  <c r="R58" i="9" s="1"/>
  <c r="P61" i="69"/>
  <c r="N61" i="69"/>
  <c r="O58" i="9" s="1"/>
  <c r="L49" i="69"/>
  <c r="L48" i="69"/>
  <c r="O47" i="69"/>
  <c r="M47" i="69"/>
  <c r="L47" i="69"/>
  <c r="L46" i="69"/>
  <c r="P45" i="69"/>
  <c r="M45" i="69"/>
  <c r="L45" i="69"/>
  <c r="L44" i="69"/>
  <c r="L43" i="69"/>
  <c r="M42" i="69"/>
  <c r="L42" i="69"/>
  <c r="P41" i="69"/>
  <c r="O41" i="69"/>
  <c r="M41" i="69"/>
  <c r="L41" i="69"/>
  <c r="P40" i="69"/>
  <c r="M40" i="69"/>
  <c r="L40" i="69"/>
  <c r="L39" i="69"/>
  <c r="M38" i="69"/>
  <c r="L38" i="69"/>
  <c r="P37" i="69"/>
  <c r="M37" i="69"/>
  <c r="L37" i="69"/>
  <c r="L36" i="69"/>
  <c r="L35" i="69"/>
  <c r="M34" i="69"/>
  <c r="L34" i="69"/>
  <c r="P33" i="69"/>
  <c r="O33" i="69"/>
  <c r="M33" i="69"/>
  <c r="L33" i="69"/>
  <c r="P32" i="69"/>
  <c r="M32" i="69"/>
  <c r="L32" i="69"/>
  <c r="O31" i="69"/>
  <c r="L31" i="69"/>
  <c r="M30" i="69"/>
  <c r="L30" i="69"/>
  <c r="P29" i="69"/>
  <c r="M29" i="69"/>
  <c r="L29" i="69"/>
  <c r="M28" i="69"/>
  <c r="L28" i="69"/>
  <c r="P27" i="69"/>
  <c r="M27" i="69"/>
  <c r="L27" i="69"/>
  <c r="L26" i="69"/>
  <c r="P25" i="69"/>
  <c r="O25" i="69"/>
  <c r="L25" i="69"/>
  <c r="P24" i="69"/>
  <c r="M24" i="69"/>
  <c r="L24" i="69"/>
  <c r="O23" i="69"/>
  <c r="M23" i="69"/>
  <c r="L23" i="69"/>
  <c r="L22" i="69"/>
  <c r="P21" i="69"/>
  <c r="M21" i="69"/>
  <c r="L21" i="69"/>
  <c r="L20" i="69"/>
  <c r="M20" i="69"/>
  <c r="P19" i="69"/>
  <c r="L19" i="69"/>
  <c r="M19" i="69"/>
  <c r="O18" i="69"/>
  <c r="L18" i="69"/>
  <c r="O17" i="69"/>
  <c r="L17" i="69"/>
  <c r="M17" i="69"/>
  <c r="L16" i="69"/>
  <c r="M16" i="69"/>
  <c r="P15" i="69"/>
  <c r="L15" i="69"/>
  <c r="M14" i="69"/>
  <c r="L14" i="69"/>
  <c r="P13" i="69"/>
  <c r="L13" i="69"/>
  <c r="M12" i="69"/>
  <c r="L12" i="69"/>
  <c r="P11" i="69"/>
  <c r="M11" i="69"/>
  <c r="L11" i="69"/>
  <c r="O10" i="69"/>
  <c r="L10" i="69"/>
  <c r="G7" i="69"/>
  <c r="E7" i="69"/>
  <c r="G6" i="69"/>
  <c r="E6" i="69"/>
  <c r="E5" i="69"/>
  <c r="E4" i="69"/>
  <c r="B3" i="69"/>
  <c r="B2" i="69"/>
  <c r="N61" i="68"/>
  <c r="O57" i="9" s="1"/>
  <c r="L61" i="68"/>
  <c r="K61" i="68"/>
  <c r="L57" i="9" s="1"/>
  <c r="J61" i="68"/>
  <c r="K57" i="9" s="1"/>
  <c r="B61" i="68"/>
  <c r="C57" i="9" s="1"/>
  <c r="A61" i="68"/>
  <c r="M61" i="68"/>
  <c r="P54" i="68"/>
  <c r="P49" i="68" s="1"/>
  <c r="O54" i="68"/>
  <c r="O48" i="68" s="1"/>
  <c r="N54" i="68"/>
  <c r="N49" i="68" s="1"/>
  <c r="M54" i="68"/>
  <c r="Q61" i="68"/>
  <c r="R57" i="9" s="1"/>
  <c r="P61" i="68"/>
  <c r="O61" i="68"/>
  <c r="P57" i="9" s="1"/>
  <c r="L49" i="68"/>
  <c r="L48" i="68"/>
  <c r="L47" i="68"/>
  <c r="L46" i="68"/>
  <c r="L45" i="68"/>
  <c r="O44" i="68"/>
  <c r="L44" i="68"/>
  <c r="L43" i="68"/>
  <c r="L42" i="68"/>
  <c r="L41" i="68"/>
  <c r="L40" i="68"/>
  <c r="L39" i="68"/>
  <c r="P38" i="68"/>
  <c r="L38" i="68"/>
  <c r="P37" i="68"/>
  <c r="L37" i="68"/>
  <c r="P36" i="68"/>
  <c r="L36" i="68"/>
  <c r="L35" i="68"/>
  <c r="L34" i="68"/>
  <c r="L33" i="68"/>
  <c r="L32" i="68"/>
  <c r="L31" i="68"/>
  <c r="L30" i="68"/>
  <c r="O29" i="68"/>
  <c r="N29" i="68"/>
  <c r="L29" i="68"/>
  <c r="L28" i="68"/>
  <c r="L27" i="68"/>
  <c r="L26" i="68"/>
  <c r="L25" i="68"/>
  <c r="L24" i="68"/>
  <c r="L23" i="68"/>
  <c r="P22" i="68"/>
  <c r="O22" i="68"/>
  <c r="N22" i="68"/>
  <c r="L22" i="68"/>
  <c r="P21" i="68"/>
  <c r="O21" i="68"/>
  <c r="N21" i="68"/>
  <c r="L21" i="68"/>
  <c r="P20" i="68"/>
  <c r="O20" i="68"/>
  <c r="L20" i="68"/>
  <c r="L19" i="68"/>
  <c r="L18" i="68"/>
  <c r="L17" i="68"/>
  <c r="L16" i="68"/>
  <c r="L15" i="68"/>
  <c r="O14" i="68"/>
  <c r="N14" i="68"/>
  <c r="L14" i="68"/>
  <c r="N13" i="68"/>
  <c r="L13" i="68"/>
  <c r="L12" i="68"/>
  <c r="L11" i="68"/>
  <c r="L10" i="68"/>
  <c r="G7" i="68"/>
  <c r="E7" i="68"/>
  <c r="G6" i="68"/>
  <c r="E6" i="68"/>
  <c r="E5" i="68"/>
  <c r="E4" i="68"/>
  <c r="C61" i="68" s="1"/>
  <c r="D57" i="9" s="1"/>
  <c r="B3" i="68"/>
  <c r="B2" i="68"/>
  <c r="O31" i="68" l="1"/>
  <c r="M39" i="69"/>
  <c r="P10" i="70"/>
  <c r="P13" i="70"/>
  <c r="P17" i="70"/>
  <c r="P18" i="70"/>
  <c r="O47" i="68"/>
  <c r="O13" i="68"/>
  <c r="O28" i="68"/>
  <c r="N46" i="68"/>
  <c r="O12" i="68"/>
  <c r="O15" i="68"/>
  <c r="N30" i="68"/>
  <c r="N37" i="68"/>
  <c r="N38" i="68"/>
  <c r="O39" i="68"/>
  <c r="N45" i="68"/>
  <c r="O46" i="68"/>
  <c r="M10" i="69"/>
  <c r="M13" i="69"/>
  <c r="M15" i="69"/>
  <c r="M18" i="69"/>
  <c r="M22" i="69"/>
  <c r="M25" i="69"/>
  <c r="M26" i="69"/>
  <c r="M31" i="69"/>
  <c r="O39" i="69"/>
  <c r="M46" i="69"/>
  <c r="P16" i="70"/>
  <c r="O23" i="68"/>
  <c r="O30" i="68"/>
  <c r="O36" i="68"/>
  <c r="O37" i="68"/>
  <c r="O38" i="68"/>
  <c r="O45" i="68"/>
  <c r="P12" i="70"/>
  <c r="P12" i="68"/>
  <c r="P13" i="68"/>
  <c r="P14" i="68"/>
  <c r="P28" i="68"/>
  <c r="P29" i="68"/>
  <c r="P30" i="68"/>
  <c r="P44" i="68"/>
  <c r="P45" i="68"/>
  <c r="P46" i="68"/>
  <c r="M15" i="70"/>
  <c r="O27" i="71"/>
  <c r="O31" i="71"/>
  <c r="O35" i="71"/>
  <c r="O39" i="71"/>
  <c r="O43" i="71"/>
  <c r="O49" i="71"/>
  <c r="P11" i="68"/>
  <c r="P16" i="68"/>
  <c r="P18" i="68"/>
  <c r="P23" i="68"/>
  <c r="P25" i="68"/>
  <c r="P27" i="68"/>
  <c r="P32" i="68"/>
  <c r="P34" i="68"/>
  <c r="P39" i="68"/>
  <c r="P41" i="68"/>
  <c r="P43" i="68"/>
  <c r="P48" i="68"/>
  <c r="P10" i="69"/>
  <c r="P14" i="69"/>
  <c r="P20" i="69"/>
  <c r="P26" i="69"/>
  <c r="P30" i="69"/>
  <c r="P31" i="69"/>
  <c r="P35" i="69"/>
  <c r="P38" i="69"/>
  <c r="P39" i="69"/>
  <c r="P43" i="69"/>
  <c r="P46" i="69"/>
  <c r="P47" i="69"/>
  <c r="P49" i="69"/>
  <c r="M11" i="70"/>
  <c r="O13" i="70"/>
  <c r="O14" i="70"/>
  <c r="O16" i="70"/>
  <c r="O19" i="70"/>
  <c r="O23" i="70"/>
  <c r="O30" i="70"/>
  <c r="O32" i="70"/>
  <c r="O35" i="70"/>
  <c r="O38" i="70"/>
  <c r="O40" i="70"/>
  <c r="O42" i="70"/>
  <c r="O43" i="70"/>
  <c r="O48" i="70"/>
  <c r="O49" i="70"/>
  <c r="O10" i="71"/>
  <c r="O14" i="71"/>
  <c r="O18" i="71"/>
  <c r="O22" i="71"/>
  <c r="O26" i="71"/>
  <c r="O30" i="71"/>
  <c r="O34" i="71"/>
  <c r="O38" i="71"/>
  <c r="O42" i="71"/>
  <c r="O46" i="71"/>
  <c r="O47" i="71"/>
  <c r="O48" i="71"/>
  <c r="P10" i="68"/>
  <c r="P15" i="68"/>
  <c r="P17" i="68"/>
  <c r="P19" i="68"/>
  <c r="P24" i="68"/>
  <c r="P26" i="68"/>
  <c r="P31" i="68"/>
  <c r="P33" i="68"/>
  <c r="P35" i="68"/>
  <c r="P40" i="68"/>
  <c r="P42" i="68"/>
  <c r="P47" i="68"/>
  <c r="P12" i="69"/>
  <c r="P16" i="69"/>
  <c r="P17" i="69"/>
  <c r="P18" i="69"/>
  <c r="P22" i="69"/>
  <c r="P23" i="69"/>
  <c r="P28" i="69"/>
  <c r="P34" i="69"/>
  <c r="P36" i="69"/>
  <c r="P42" i="69"/>
  <c r="P44" i="69"/>
  <c r="O11" i="70"/>
  <c r="O55" i="70" s="1"/>
  <c r="M19" i="70"/>
  <c r="O22" i="70"/>
  <c r="O24" i="70"/>
  <c r="O29" i="70"/>
  <c r="O31" i="70"/>
  <c r="O34" i="70"/>
  <c r="O36" i="70"/>
  <c r="O39" i="70"/>
  <c r="O44" i="70"/>
  <c r="O12" i="71"/>
  <c r="O16" i="71"/>
  <c r="O20" i="71"/>
  <c r="O55" i="71" s="1"/>
  <c r="O24" i="71"/>
  <c r="O28" i="71"/>
  <c r="O32" i="71"/>
  <c r="O36" i="71"/>
  <c r="O40" i="71"/>
  <c r="M16" i="70"/>
  <c r="M20" i="70"/>
  <c r="P55" i="71"/>
  <c r="I61" i="71" s="1"/>
  <c r="J60" i="9" s="1"/>
  <c r="N10" i="68"/>
  <c r="O11" i="68"/>
  <c r="N17" i="68"/>
  <c r="N18" i="68"/>
  <c r="O19" i="68"/>
  <c r="N25" i="68"/>
  <c r="N26" i="68"/>
  <c r="O27" i="68"/>
  <c r="N33" i="68"/>
  <c r="N34" i="68"/>
  <c r="O35" i="68"/>
  <c r="N41" i="68"/>
  <c r="N42" i="68"/>
  <c r="O43" i="68"/>
  <c r="O49" i="68"/>
  <c r="O14" i="69"/>
  <c r="O21" i="69"/>
  <c r="O29" i="69"/>
  <c r="M35" i="69"/>
  <c r="M36" i="69"/>
  <c r="M55" i="69" s="1"/>
  <c r="F61" i="69" s="1"/>
  <c r="G58" i="9" s="1"/>
  <c r="O37" i="69"/>
  <c r="M43" i="69"/>
  <c r="M44" i="69"/>
  <c r="O45" i="69"/>
  <c r="M49" i="69"/>
  <c r="N12" i="70"/>
  <c r="M13" i="70"/>
  <c r="N16" i="70"/>
  <c r="N20" i="70"/>
  <c r="M23" i="70"/>
  <c r="M24" i="70"/>
  <c r="M26" i="70"/>
  <c r="M27" i="70"/>
  <c r="M28" i="70"/>
  <c r="M30" i="70"/>
  <c r="M31" i="70"/>
  <c r="M32" i="70"/>
  <c r="M35" i="70"/>
  <c r="M36" i="70"/>
  <c r="M39" i="70"/>
  <c r="M40" i="70"/>
  <c r="M43" i="70"/>
  <c r="M44" i="70"/>
  <c r="N49" i="70"/>
  <c r="N39" i="71"/>
  <c r="N40" i="71"/>
  <c r="N41" i="71"/>
  <c r="M12" i="70"/>
  <c r="M17" i="70"/>
  <c r="N43" i="71"/>
  <c r="N44" i="71"/>
  <c r="N45" i="71"/>
  <c r="O10" i="68"/>
  <c r="O16" i="68"/>
  <c r="O17" i="68"/>
  <c r="O18" i="68"/>
  <c r="O24" i="68"/>
  <c r="O25" i="68"/>
  <c r="O26" i="68"/>
  <c r="O32" i="68"/>
  <c r="O33" i="68"/>
  <c r="O34" i="68"/>
  <c r="O40" i="68"/>
  <c r="O41" i="68"/>
  <c r="O42" i="68"/>
  <c r="O12" i="69"/>
  <c r="O27" i="69"/>
  <c r="O35" i="69"/>
  <c r="O43" i="69"/>
  <c r="M10" i="70"/>
  <c r="N13" i="70"/>
  <c r="M14" i="70"/>
  <c r="N17" i="70"/>
  <c r="M18" i="70"/>
  <c r="M21" i="70"/>
  <c r="M22" i="70"/>
  <c r="N23" i="70"/>
  <c r="N24" i="70"/>
  <c r="M25" i="70"/>
  <c r="N26" i="70"/>
  <c r="N27" i="70"/>
  <c r="N28" i="70"/>
  <c r="M29" i="70"/>
  <c r="N30" i="70"/>
  <c r="N31" i="70"/>
  <c r="N32" i="70"/>
  <c r="M33" i="70"/>
  <c r="M34" i="70"/>
  <c r="N35" i="70"/>
  <c r="N36" i="70"/>
  <c r="M37" i="70"/>
  <c r="M38" i="70"/>
  <c r="N39" i="70"/>
  <c r="N40" i="70"/>
  <c r="M41" i="70"/>
  <c r="M42" i="70"/>
  <c r="N43" i="70"/>
  <c r="M45" i="70"/>
  <c r="M46" i="70"/>
  <c r="M47" i="70"/>
  <c r="M48" i="70"/>
  <c r="N10" i="71"/>
  <c r="N11" i="71"/>
  <c r="N12" i="71"/>
  <c r="N13" i="71"/>
  <c r="N14" i="71"/>
  <c r="N15" i="71"/>
  <c r="N16" i="71"/>
  <c r="N17" i="71"/>
  <c r="N18" i="71"/>
  <c r="N19" i="71"/>
  <c r="N20" i="71"/>
  <c r="N21" i="71"/>
  <c r="N22" i="71"/>
  <c r="N23" i="71"/>
  <c r="N24" i="71"/>
  <c r="N25" i="71"/>
  <c r="N26" i="71"/>
  <c r="N27" i="71"/>
  <c r="N28" i="71"/>
  <c r="N29" i="71"/>
  <c r="N30" i="71"/>
  <c r="N31" i="71"/>
  <c r="N32" i="71"/>
  <c r="N33" i="71"/>
  <c r="N34" i="71"/>
  <c r="N35" i="71"/>
  <c r="N36" i="71"/>
  <c r="N37" i="71"/>
  <c r="L55" i="71"/>
  <c r="L55" i="69"/>
  <c r="D61" i="68"/>
  <c r="E57" i="9" s="1"/>
  <c r="L55" i="68"/>
  <c r="J53" i="66"/>
  <c r="G10" i="65"/>
  <c r="G11" i="65" s="1"/>
  <c r="G12" i="65" s="1"/>
  <c r="G13" i="65" s="1"/>
  <c r="G14" i="65" s="1"/>
  <c r="G15" i="65" s="1"/>
  <c r="G16" i="65" s="1"/>
  <c r="G17" i="65" s="1"/>
  <c r="G18" i="65" s="1"/>
  <c r="G19" i="65" s="1"/>
  <c r="G20" i="65" s="1"/>
  <c r="G21" i="65" s="1"/>
  <c r="G22" i="65" s="1"/>
  <c r="G23" i="65" s="1"/>
  <c r="G24" i="65" s="1"/>
  <c r="G25" i="65" s="1"/>
  <c r="G26" i="65" s="1"/>
  <c r="G27" i="65" s="1"/>
  <c r="G28" i="65" s="1"/>
  <c r="G29" i="65" s="1"/>
  <c r="G30" i="65" s="1"/>
  <c r="G31" i="65" s="1"/>
  <c r="G32" i="65" s="1"/>
  <c r="G33" i="65" s="1"/>
  <c r="G34" i="65" s="1"/>
  <c r="G35" i="65" s="1"/>
  <c r="G36" i="65" s="1"/>
  <c r="G37" i="65" s="1"/>
  <c r="G38" i="65" s="1"/>
  <c r="G39" i="65" s="1"/>
  <c r="G40" i="65" s="1"/>
  <c r="G41" i="65" s="1"/>
  <c r="G42" i="65" s="1"/>
  <c r="G43" i="65" s="1"/>
  <c r="G44" i="65" s="1"/>
  <c r="G45" i="65" s="1"/>
  <c r="G46" i="65" s="1"/>
  <c r="G47" i="65" s="1"/>
  <c r="G48" i="65" s="1"/>
  <c r="N48" i="69"/>
  <c r="N47" i="69"/>
  <c r="N46" i="69"/>
  <c r="N45" i="69"/>
  <c r="N44" i="69"/>
  <c r="N43" i="69"/>
  <c r="N42" i="69"/>
  <c r="N41" i="69"/>
  <c r="N40" i="69"/>
  <c r="N39" i="69"/>
  <c r="N38" i="69"/>
  <c r="N37" i="69"/>
  <c r="N36" i="69"/>
  <c r="N35" i="69"/>
  <c r="N34" i="69"/>
  <c r="N33" i="69"/>
  <c r="N32" i="69"/>
  <c r="N31" i="69"/>
  <c r="N30" i="69"/>
  <c r="N29" i="69"/>
  <c r="N28" i="69"/>
  <c r="N27" i="69"/>
  <c r="N26" i="69"/>
  <c r="N25" i="69"/>
  <c r="N24" i="69"/>
  <c r="N23" i="69"/>
  <c r="N22" i="69"/>
  <c r="N21" i="69"/>
  <c r="N20" i="69"/>
  <c r="N19" i="69"/>
  <c r="N18" i="69"/>
  <c r="N17" i="69"/>
  <c r="N16" i="69"/>
  <c r="N15" i="69"/>
  <c r="N14" i="69"/>
  <c r="N13" i="69"/>
  <c r="N12" i="69"/>
  <c r="N11" i="69"/>
  <c r="N10" i="69"/>
  <c r="N49" i="69"/>
  <c r="P55" i="68"/>
  <c r="N12" i="68"/>
  <c r="N16" i="68"/>
  <c r="N20" i="68"/>
  <c r="N24" i="68"/>
  <c r="N28" i="68"/>
  <c r="N32" i="68"/>
  <c r="N36" i="68"/>
  <c r="N40" i="68"/>
  <c r="N44" i="68"/>
  <c r="N48" i="68"/>
  <c r="O15" i="69"/>
  <c r="O19" i="69"/>
  <c r="O48" i="69"/>
  <c r="E61" i="68"/>
  <c r="F57" i="9" s="1"/>
  <c r="I7" i="68"/>
  <c r="M48" i="68"/>
  <c r="M47" i="68"/>
  <c r="M46" i="68"/>
  <c r="M45" i="68"/>
  <c r="M44" i="68"/>
  <c r="M43" i="68"/>
  <c r="M42" i="68"/>
  <c r="M41" i="68"/>
  <c r="M40" i="68"/>
  <c r="M39" i="68"/>
  <c r="M38" i="68"/>
  <c r="M37" i="68"/>
  <c r="M36" i="68"/>
  <c r="M35" i="68"/>
  <c r="M34" i="68"/>
  <c r="M33" i="68"/>
  <c r="M32" i="68"/>
  <c r="M31" i="68"/>
  <c r="M30" i="68"/>
  <c r="M29" i="68"/>
  <c r="M28" i="68"/>
  <c r="M27" i="68"/>
  <c r="M26" i="68"/>
  <c r="M25" i="68"/>
  <c r="M24" i="68"/>
  <c r="M23" i="68"/>
  <c r="M22" i="68"/>
  <c r="M21" i="68"/>
  <c r="M20" i="68"/>
  <c r="M19" i="68"/>
  <c r="M18" i="68"/>
  <c r="M17" i="68"/>
  <c r="M16" i="68"/>
  <c r="M15" i="68"/>
  <c r="M14" i="68"/>
  <c r="M13" i="68"/>
  <c r="M12" i="68"/>
  <c r="M11" i="68"/>
  <c r="M10" i="68"/>
  <c r="M49" i="68"/>
  <c r="I6" i="68"/>
  <c r="L55" i="70"/>
  <c r="N11" i="68"/>
  <c r="N15" i="68"/>
  <c r="N19" i="68"/>
  <c r="N23" i="68"/>
  <c r="N27" i="68"/>
  <c r="N31" i="68"/>
  <c r="N35" i="68"/>
  <c r="N39" i="68"/>
  <c r="N43" i="68"/>
  <c r="N47" i="68"/>
  <c r="O11" i="69"/>
  <c r="O13" i="69"/>
  <c r="O16" i="69"/>
  <c r="O20" i="69"/>
  <c r="O22" i="69"/>
  <c r="O24" i="69"/>
  <c r="O26" i="69"/>
  <c r="O28" i="69"/>
  <c r="O30" i="69"/>
  <c r="O32" i="69"/>
  <c r="O34" i="69"/>
  <c r="O36" i="69"/>
  <c r="O38" i="69"/>
  <c r="O40" i="69"/>
  <c r="O42" i="69"/>
  <c r="O44" i="69"/>
  <c r="O46" i="69"/>
  <c r="P48" i="70"/>
  <c r="P47" i="70"/>
  <c r="P46" i="70"/>
  <c r="P45" i="70"/>
  <c r="P44" i="70"/>
  <c r="P43" i="70"/>
  <c r="P42" i="70"/>
  <c r="P41" i="70"/>
  <c r="P40" i="70"/>
  <c r="P39" i="70"/>
  <c r="P38" i="70"/>
  <c r="P37" i="70"/>
  <c r="P36" i="70"/>
  <c r="P35" i="70"/>
  <c r="P34" i="70"/>
  <c r="P33" i="70"/>
  <c r="P32" i="70"/>
  <c r="P31" i="70"/>
  <c r="P30" i="70"/>
  <c r="P29" i="70"/>
  <c r="P28" i="70"/>
  <c r="P27" i="70"/>
  <c r="P26" i="70"/>
  <c r="P25" i="70"/>
  <c r="P24" i="70"/>
  <c r="P23" i="70"/>
  <c r="P22" i="70"/>
  <c r="P21" i="70"/>
  <c r="P49" i="70"/>
  <c r="E61" i="71"/>
  <c r="F60" i="9" s="1"/>
  <c r="I7" i="71"/>
  <c r="N38" i="71"/>
  <c r="N42" i="71"/>
  <c r="N46" i="71"/>
  <c r="M48" i="71"/>
  <c r="M47" i="71"/>
  <c r="M46" i="71"/>
  <c r="M45" i="71"/>
  <c r="M44" i="71"/>
  <c r="M43" i="71"/>
  <c r="M42" i="71"/>
  <c r="M41" i="71"/>
  <c r="M40" i="71"/>
  <c r="M39" i="71"/>
  <c r="M38" i="71"/>
  <c r="M37" i="71"/>
  <c r="M36" i="71"/>
  <c r="M35" i="71"/>
  <c r="M34" i="71"/>
  <c r="M33" i="71"/>
  <c r="M32" i="71"/>
  <c r="M31" i="71"/>
  <c r="M30" i="71"/>
  <c r="M29" i="71"/>
  <c r="M28" i="71"/>
  <c r="M27" i="71"/>
  <c r="M26" i="71"/>
  <c r="M25" i="71"/>
  <c r="M24" i="71"/>
  <c r="M23" i="71"/>
  <c r="M22" i="71"/>
  <c r="M21" i="71"/>
  <c r="M20" i="71"/>
  <c r="M19" i="71"/>
  <c r="M18" i="71"/>
  <c r="M17" i="71"/>
  <c r="M16" i="71"/>
  <c r="M15" i="71"/>
  <c r="M14" i="71"/>
  <c r="M13" i="71"/>
  <c r="M12" i="71"/>
  <c r="M11" i="71"/>
  <c r="M10" i="71"/>
  <c r="M49" i="71"/>
  <c r="P55" i="69" l="1"/>
  <c r="I61" i="69" s="1"/>
  <c r="J58" i="9" s="1"/>
  <c r="H61" i="71"/>
  <c r="I60" i="9" s="1"/>
  <c r="O3" i="71"/>
  <c r="M55" i="70"/>
  <c r="F61" i="70" s="1"/>
  <c r="G59" i="9" s="1"/>
  <c r="N55" i="70"/>
  <c r="G61" i="70" s="1"/>
  <c r="H59" i="9" s="1"/>
  <c r="O55" i="68"/>
  <c r="O3" i="68" s="1"/>
  <c r="P3" i="71"/>
  <c r="P55" i="70"/>
  <c r="P3" i="70" s="1"/>
  <c r="N55" i="71"/>
  <c r="G61" i="71" s="1"/>
  <c r="H60" i="9" s="1"/>
  <c r="O55" i="69"/>
  <c r="H61" i="69" s="1"/>
  <c r="I58" i="9" s="1"/>
  <c r="N55" i="68"/>
  <c r="N3" i="68" s="1"/>
  <c r="M55" i="68"/>
  <c r="H61" i="70"/>
  <c r="I59" i="9" s="1"/>
  <c r="O3" i="70"/>
  <c r="C61" i="69"/>
  <c r="D58" i="9" s="1"/>
  <c r="N55" i="69"/>
  <c r="M55" i="71"/>
  <c r="E61" i="70"/>
  <c r="F59" i="9" s="1"/>
  <c r="I7" i="70"/>
  <c r="E61" i="69"/>
  <c r="F58" i="9" s="1"/>
  <c r="I7" i="69"/>
  <c r="C61" i="71"/>
  <c r="D60" i="9" s="1"/>
  <c r="M3" i="68"/>
  <c r="F61" i="68"/>
  <c r="G57" i="9" s="1"/>
  <c r="I61" i="68"/>
  <c r="J57" i="9" s="1"/>
  <c r="P3" i="68"/>
  <c r="P3" i="69"/>
  <c r="C61" i="70"/>
  <c r="D59" i="9" s="1"/>
  <c r="M3" i="69"/>
  <c r="H61" i="68" l="1"/>
  <c r="I57" i="9" s="1"/>
  <c r="M3" i="70"/>
  <c r="N3" i="70"/>
  <c r="O3" i="69"/>
  <c r="N3" i="71"/>
  <c r="I61" i="70"/>
  <c r="J59" i="9" s="1"/>
  <c r="G61" i="68"/>
  <c r="H57" i="9" s="1"/>
  <c r="D61" i="70"/>
  <c r="E59" i="9" s="1"/>
  <c r="I6" i="70"/>
  <c r="M3" i="71"/>
  <c r="F61" i="71"/>
  <c r="G60" i="9" s="1"/>
  <c r="I6" i="71"/>
  <c r="D61" i="71"/>
  <c r="E60" i="9" s="1"/>
  <c r="N3" i="69"/>
  <c r="G61" i="69"/>
  <c r="H58" i="9" s="1"/>
  <c r="I6" i="69"/>
  <c r="D61" i="69"/>
  <c r="E58" i="9" s="1"/>
  <c r="B55" i="62" l="1"/>
  <c r="H54" i="62"/>
  <c r="E54" i="62"/>
  <c r="H53" i="62"/>
  <c r="E53" i="62"/>
  <c r="E52" i="62"/>
  <c r="C50" i="62"/>
  <c r="J55" i="62" s="1"/>
  <c r="C49" i="62"/>
  <c r="H49" i="62" s="1"/>
  <c r="J51" i="62" s="1"/>
  <c r="H48" i="62"/>
  <c r="F48" i="62"/>
  <c r="H47" i="62"/>
  <c r="F47" i="62"/>
  <c r="H46" i="62"/>
  <c r="F46" i="62"/>
  <c r="H45" i="62"/>
  <c r="F45" i="62"/>
  <c r="H44" i="62"/>
  <c r="F44" i="62"/>
  <c r="H43" i="62"/>
  <c r="F43" i="62"/>
  <c r="H42" i="62"/>
  <c r="F42" i="62"/>
  <c r="H41" i="62"/>
  <c r="F41" i="62"/>
  <c r="H40" i="62"/>
  <c r="F40" i="62"/>
  <c r="H39" i="62"/>
  <c r="F39" i="62"/>
  <c r="H38" i="62"/>
  <c r="H37" i="62"/>
  <c r="H36" i="62"/>
  <c r="H35" i="62"/>
  <c r="H34" i="62"/>
  <c r="H33" i="62"/>
  <c r="H32" i="62"/>
  <c r="H31" i="62"/>
  <c r="H30" i="62"/>
  <c r="H29" i="62"/>
  <c r="H28" i="62"/>
  <c r="H27" i="62"/>
  <c r="H26" i="62"/>
  <c r="H25" i="62"/>
  <c r="H24" i="62"/>
  <c r="H23" i="62"/>
  <c r="H22" i="62"/>
  <c r="H21" i="62"/>
  <c r="H20" i="62"/>
  <c r="H19" i="62"/>
  <c r="H18" i="62"/>
  <c r="H17" i="62"/>
  <c r="H16" i="62"/>
  <c r="H15" i="62"/>
  <c r="H14" i="62"/>
  <c r="F14" i="62"/>
  <c r="H13" i="62"/>
  <c r="F13" i="62"/>
  <c r="H12" i="62"/>
  <c r="F12" i="62"/>
  <c r="H11" i="62"/>
  <c r="F11" i="62"/>
  <c r="F50" i="62" s="1"/>
  <c r="H52" i="62" s="1"/>
  <c r="H10" i="62"/>
  <c r="J53" i="62" s="1"/>
  <c r="F10" i="62"/>
  <c r="G10" i="62" s="1"/>
  <c r="G11" i="62" s="1"/>
  <c r="G12" i="62" s="1"/>
  <c r="G13" i="62" s="1"/>
  <c r="G14" i="62" s="1"/>
  <c r="G15" i="62" s="1"/>
  <c r="G16" i="62" s="1"/>
  <c r="G17" i="62" s="1"/>
  <c r="G18" i="62" s="1"/>
  <c r="G19" i="62" s="1"/>
  <c r="G20" i="62" s="1"/>
  <c r="G21" i="62" s="1"/>
  <c r="G22" i="62" s="1"/>
  <c r="G23" i="62" s="1"/>
  <c r="G24" i="62" s="1"/>
  <c r="G25" i="62" s="1"/>
  <c r="G26" i="62" s="1"/>
  <c r="G27" i="62" s="1"/>
  <c r="G28" i="62" s="1"/>
  <c r="G29" i="62" s="1"/>
  <c r="G30" i="62" s="1"/>
  <c r="G31" i="62" s="1"/>
  <c r="G32" i="62" s="1"/>
  <c r="G33" i="62" s="1"/>
  <c r="G34" i="62" s="1"/>
  <c r="G35" i="62" s="1"/>
  <c r="G36" i="62" s="1"/>
  <c r="G37" i="62" s="1"/>
  <c r="G38" i="62" s="1"/>
  <c r="G39" i="62" s="1"/>
  <c r="G40" i="62" s="1"/>
  <c r="G41" i="62" s="1"/>
  <c r="G42" i="62" s="1"/>
  <c r="G43" i="62" s="1"/>
  <c r="G44" i="62" s="1"/>
  <c r="G45" i="62" s="1"/>
  <c r="G46" i="62" s="1"/>
  <c r="G47" i="62" s="1"/>
  <c r="G48" i="62" s="1"/>
  <c r="B55" i="61"/>
  <c r="H54" i="61"/>
  <c r="E54" i="61"/>
  <c r="H53" i="61"/>
  <c r="E53" i="61"/>
  <c r="E52" i="61"/>
  <c r="C50" i="61"/>
  <c r="J55" i="61" s="1"/>
  <c r="C49" i="61"/>
  <c r="H49" i="61" s="1"/>
  <c r="J51" i="61" s="1"/>
  <c r="H48" i="61"/>
  <c r="F48" i="61"/>
  <c r="H47" i="61"/>
  <c r="F47" i="61"/>
  <c r="H46" i="61"/>
  <c r="F46" i="61"/>
  <c r="H45" i="61"/>
  <c r="F45" i="61"/>
  <c r="H44" i="61"/>
  <c r="F44" i="61"/>
  <c r="H43" i="61"/>
  <c r="F43" i="61"/>
  <c r="H42" i="61"/>
  <c r="F42" i="61"/>
  <c r="H41" i="61"/>
  <c r="F41" i="61"/>
  <c r="H40" i="61"/>
  <c r="F40" i="61"/>
  <c r="H39" i="61"/>
  <c r="F39" i="61"/>
  <c r="H38" i="61"/>
  <c r="H37" i="61"/>
  <c r="H36" i="61"/>
  <c r="H35" i="61"/>
  <c r="H34" i="61"/>
  <c r="H33" i="61"/>
  <c r="H32" i="61"/>
  <c r="H31" i="61"/>
  <c r="H30" i="61"/>
  <c r="H29" i="61"/>
  <c r="H28" i="61"/>
  <c r="H27" i="61"/>
  <c r="H26" i="61"/>
  <c r="H25" i="61"/>
  <c r="H24" i="61"/>
  <c r="H23" i="61"/>
  <c r="H22" i="61"/>
  <c r="H21" i="61"/>
  <c r="H20" i="61"/>
  <c r="H19" i="61"/>
  <c r="H18" i="61"/>
  <c r="H17" i="61"/>
  <c r="H16" i="61"/>
  <c r="H15" i="61"/>
  <c r="H14" i="61"/>
  <c r="F14" i="61"/>
  <c r="H13" i="61"/>
  <c r="F13" i="61"/>
  <c r="H12" i="61"/>
  <c r="F12" i="61"/>
  <c r="H11" i="61"/>
  <c r="F11" i="61"/>
  <c r="H10" i="61"/>
  <c r="J53" i="61" s="1"/>
  <c r="G10" i="61"/>
  <c r="G11" i="61" s="1"/>
  <c r="G12" i="61" s="1"/>
  <c r="G13" i="61" s="1"/>
  <c r="G14" i="61" s="1"/>
  <c r="G15" i="61" s="1"/>
  <c r="G16" i="61" s="1"/>
  <c r="G17" i="61" s="1"/>
  <c r="G18" i="61" s="1"/>
  <c r="G19" i="61" s="1"/>
  <c r="G20" i="61" s="1"/>
  <c r="G21" i="61" s="1"/>
  <c r="G22" i="61" s="1"/>
  <c r="G23" i="61" s="1"/>
  <c r="G24" i="61" s="1"/>
  <c r="G25" i="61" s="1"/>
  <c r="G26" i="61" s="1"/>
  <c r="G27" i="61" s="1"/>
  <c r="G28" i="61" s="1"/>
  <c r="G29" i="61" s="1"/>
  <c r="G30" i="61" s="1"/>
  <c r="G31" i="61" s="1"/>
  <c r="G32" i="61" s="1"/>
  <c r="G33" i="61" s="1"/>
  <c r="G34" i="61" s="1"/>
  <c r="G35" i="61" s="1"/>
  <c r="G36" i="61" s="1"/>
  <c r="G37" i="61" s="1"/>
  <c r="G38" i="61" s="1"/>
  <c r="G39" i="61" s="1"/>
  <c r="G40" i="61" s="1"/>
  <c r="G41" i="61" s="1"/>
  <c r="G42" i="61" s="1"/>
  <c r="G43" i="61" s="1"/>
  <c r="G44" i="61" s="1"/>
  <c r="G45" i="61" s="1"/>
  <c r="G46" i="61" s="1"/>
  <c r="G47" i="61" s="1"/>
  <c r="G48" i="61" s="1"/>
  <c r="F10" i="61"/>
  <c r="F50" i="61" s="1"/>
  <c r="H52" i="61" s="1"/>
  <c r="B55" i="60"/>
  <c r="H54" i="60"/>
  <c r="E54" i="60"/>
  <c r="H53" i="60"/>
  <c r="E53" i="60"/>
  <c r="E52" i="60"/>
  <c r="C49" i="60"/>
  <c r="H49" i="60" s="1"/>
  <c r="J51" i="60" s="1"/>
  <c r="H48" i="60"/>
  <c r="F48" i="60"/>
  <c r="H47" i="60"/>
  <c r="F47" i="60"/>
  <c r="H46" i="60"/>
  <c r="F46" i="60"/>
  <c r="H45" i="60"/>
  <c r="F45" i="60"/>
  <c r="H44" i="60"/>
  <c r="F44" i="60"/>
  <c r="H43" i="60"/>
  <c r="F43" i="60"/>
  <c r="H42" i="60"/>
  <c r="F42" i="60"/>
  <c r="H41" i="60"/>
  <c r="F41" i="60"/>
  <c r="H40" i="60"/>
  <c r="H39" i="60"/>
  <c r="H38" i="60"/>
  <c r="H37" i="60"/>
  <c r="H36" i="60"/>
  <c r="H35" i="60"/>
  <c r="H34" i="60"/>
  <c r="H33" i="60"/>
  <c r="H32" i="60"/>
  <c r="H31" i="60"/>
  <c r="H30" i="60"/>
  <c r="H29" i="60"/>
  <c r="H28" i="60"/>
  <c r="H27" i="60"/>
  <c r="H26" i="60"/>
  <c r="H25" i="60"/>
  <c r="H24" i="60"/>
  <c r="H23" i="60"/>
  <c r="H22" i="60"/>
  <c r="H21" i="60"/>
  <c r="H20" i="60"/>
  <c r="H19" i="60"/>
  <c r="H18" i="60"/>
  <c r="H17" i="60"/>
  <c r="H16" i="60"/>
  <c r="H15" i="60"/>
  <c r="F15" i="60"/>
  <c r="H14" i="60"/>
  <c r="F14" i="60"/>
  <c r="H13" i="60"/>
  <c r="F13" i="60"/>
  <c r="H12" i="60"/>
  <c r="F12" i="60"/>
  <c r="H11" i="60"/>
  <c r="F11" i="60"/>
  <c r="H10" i="60"/>
  <c r="J53" i="60" s="1"/>
  <c r="F10" i="60"/>
  <c r="G10" i="60" s="1"/>
  <c r="G11" i="60" s="1"/>
  <c r="G12" i="60" s="1"/>
  <c r="G13" i="60" s="1"/>
  <c r="G14" i="60" s="1"/>
  <c r="G15" i="60" s="1"/>
  <c r="G16" i="60" s="1"/>
  <c r="G17" i="60" s="1"/>
  <c r="G18" i="60" s="1"/>
  <c r="G19" i="60" s="1"/>
  <c r="G20" i="60" s="1"/>
  <c r="G21" i="60" s="1"/>
  <c r="G22" i="60" s="1"/>
  <c r="G23" i="60" s="1"/>
  <c r="G24" i="60" s="1"/>
  <c r="G25" i="60" s="1"/>
  <c r="G26" i="60" s="1"/>
  <c r="G27" i="60" s="1"/>
  <c r="G28" i="60" s="1"/>
  <c r="G29" i="60" s="1"/>
  <c r="G30" i="60" s="1"/>
  <c r="G31" i="60" s="1"/>
  <c r="G32" i="60" s="1"/>
  <c r="G33" i="60" s="1"/>
  <c r="G34" i="60" s="1"/>
  <c r="G35" i="60" s="1"/>
  <c r="G36" i="60" s="1"/>
  <c r="G37" i="60" s="1"/>
  <c r="G38" i="60" s="1"/>
  <c r="G39" i="60" s="1"/>
  <c r="G40" i="60" s="1"/>
  <c r="G41" i="60" s="1"/>
  <c r="G42" i="60" s="1"/>
  <c r="G43" i="60" s="1"/>
  <c r="G44" i="60" s="1"/>
  <c r="G45" i="60" s="1"/>
  <c r="G46" i="60" s="1"/>
  <c r="G47" i="60" s="1"/>
  <c r="G48" i="60" s="1"/>
  <c r="C50" i="60" l="1"/>
  <c r="J55" i="60" s="1"/>
  <c r="F50" i="60"/>
  <c r="H52" i="60" s="1"/>
  <c r="K53" i="9" l="1"/>
  <c r="M53" i="9"/>
  <c r="C54" i="9"/>
  <c r="M55" i="9"/>
  <c r="O55" i="9"/>
  <c r="C56" i="9"/>
  <c r="B53" i="9"/>
  <c r="L61" i="67"/>
  <c r="M56" i="9" s="1"/>
  <c r="K61" i="67"/>
  <c r="L56" i="9" s="1"/>
  <c r="J61" i="67"/>
  <c r="K56" i="9" s="1"/>
  <c r="B61" i="67"/>
  <c r="A61" i="67"/>
  <c r="B56" i="9" s="1"/>
  <c r="M61" i="67"/>
  <c r="N56" i="9" s="1"/>
  <c r="P54" i="67"/>
  <c r="P48" i="67" s="1"/>
  <c r="O54" i="67"/>
  <c r="N54" i="67"/>
  <c r="N40" i="67" s="1"/>
  <c r="M54" i="67"/>
  <c r="M48" i="67" s="1"/>
  <c r="Q61" i="67"/>
  <c r="R56" i="9" s="1"/>
  <c r="P61" i="67"/>
  <c r="Q56" i="9" s="1"/>
  <c r="O61" i="67"/>
  <c r="P56" i="9" s="1"/>
  <c r="N61" i="67"/>
  <c r="O56" i="9" s="1"/>
  <c r="P49" i="67"/>
  <c r="M49" i="67"/>
  <c r="L49" i="67"/>
  <c r="L48" i="67"/>
  <c r="M47" i="67"/>
  <c r="L47" i="67"/>
  <c r="P46" i="67"/>
  <c r="M46" i="67"/>
  <c r="L46" i="67"/>
  <c r="M45" i="67"/>
  <c r="L45" i="67"/>
  <c r="P44" i="67"/>
  <c r="M44" i="67"/>
  <c r="L44" i="67"/>
  <c r="M43" i="67"/>
  <c r="L43" i="67"/>
  <c r="P42" i="67"/>
  <c r="M42" i="67"/>
  <c r="L42" i="67"/>
  <c r="M41" i="67"/>
  <c r="L41" i="67"/>
  <c r="P40" i="67"/>
  <c r="M40" i="67"/>
  <c r="L40" i="67"/>
  <c r="M39" i="67"/>
  <c r="L39" i="67"/>
  <c r="P38" i="67"/>
  <c r="M38" i="67"/>
  <c r="L38" i="67"/>
  <c r="M37" i="67"/>
  <c r="L37" i="67"/>
  <c r="P36" i="67"/>
  <c r="M36" i="67"/>
  <c r="L36" i="67"/>
  <c r="M35" i="67"/>
  <c r="L35" i="67"/>
  <c r="P34" i="67"/>
  <c r="M34" i="67"/>
  <c r="L34" i="67"/>
  <c r="M33" i="67"/>
  <c r="L33" i="67"/>
  <c r="P32" i="67"/>
  <c r="M32" i="67"/>
  <c r="L32" i="67"/>
  <c r="M31" i="67"/>
  <c r="L31" i="67"/>
  <c r="P30" i="67"/>
  <c r="M30" i="67"/>
  <c r="L30" i="67"/>
  <c r="M29" i="67"/>
  <c r="L29" i="67"/>
  <c r="P28" i="67"/>
  <c r="M28" i="67"/>
  <c r="L28" i="67"/>
  <c r="M27" i="67"/>
  <c r="L27" i="67"/>
  <c r="P26" i="67"/>
  <c r="M26" i="67"/>
  <c r="L26" i="67"/>
  <c r="M25" i="67"/>
  <c r="L25" i="67"/>
  <c r="P24" i="67"/>
  <c r="M24" i="67"/>
  <c r="L24" i="67"/>
  <c r="M23" i="67"/>
  <c r="L23" i="67"/>
  <c r="P22" i="67"/>
  <c r="M22" i="67"/>
  <c r="L22" i="67"/>
  <c r="M21" i="67"/>
  <c r="L21" i="67"/>
  <c r="P20" i="67"/>
  <c r="L20" i="67"/>
  <c r="M20" i="67"/>
  <c r="L19" i="67"/>
  <c r="M19" i="67"/>
  <c r="P18" i="67"/>
  <c r="L18" i="67"/>
  <c r="M18" i="67"/>
  <c r="L17" i="67"/>
  <c r="M17" i="67"/>
  <c r="P16" i="67"/>
  <c r="L16" i="67"/>
  <c r="M16" i="67"/>
  <c r="L15" i="67"/>
  <c r="M15" i="67"/>
  <c r="P14" i="67"/>
  <c r="M14" i="67"/>
  <c r="L14" i="67"/>
  <c r="M13" i="67"/>
  <c r="L13" i="67"/>
  <c r="P12" i="67"/>
  <c r="M12" i="67"/>
  <c r="L12" i="67"/>
  <c r="M11" i="67"/>
  <c r="L11" i="67"/>
  <c r="P10" i="67"/>
  <c r="M10" i="67"/>
  <c r="L10" i="67"/>
  <c r="E61" i="67"/>
  <c r="F56" i="9" s="1"/>
  <c r="I7" i="67"/>
  <c r="G7" i="67"/>
  <c r="E7" i="67"/>
  <c r="G6" i="67"/>
  <c r="E6" i="67"/>
  <c r="E5" i="67"/>
  <c r="E4" i="67"/>
  <c r="B3" i="67"/>
  <c r="B2" i="67"/>
  <c r="O61" i="66"/>
  <c r="P55" i="9" s="1"/>
  <c r="L61" i="66"/>
  <c r="K61" i="66"/>
  <c r="L55" i="9" s="1"/>
  <c r="J61" i="66"/>
  <c r="K55" i="9" s="1"/>
  <c r="B61" i="66"/>
  <c r="C55" i="9" s="1"/>
  <c r="A61" i="66"/>
  <c r="B55" i="9" s="1"/>
  <c r="M61" i="66"/>
  <c r="N55" i="9" s="1"/>
  <c r="P54" i="66"/>
  <c r="P48" i="66" s="1"/>
  <c r="O54" i="66"/>
  <c r="O49" i="66" s="1"/>
  <c r="N54" i="66"/>
  <c r="N49" i="66" s="1"/>
  <c r="M54" i="66"/>
  <c r="Q61" i="66"/>
  <c r="R55" i="9" s="1"/>
  <c r="P61" i="66"/>
  <c r="Q55" i="9" s="1"/>
  <c r="N61" i="66"/>
  <c r="L49" i="66"/>
  <c r="L48" i="66"/>
  <c r="P47" i="66"/>
  <c r="M47" i="66"/>
  <c r="L47" i="66"/>
  <c r="M46" i="66"/>
  <c r="L46" i="66"/>
  <c r="M45" i="66"/>
  <c r="L45" i="66"/>
  <c r="M44" i="66"/>
  <c r="L44" i="66"/>
  <c r="P43" i="66"/>
  <c r="M43" i="66"/>
  <c r="L43" i="66"/>
  <c r="M42" i="66"/>
  <c r="L42" i="66"/>
  <c r="P41" i="66"/>
  <c r="M41" i="66"/>
  <c r="L41" i="66"/>
  <c r="O40" i="66"/>
  <c r="L40" i="66"/>
  <c r="L39" i="66"/>
  <c r="L38" i="66"/>
  <c r="P37" i="66"/>
  <c r="L37" i="66"/>
  <c r="P36" i="66"/>
  <c r="O36" i="66"/>
  <c r="L36" i="66"/>
  <c r="L35" i="66"/>
  <c r="L34" i="66"/>
  <c r="L33" i="66"/>
  <c r="O32" i="66"/>
  <c r="L32" i="66"/>
  <c r="L31" i="66"/>
  <c r="L30" i="66"/>
  <c r="P29" i="66"/>
  <c r="L29" i="66"/>
  <c r="P28" i="66"/>
  <c r="O28" i="66"/>
  <c r="L28" i="66"/>
  <c r="L27" i="66"/>
  <c r="L26" i="66"/>
  <c r="L25" i="66"/>
  <c r="O24" i="66"/>
  <c r="L24" i="66"/>
  <c r="L23" i="66"/>
  <c r="L22" i="66"/>
  <c r="P21" i="66"/>
  <c r="L21" i="66"/>
  <c r="P20" i="66"/>
  <c r="O20" i="66"/>
  <c r="L20" i="66"/>
  <c r="L19" i="66"/>
  <c r="L18" i="66"/>
  <c r="L17" i="66"/>
  <c r="O16" i="66"/>
  <c r="L16" i="66"/>
  <c r="L15" i="66"/>
  <c r="L14" i="66"/>
  <c r="P13" i="66"/>
  <c r="L13" i="66"/>
  <c r="P12" i="66"/>
  <c r="O12" i="66"/>
  <c r="L12" i="66"/>
  <c r="L11" i="66"/>
  <c r="L10" i="66"/>
  <c r="L55" i="66" s="1"/>
  <c r="G7" i="66"/>
  <c r="E7" i="66"/>
  <c r="G6" i="66"/>
  <c r="E6" i="66"/>
  <c r="E5" i="66"/>
  <c r="E4" i="66"/>
  <c r="B3" i="66"/>
  <c r="B2" i="66"/>
  <c r="N61" i="65"/>
  <c r="O54" i="9" s="1"/>
  <c r="L61" i="65"/>
  <c r="M54" i="9" s="1"/>
  <c r="K61" i="65"/>
  <c r="L54" i="9" s="1"/>
  <c r="J61" i="65"/>
  <c r="K54" i="9" s="1"/>
  <c r="B61" i="65"/>
  <c r="A61" i="65"/>
  <c r="B54" i="9" s="1"/>
  <c r="M61" i="65"/>
  <c r="N54" i="9" s="1"/>
  <c r="P54" i="65"/>
  <c r="P49" i="65" s="1"/>
  <c r="O54" i="65"/>
  <c r="O48" i="65" s="1"/>
  <c r="N54" i="65"/>
  <c r="N26" i="65" s="1"/>
  <c r="M54" i="65"/>
  <c r="Q61" i="65"/>
  <c r="R54" i="9" s="1"/>
  <c r="P61" i="65"/>
  <c r="Q54" i="9" s="1"/>
  <c r="O61" i="65"/>
  <c r="P54" i="9" s="1"/>
  <c r="L49" i="65"/>
  <c r="P48" i="65"/>
  <c r="L48" i="65"/>
  <c r="P47" i="65"/>
  <c r="L47" i="65"/>
  <c r="L46" i="65"/>
  <c r="L45" i="65"/>
  <c r="L44" i="65"/>
  <c r="O43" i="65"/>
  <c r="L43" i="65"/>
  <c r="L42" i="65"/>
  <c r="L41" i="65"/>
  <c r="P40" i="65"/>
  <c r="L40" i="65"/>
  <c r="P39" i="65"/>
  <c r="O39" i="65"/>
  <c r="L39" i="65"/>
  <c r="L38" i="65"/>
  <c r="L37" i="65"/>
  <c r="L36" i="65"/>
  <c r="O35" i="65"/>
  <c r="L35" i="65"/>
  <c r="L34" i="65"/>
  <c r="L33" i="65"/>
  <c r="P32" i="65"/>
  <c r="L32" i="65"/>
  <c r="P31" i="65"/>
  <c r="L31" i="65"/>
  <c r="L30" i="65"/>
  <c r="L29" i="65"/>
  <c r="L28" i="65"/>
  <c r="O27" i="65"/>
  <c r="L27" i="65"/>
  <c r="L26" i="65"/>
  <c r="N25" i="65"/>
  <c r="L25" i="65"/>
  <c r="L24" i="65"/>
  <c r="N23" i="65"/>
  <c r="L23" i="65"/>
  <c r="L22" i="65"/>
  <c r="N21" i="65"/>
  <c r="L21" i="65"/>
  <c r="L20" i="65"/>
  <c r="N19" i="65"/>
  <c r="L19" i="65"/>
  <c r="L18" i="65"/>
  <c r="N17" i="65"/>
  <c r="L17" i="65"/>
  <c r="L16" i="65"/>
  <c r="N15" i="65"/>
  <c r="L15" i="65"/>
  <c r="L14" i="65"/>
  <c r="N13" i="65"/>
  <c r="L13" i="65"/>
  <c r="L12" i="65"/>
  <c r="N11" i="65"/>
  <c r="L11" i="65"/>
  <c r="L10" i="65"/>
  <c r="G7" i="65"/>
  <c r="E7" i="65"/>
  <c r="G6" i="65"/>
  <c r="E6" i="65"/>
  <c r="E5" i="65"/>
  <c r="E4" i="65"/>
  <c r="B3" i="65"/>
  <c r="B2" i="65"/>
  <c r="M61" i="64"/>
  <c r="N53" i="9" s="1"/>
  <c r="L61" i="64"/>
  <c r="K61" i="64"/>
  <c r="L53" i="9" s="1"/>
  <c r="J61" i="64"/>
  <c r="B61" i="64"/>
  <c r="C53" i="9" s="1"/>
  <c r="A61" i="64"/>
  <c r="P54" i="64"/>
  <c r="O54" i="64"/>
  <c r="O48" i="64" s="1"/>
  <c r="N54" i="64"/>
  <c r="N32" i="64" s="1"/>
  <c r="M54" i="64"/>
  <c r="M49" i="64" s="1"/>
  <c r="Q61" i="64"/>
  <c r="R53" i="9" s="1"/>
  <c r="P61" i="64"/>
  <c r="Q53" i="9" s="1"/>
  <c r="O61" i="64"/>
  <c r="P53" i="9" s="1"/>
  <c r="N61" i="64"/>
  <c r="O53" i="9" s="1"/>
  <c r="O49" i="64"/>
  <c r="L49" i="64"/>
  <c r="L48" i="64"/>
  <c r="L47" i="64"/>
  <c r="O47" i="64"/>
  <c r="M46" i="64"/>
  <c r="L46" i="64"/>
  <c r="O46" i="64"/>
  <c r="M45" i="64"/>
  <c r="L45" i="64"/>
  <c r="L44" i="64"/>
  <c r="O44" i="64"/>
  <c r="L43" i="64"/>
  <c r="M42" i="64"/>
  <c r="L42" i="64"/>
  <c r="O42" i="64"/>
  <c r="M41" i="64"/>
  <c r="L41" i="64"/>
  <c r="O41" i="64"/>
  <c r="O40" i="64"/>
  <c r="M40" i="64"/>
  <c r="L40" i="64"/>
  <c r="O39" i="64"/>
  <c r="M39" i="64"/>
  <c r="L39" i="64"/>
  <c r="O38" i="64"/>
  <c r="M38" i="64"/>
  <c r="L38" i="64"/>
  <c r="O37" i="64"/>
  <c r="M37" i="64"/>
  <c r="L37" i="64"/>
  <c r="O36" i="64"/>
  <c r="M36" i="64"/>
  <c r="L36" i="64"/>
  <c r="O35" i="64"/>
  <c r="M35" i="64"/>
  <c r="L35" i="64"/>
  <c r="O34" i="64"/>
  <c r="M34" i="64"/>
  <c r="L34" i="64"/>
  <c r="O33" i="64"/>
  <c r="M33" i="64"/>
  <c r="L33" i="64"/>
  <c r="O32" i="64"/>
  <c r="L32" i="64"/>
  <c r="O31" i="64"/>
  <c r="L31" i="64"/>
  <c r="O30" i="64"/>
  <c r="L30" i="64"/>
  <c r="N30" i="64"/>
  <c r="O29" i="64"/>
  <c r="L29" i="64"/>
  <c r="O28" i="64"/>
  <c r="L28" i="64"/>
  <c r="O27" i="64"/>
  <c r="L27" i="64"/>
  <c r="O26" i="64"/>
  <c r="L26" i="64"/>
  <c r="N26" i="64"/>
  <c r="O25" i="64"/>
  <c r="L25" i="64"/>
  <c r="O24" i="64"/>
  <c r="L24" i="64"/>
  <c r="O23" i="64"/>
  <c r="L23" i="64"/>
  <c r="O22" i="64"/>
  <c r="L22" i="64"/>
  <c r="N22" i="64"/>
  <c r="O21" i="64"/>
  <c r="L21" i="64"/>
  <c r="O20" i="64"/>
  <c r="L20" i="64"/>
  <c r="M20" i="64"/>
  <c r="O19" i="64"/>
  <c r="L19" i="64"/>
  <c r="O18" i="64"/>
  <c r="N18" i="64"/>
  <c r="L18" i="64"/>
  <c r="M18" i="64"/>
  <c r="O17" i="64"/>
  <c r="N17" i="64"/>
  <c r="L17" i="64"/>
  <c r="O16" i="64"/>
  <c r="L16" i="64"/>
  <c r="O15" i="64"/>
  <c r="L15" i="64"/>
  <c r="O14" i="64"/>
  <c r="L14" i="64"/>
  <c r="O13" i="64"/>
  <c r="N13" i="64"/>
  <c r="L13" i="64"/>
  <c r="O12" i="64"/>
  <c r="L12" i="64"/>
  <c r="O11" i="64"/>
  <c r="L11" i="64"/>
  <c r="O10" i="64"/>
  <c r="L10" i="64"/>
  <c r="L55" i="64" s="1"/>
  <c r="G7" i="64"/>
  <c r="E7" i="64"/>
  <c r="G6" i="64"/>
  <c r="E6" i="64"/>
  <c r="E5" i="64"/>
  <c r="E4" i="64"/>
  <c r="B3" i="64"/>
  <c r="B2" i="64"/>
  <c r="B55" i="59"/>
  <c r="H54" i="59"/>
  <c r="E54" i="59"/>
  <c r="H53" i="59"/>
  <c r="E53" i="59"/>
  <c r="E52" i="59"/>
  <c r="C49" i="59"/>
  <c r="H49" i="59" s="1"/>
  <c r="J51" i="59" s="1"/>
  <c r="H48" i="59"/>
  <c r="F48" i="59"/>
  <c r="H47" i="59"/>
  <c r="F47" i="59"/>
  <c r="H46" i="59"/>
  <c r="F46" i="59"/>
  <c r="H45" i="59"/>
  <c r="F45" i="59"/>
  <c r="H44" i="59"/>
  <c r="F44" i="59"/>
  <c r="H43" i="59"/>
  <c r="F43" i="59"/>
  <c r="H42" i="59"/>
  <c r="F42" i="59"/>
  <c r="H41" i="59"/>
  <c r="F41" i="59"/>
  <c r="H40" i="59"/>
  <c r="F40" i="59"/>
  <c r="H39" i="59"/>
  <c r="F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F14" i="59"/>
  <c r="H13" i="59"/>
  <c r="F13" i="59"/>
  <c r="H12" i="59"/>
  <c r="F12" i="59"/>
  <c r="H11" i="59"/>
  <c r="F11" i="59"/>
  <c r="H10" i="59"/>
  <c r="J53" i="59" s="1"/>
  <c r="G10" i="59"/>
  <c r="G11" i="59" s="1"/>
  <c r="G12" i="59" s="1"/>
  <c r="G13" i="59" s="1"/>
  <c r="G14" i="59" s="1"/>
  <c r="G15" i="59" s="1"/>
  <c r="G16" i="59" s="1"/>
  <c r="G17" i="59" s="1"/>
  <c r="G18" i="59" s="1"/>
  <c r="G19" i="59" s="1"/>
  <c r="G20" i="59" s="1"/>
  <c r="G21" i="59" s="1"/>
  <c r="G22" i="59" s="1"/>
  <c r="G23" i="59" s="1"/>
  <c r="G24" i="59" s="1"/>
  <c r="G25" i="59" s="1"/>
  <c r="G26" i="59" s="1"/>
  <c r="G27" i="59" s="1"/>
  <c r="G28" i="59" s="1"/>
  <c r="G29" i="59" s="1"/>
  <c r="G30" i="59" s="1"/>
  <c r="G31" i="59" s="1"/>
  <c r="G32" i="59" s="1"/>
  <c r="G33" i="59" s="1"/>
  <c r="G34" i="59" s="1"/>
  <c r="G35" i="59" s="1"/>
  <c r="G36" i="59" s="1"/>
  <c r="G37" i="59" s="1"/>
  <c r="G38" i="59" s="1"/>
  <c r="G39" i="59" s="1"/>
  <c r="G40" i="59" s="1"/>
  <c r="G41" i="59" s="1"/>
  <c r="G42" i="59" s="1"/>
  <c r="G43" i="59" s="1"/>
  <c r="G44" i="59" s="1"/>
  <c r="G45" i="59" s="1"/>
  <c r="G46" i="59" s="1"/>
  <c r="G47" i="59" s="1"/>
  <c r="G48" i="59" s="1"/>
  <c r="F10" i="59"/>
  <c r="F50" i="59" s="1"/>
  <c r="H52" i="59" s="1"/>
  <c r="B55" i="58"/>
  <c r="H54" i="58"/>
  <c r="E54" i="58"/>
  <c r="H53" i="58"/>
  <c r="E53" i="58"/>
  <c r="E52" i="58"/>
  <c r="C49" i="58"/>
  <c r="H49" i="58" s="1"/>
  <c r="J51" i="58" s="1"/>
  <c r="H48" i="58"/>
  <c r="F48" i="58"/>
  <c r="H47" i="58"/>
  <c r="F47" i="58"/>
  <c r="H46" i="58"/>
  <c r="F46" i="58"/>
  <c r="H45" i="58"/>
  <c r="F45" i="58"/>
  <c r="H44" i="58"/>
  <c r="F44" i="58"/>
  <c r="H43" i="58"/>
  <c r="F43" i="58"/>
  <c r="H42" i="58"/>
  <c r="F42" i="58"/>
  <c r="H41" i="58"/>
  <c r="F41" i="58"/>
  <c r="H40" i="58"/>
  <c r="F40" i="58"/>
  <c r="H39" i="58"/>
  <c r="F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F14" i="58"/>
  <c r="H13" i="58"/>
  <c r="F13" i="58"/>
  <c r="H12" i="58"/>
  <c r="F12" i="58"/>
  <c r="H11" i="58"/>
  <c r="F11" i="58"/>
  <c r="H10" i="58"/>
  <c r="F10" i="58"/>
  <c r="F50" i="58" s="1"/>
  <c r="H52" i="58" s="1"/>
  <c r="B55" i="57"/>
  <c r="H54" i="57"/>
  <c r="E54" i="57"/>
  <c r="H53" i="57"/>
  <c r="E53" i="57"/>
  <c r="E52" i="57"/>
  <c r="C50" i="57"/>
  <c r="J55" i="57" s="1"/>
  <c r="H49" i="57"/>
  <c r="J51" i="57" s="1"/>
  <c r="C49" i="57"/>
  <c r="H48" i="57"/>
  <c r="F48" i="57"/>
  <c r="H47" i="57"/>
  <c r="F47" i="57"/>
  <c r="H46" i="57"/>
  <c r="H45" i="57"/>
  <c r="H44" i="57"/>
  <c r="H43" i="57"/>
  <c r="H42" i="57"/>
  <c r="H41" i="57"/>
  <c r="H40" i="57"/>
  <c r="F40" i="57"/>
  <c r="H39" i="57"/>
  <c r="F39" i="57"/>
  <c r="H38" i="57"/>
  <c r="H37" i="57"/>
  <c r="H36" i="57"/>
  <c r="H35" i="57"/>
  <c r="H34" i="57"/>
  <c r="H33" i="57"/>
  <c r="H32" i="57"/>
  <c r="H31" i="57"/>
  <c r="H30" i="57"/>
  <c r="H29" i="57"/>
  <c r="H28" i="57"/>
  <c r="H27" i="57"/>
  <c r="H26" i="57"/>
  <c r="H25" i="57"/>
  <c r="H24" i="57"/>
  <c r="H23" i="57"/>
  <c r="H22" i="57"/>
  <c r="H21" i="57"/>
  <c r="F21" i="57"/>
  <c r="H20" i="57"/>
  <c r="F20" i="57"/>
  <c r="H19" i="57"/>
  <c r="H18" i="57"/>
  <c r="H17" i="57"/>
  <c r="H16" i="57"/>
  <c r="H15" i="57"/>
  <c r="H14" i="57"/>
  <c r="F14" i="57"/>
  <c r="H13" i="57"/>
  <c r="F13" i="57"/>
  <c r="H12" i="57"/>
  <c r="F12" i="57"/>
  <c r="H11" i="57"/>
  <c r="F11" i="57"/>
  <c r="H10" i="57"/>
  <c r="J53" i="57" s="1"/>
  <c r="F10" i="57"/>
  <c r="G10" i="57" s="1"/>
  <c r="G11" i="57" s="1"/>
  <c r="G12" i="57" s="1"/>
  <c r="G13" i="57" s="1"/>
  <c r="G14" i="57" s="1"/>
  <c r="G15" i="57" s="1"/>
  <c r="G16" i="57" s="1"/>
  <c r="G17" i="57" s="1"/>
  <c r="G18" i="57" s="1"/>
  <c r="G19" i="57" s="1"/>
  <c r="G20" i="57" s="1"/>
  <c r="G21" i="57" s="1"/>
  <c r="G22" i="57" s="1"/>
  <c r="G23" i="57" s="1"/>
  <c r="G24" i="57" s="1"/>
  <c r="G25" i="57" s="1"/>
  <c r="G26" i="57" s="1"/>
  <c r="G27" i="57" s="1"/>
  <c r="G28" i="57" s="1"/>
  <c r="G29" i="57" s="1"/>
  <c r="G30" i="57" s="1"/>
  <c r="G31" i="57" s="1"/>
  <c r="G32" i="57" s="1"/>
  <c r="G33" i="57" s="1"/>
  <c r="G34" i="57" s="1"/>
  <c r="G35" i="57" s="1"/>
  <c r="G36" i="57" s="1"/>
  <c r="G37" i="57" s="1"/>
  <c r="G38" i="57" s="1"/>
  <c r="G39" i="57" s="1"/>
  <c r="G40" i="57" s="1"/>
  <c r="G41" i="57" s="1"/>
  <c r="G42" i="57" s="1"/>
  <c r="G43" i="57" s="1"/>
  <c r="G44" i="57" s="1"/>
  <c r="G45" i="57" s="1"/>
  <c r="G46" i="57" s="1"/>
  <c r="G47" i="57" s="1"/>
  <c r="G48" i="57" s="1"/>
  <c r="J55" i="56"/>
  <c r="B55" i="56"/>
  <c r="H54" i="56"/>
  <c r="E54" i="56"/>
  <c r="H53" i="56"/>
  <c r="E53" i="56"/>
  <c r="E52" i="56"/>
  <c r="C50" i="56"/>
  <c r="H49" i="56"/>
  <c r="J51" i="56" s="1"/>
  <c r="C49" i="56"/>
  <c r="H48" i="56"/>
  <c r="F48" i="56"/>
  <c r="H47" i="56"/>
  <c r="F47" i="56"/>
  <c r="H46" i="56"/>
  <c r="F46" i="56"/>
  <c r="H45" i="56"/>
  <c r="F45" i="56"/>
  <c r="H44" i="56"/>
  <c r="F44" i="56"/>
  <c r="H43" i="56"/>
  <c r="F43" i="56"/>
  <c r="H42" i="56"/>
  <c r="F42" i="56"/>
  <c r="H41" i="56"/>
  <c r="F41" i="56"/>
  <c r="H40" i="56"/>
  <c r="F40" i="56"/>
  <c r="H39" i="56"/>
  <c r="F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F14" i="56"/>
  <c r="H13" i="56"/>
  <c r="J53" i="56" s="1"/>
  <c r="F13" i="56"/>
  <c r="H12" i="56"/>
  <c r="F12" i="56"/>
  <c r="H11" i="56"/>
  <c r="F11" i="56"/>
  <c r="H10" i="56"/>
  <c r="F10" i="56"/>
  <c r="G10" i="56" s="1"/>
  <c r="G11" i="56" s="1"/>
  <c r="G12" i="56" s="1"/>
  <c r="G13" i="56" s="1"/>
  <c r="G14" i="56" s="1"/>
  <c r="G15" i="56" s="1"/>
  <c r="G16" i="56" s="1"/>
  <c r="G17" i="56" s="1"/>
  <c r="G18" i="56" s="1"/>
  <c r="G19" i="56" s="1"/>
  <c r="G20" i="56" s="1"/>
  <c r="G21" i="56" s="1"/>
  <c r="G22" i="56" s="1"/>
  <c r="G23" i="56" s="1"/>
  <c r="G24" i="56" s="1"/>
  <c r="G25" i="56" s="1"/>
  <c r="G26" i="56" s="1"/>
  <c r="G27" i="56" s="1"/>
  <c r="G28" i="56" s="1"/>
  <c r="G29" i="56" s="1"/>
  <c r="G30" i="56" s="1"/>
  <c r="G31" i="56" s="1"/>
  <c r="G32" i="56" s="1"/>
  <c r="G33" i="56" s="1"/>
  <c r="G34" i="56" s="1"/>
  <c r="G35" i="56" s="1"/>
  <c r="G36" i="56" s="1"/>
  <c r="G37" i="56" s="1"/>
  <c r="G38" i="56" s="1"/>
  <c r="G39" i="56" s="1"/>
  <c r="G40" i="56" s="1"/>
  <c r="G41" i="56" s="1"/>
  <c r="G42" i="56" s="1"/>
  <c r="G43" i="56" s="1"/>
  <c r="G44" i="56" s="1"/>
  <c r="G45" i="56" s="1"/>
  <c r="G46" i="56" s="1"/>
  <c r="G47" i="56" s="1"/>
  <c r="G48" i="56" s="1"/>
  <c r="N12" i="64" l="1"/>
  <c r="N16" i="64"/>
  <c r="N21" i="64"/>
  <c r="N25" i="64"/>
  <c r="N29" i="64"/>
  <c r="N33" i="64"/>
  <c r="N34" i="64"/>
  <c r="N35" i="64"/>
  <c r="N36" i="64"/>
  <c r="N37" i="64"/>
  <c r="N38" i="64"/>
  <c r="N39" i="64"/>
  <c r="N40" i="64"/>
  <c r="P27" i="65"/>
  <c r="P36" i="65"/>
  <c r="P43" i="65"/>
  <c r="P16" i="66"/>
  <c r="P25" i="66"/>
  <c r="P32" i="66"/>
  <c r="P42" i="66"/>
  <c r="P46" i="66"/>
  <c r="P11" i="67"/>
  <c r="P15" i="67"/>
  <c r="P19" i="67"/>
  <c r="P23" i="67"/>
  <c r="P27" i="67"/>
  <c r="P31" i="67"/>
  <c r="P35" i="67"/>
  <c r="P39" i="67"/>
  <c r="P43" i="67"/>
  <c r="P47" i="67"/>
  <c r="N11" i="64"/>
  <c r="N28" i="64"/>
  <c r="N16" i="65"/>
  <c r="N24" i="65"/>
  <c r="N15" i="64"/>
  <c r="N24" i="64"/>
  <c r="N10" i="65"/>
  <c r="N12" i="65"/>
  <c r="N14" i="65"/>
  <c r="N18" i="65"/>
  <c r="N20" i="65"/>
  <c r="N22" i="65"/>
  <c r="P45" i="66"/>
  <c r="N10" i="64"/>
  <c r="N14" i="64"/>
  <c r="N19" i="64"/>
  <c r="N20" i="64"/>
  <c r="N23" i="64"/>
  <c r="N27" i="64"/>
  <c r="N31" i="64"/>
  <c r="O43" i="64"/>
  <c r="O55" i="64" s="1"/>
  <c r="H61" i="64" s="1"/>
  <c r="I53" i="9" s="1"/>
  <c r="O45" i="64"/>
  <c r="P28" i="65"/>
  <c r="O31" i="65"/>
  <c r="P35" i="65"/>
  <c r="P44" i="65"/>
  <c r="O47" i="65"/>
  <c r="P17" i="66"/>
  <c r="P24" i="66"/>
  <c r="P33" i="66"/>
  <c r="P40" i="66"/>
  <c r="P44" i="66"/>
  <c r="P13" i="67"/>
  <c r="P55" i="67" s="1"/>
  <c r="P17" i="67"/>
  <c r="P21" i="67"/>
  <c r="P25" i="67"/>
  <c r="P29" i="67"/>
  <c r="P33" i="67"/>
  <c r="P37" i="67"/>
  <c r="P41" i="67"/>
  <c r="P45" i="67"/>
  <c r="O10" i="65"/>
  <c r="O12" i="65"/>
  <c r="O14" i="65"/>
  <c r="O16" i="65"/>
  <c r="O18" i="65"/>
  <c r="O20" i="65"/>
  <c r="O22" i="65"/>
  <c r="O24" i="65"/>
  <c r="O25" i="65"/>
  <c r="O26" i="65"/>
  <c r="O30" i="65"/>
  <c r="O42" i="65"/>
  <c r="O19" i="66"/>
  <c r="O23" i="66"/>
  <c r="O27" i="66"/>
  <c r="O35" i="66"/>
  <c r="O39" i="66"/>
  <c r="M16" i="64"/>
  <c r="M21" i="64"/>
  <c r="M22" i="64"/>
  <c r="M23" i="64"/>
  <c r="M24" i="64"/>
  <c r="M25" i="64"/>
  <c r="M26" i="64"/>
  <c r="M27" i="64"/>
  <c r="M28" i="64"/>
  <c r="M29" i="64"/>
  <c r="M30" i="64"/>
  <c r="M31" i="64"/>
  <c r="M44" i="64"/>
  <c r="M48" i="64"/>
  <c r="P10" i="65"/>
  <c r="P55" i="65" s="1"/>
  <c r="P11" i="65"/>
  <c r="P12" i="65"/>
  <c r="P13" i="65"/>
  <c r="P14" i="65"/>
  <c r="P15" i="65"/>
  <c r="P16" i="65"/>
  <c r="P17" i="65"/>
  <c r="P18" i="65"/>
  <c r="P19" i="65"/>
  <c r="P20" i="65"/>
  <c r="P21" i="65"/>
  <c r="P22" i="65"/>
  <c r="P23" i="65"/>
  <c r="P24" i="65"/>
  <c r="P25" i="65"/>
  <c r="P26" i="65"/>
  <c r="O29" i="65"/>
  <c r="P30" i="65"/>
  <c r="O33" i="65"/>
  <c r="P34" i="65"/>
  <c r="O37" i="65"/>
  <c r="P38" i="65"/>
  <c r="O41" i="65"/>
  <c r="P42" i="65"/>
  <c r="O45" i="65"/>
  <c r="P46" i="65"/>
  <c r="O49" i="65"/>
  <c r="O10" i="66"/>
  <c r="P11" i="66"/>
  <c r="O14" i="66"/>
  <c r="P15" i="66"/>
  <c r="O18" i="66"/>
  <c r="P19" i="66"/>
  <c r="O22" i="66"/>
  <c r="P23" i="66"/>
  <c r="O26" i="66"/>
  <c r="P27" i="66"/>
  <c r="O30" i="66"/>
  <c r="P31" i="66"/>
  <c r="O34" i="66"/>
  <c r="P35" i="66"/>
  <c r="O38" i="66"/>
  <c r="P39" i="66"/>
  <c r="O41" i="66"/>
  <c r="O42" i="66"/>
  <c r="O43" i="66"/>
  <c r="O44" i="66"/>
  <c r="O45" i="66"/>
  <c r="O46" i="66"/>
  <c r="O47" i="66"/>
  <c r="P49" i="66"/>
  <c r="O11" i="65"/>
  <c r="O55" i="65" s="1"/>
  <c r="O13" i="65"/>
  <c r="O15" i="65"/>
  <c r="O17" i="65"/>
  <c r="O19" i="65"/>
  <c r="O21" i="65"/>
  <c r="O23" i="65"/>
  <c r="O34" i="65"/>
  <c r="O38" i="65"/>
  <c r="O46" i="65"/>
  <c r="O11" i="66"/>
  <c r="O15" i="66"/>
  <c r="O31" i="66"/>
  <c r="M43" i="64"/>
  <c r="M47" i="64"/>
  <c r="O28" i="65"/>
  <c r="P29" i="65"/>
  <c r="O32" i="65"/>
  <c r="P33" i="65"/>
  <c r="O36" i="65"/>
  <c r="P37" i="65"/>
  <c r="O40" i="65"/>
  <c r="P41" i="65"/>
  <c r="O44" i="65"/>
  <c r="P45" i="65"/>
  <c r="P10" i="66"/>
  <c r="O13" i="66"/>
  <c r="P14" i="66"/>
  <c r="O17" i="66"/>
  <c r="P18" i="66"/>
  <c r="O21" i="66"/>
  <c r="P22" i="66"/>
  <c r="O25" i="66"/>
  <c r="P26" i="66"/>
  <c r="O29" i="66"/>
  <c r="P30" i="66"/>
  <c r="O33" i="66"/>
  <c r="P34" i="66"/>
  <c r="O37" i="66"/>
  <c r="P38" i="66"/>
  <c r="N49" i="64"/>
  <c r="N48" i="64"/>
  <c r="N47" i="64"/>
  <c r="N46" i="64"/>
  <c r="N45" i="64"/>
  <c r="N44" i="64"/>
  <c r="N43" i="64"/>
  <c r="N42" i="64"/>
  <c r="N41" i="64"/>
  <c r="M48" i="66"/>
  <c r="M40" i="66"/>
  <c r="M39" i="66"/>
  <c r="M38" i="66"/>
  <c r="M37" i="66"/>
  <c r="M36" i="66"/>
  <c r="M35" i="66"/>
  <c r="M34" i="66"/>
  <c r="M33" i="66"/>
  <c r="M32" i="66"/>
  <c r="M31" i="66"/>
  <c r="M30" i="66"/>
  <c r="M29" i="66"/>
  <c r="M28" i="66"/>
  <c r="M27" i="66"/>
  <c r="M26" i="66"/>
  <c r="M25" i="66"/>
  <c r="M24" i="66"/>
  <c r="M23" i="66"/>
  <c r="M22" i="66"/>
  <c r="M21" i="66"/>
  <c r="M14" i="66"/>
  <c r="M13" i="66"/>
  <c r="M12" i="66"/>
  <c r="M11" i="66"/>
  <c r="M10" i="66"/>
  <c r="M49" i="66"/>
  <c r="M20" i="66"/>
  <c r="M19" i="66"/>
  <c r="M18" i="66"/>
  <c r="M17" i="66"/>
  <c r="M16" i="66"/>
  <c r="M15" i="66"/>
  <c r="N49" i="65"/>
  <c r="N48" i="65"/>
  <c r="N47" i="65"/>
  <c r="N46" i="65"/>
  <c r="N45" i="65"/>
  <c r="N44" i="65"/>
  <c r="N43" i="65"/>
  <c r="N42" i="65"/>
  <c r="N41" i="65"/>
  <c r="N40" i="65"/>
  <c r="N39" i="65"/>
  <c r="N38" i="65"/>
  <c r="N37" i="65"/>
  <c r="N36" i="65"/>
  <c r="N35" i="65"/>
  <c r="N34" i="65"/>
  <c r="N33" i="65"/>
  <c r="N32" i="65"/>
  <c r="N31" i="65"/>
  <c r="N30" i="65"/>
  <c r="N29" i="65"/>
  <c r="N28" i="65"/>
  <c r="N27" i="65"/>
  <c r="N10" i="67"/>
  <c r="N11" i="67"/>
  <c r="N12" i="67"/>
  <c r="N13" i="67"/>
  <c r="N14" i="67"/>
  <c r="N15" i="67"/>
  <c r="N16" i="67"/>
  <c r="N17" i="67"/>
  <c r="N18" i="67"/>
  <c r="N19" i="67"/>
  <c r="N20" i="67"/>
  <c r="N32" i="67"/>
  <c r="N41" i="67"/>
  <c r="N42" i="67"/>
  <c r="N43" i="67"/>
  <c r="N44" i="67"/>
  <c r="N45" i="67"/>
  <c r="N46" i="67"/>
  <c r="N47" i="67"/>
  <c r="N48" i="67"/>
  <c r="N49" i="67"/>
  <c r="M10" i="64"/>
  <c r="M11" i="64"/>
  <c r="M12" i="64"/>
  <c r="M13" i="64"/>
  <c r="M14" i="64"/>
  <c r="M15" i="64"/>
  <c r="M17" i="64"/>
  <c r="M19" i="64"/>
  <c r="M32" i="64"/>
  <c r="N21" i="67"/>
  <c r="N22" i="67"/>
  <c r="N23" i="67"/>
  <c r="N24" i="67"/>
  <c r="N25" i="67"/>
  <c r="N26" i="67"/>
  <c r="N27" i="67"/>
  <c r="N28" i="67"/>
  <c r="N29" i="67"/>
  <c r="N30" i="67"/>
  <c r="N31" i="67"/>
  <c r="N33" i="67"/>
  <c r="N34" i="67"/>
  <c r="N35" i="67"/>
  <c r="N36" i="67"/>
  <c r="N37" i="67"/>
  <c r="N38" i="67"/>
  <c r="N39" i="67"/>
  <c r="L55" i="67"/>
  <c r="L55" i="65"/>
  <c r="I7" i="64"/>
  <c r="E61" i="64"/>
  <c r="F53" i="9" s="1"/>
  <c r="M48" i="65"/>
  <c r="M47" i="65"/>
  <c r="M46" i="65"/>
  <c r="M45" i="65"/>
  <c r="M44" i="65"/>
  <c r="M43" i="65"/>
  <c r="M42" i="65"/>
  <c r="M41" i="65"/>
  <c r="M40" i="65"/>
  <c r="M39" i="65"/>
  <c r="M38" i="65"/>
  <c r="M37" i="65"/>
  <c r="M36" i="65"/>
  <c r="M35" i="65"/>
  <c r="M34" i="65"/>
  <c r="M33" i="65"/>
  <c r="M32" i="65"/>
  <c r="M31" i="65"/>
  <c r="M30" i="65"/>
  <c r="M29" i="65"/>
  <c r="M28" i="65"/>
  <c r="M27" i="65"/>
  <c r="M26" i="65"/>
  <c r="M25" i="65"/>
  <c r="M24" i="65"/>
  <c r="M23" i="65"/>
  <c r="M22" i="65"/>
  <c r="M21" i="65"/>
  <c r="M20" i="65"/>
  <c r="M19" i="65"/>
  <c r="M18" i="65"/>
  <c r="M17" i="65"/>
  <c r="M16" i="65"/>
  <c r="M15" i="65"/>
  <c r="M14" i="65"/>
  <c r="M13" i="65"/>
  <c r="M12" i="65"/>
  <c r="M11" i="65"/>
  <c r="M10" i="65"/>
  <c r="M49" i="65"/>
  <c r="C61" i="65"/>
  <c r="D54" i="9" s="1"/>
  <c r="P48" i="64"/>
  <c r="P47" i="64"/>
  <c r="P46" i="64"/>
  <c r="P45" i="64"/>
  <c r="P44" i="64"/>
  <c r="P43" i="64"/>
  <c r="P42" i="64"/>
  <c r="P41" i="64"/>
  <c r="P40" i="64"/>
  <c r="P39" i="64"/>
  <c r="P38" i="64"/>
  <c r="P37" i="64"/>
  <c r="P36" i="64"/>
  <c r="P35" i="64"/>
  <c r="P34" i="64"/>
  <c r="P33" i="64"/>
  <c r="P32" i="64"/>
  <c r="P31" i="64"/>
  <c r="P30" i="64"/>
  <c r="P29" i="64"/>
  <c r="P28" i="64"/>
  <c r="P27" i="64"/>
  <c r="P26" i="64"/>
  <c r="P25" i="64"/>
  <c r="P24" i="64"/>
  <c r="P23" i="64"/>
  <c r="P22" i="64"/>
  <c r="P21" i="64"/>
  <c r="P20" i="64"/>
  <c r="P19" i="64"/>
  <c r="P18" i="64"/>
  <c r="P17" i="64"/>
  <c r="P16" i="64"/>
  <c r="P15" i="64"/>
  <c r="P14" i="64"/>
  <c r="P13" i="64"/>
  <c r="P12" i="64"/>
  <c r="P11" i="64"/>
  <c r="P10" i="64"/>
  <c r="P49" i="64"/>
  <c r="E61" i="65"/>
  <c r="F54" i="9" s="1"/>
  <c r="I7" i="65"/>
  <c r="N48" i="66"/>
  <c r="N47" i="66"/>
  <c r="N46" i="66"/>
  <c r="N45" i="66"/>
  <c r="N44" i="66"/>
  <c r="N43" i="66"/>
  <c r="N42" i="66"/>
  <c r="N41" i="66"/>
  <c r="N40" i="66"/>
  <c r="N39" i="66"/>
  <c r="N38" i="66"/>
  <c r="N37" i="66"/>
  <c r="N36" i="66"/>
  <c r="N35" i="66"/>
  <c r="N34" i="66"/>
  <c r="N33" i="66"/>
  <c r="N32" i="66"/>
  <c r="N31" i="66"/>
  <c r="N30" i="66"/>
  <c r="N29" i="66"/>
  <c r="N28" i="66"/>
  <c r="N27" i="66"/>
  <c r="N26" i="66"/>
  <c r="N25" i="66"/>
  <c r="N24" i="66"/>
  <c r="N23" i="66"/>
  <c r="N22" i="66"/>
  <c r="N21" i="66"/>
  <c r="N20" i="66"/>
  <c r="N19" i="66"/>
  <c r="N18" i="66"/>
  <c r="N17" i="66"/>
  <c r="N16" i="66"/>
  <c r="N15" i="66"/>
  <c r="N14" i="66"/>
  <c r="N13" i="66"/>
  <c r="N12" i="66"/>
  <c r="N11" i="66"/>
  <c r="N10" i="66"/>
  <c r="E61" i="66"/>
  <c r="F55" i="9" s="1"/>
  <c r="I7" i="66"/>
  <c r="M55" i="67"/>
  <c r="O48" i="66"/>
  <c r="O48" i="67"/>
  <c r="O47" i="67"/>
  <c r="O46" i="67"/>
  <c r="O45" i="67"/>
  <c r="O44" i="67"/>
  <c r="O43" i="67"/>
  <c r="O42" i="67"/>
  <c r="O41" i="67"/>
  <c r="O40" i="67"/>
  <c r="O39" i="67"/>
  <c r="O38" i="67"/>
  <c r="O37" i="67"/>
  <c r="O36" i="67"/>
  <c r="O35" i="67"/>
  <c r="O34" i="67"/>
  <c r="O33" i="67"/>
  <c r="O32" i="67"/>
  <c r="O31" i="67"/>
  <c r="O30" i="67"/>
  <c r="O29" i="67"/>
  <c r="O28" i="67"/>
  <c r="O27" i="67"/>
  <c r="O26" i="67"/>
  <c r="O25" i="67"/>
  <c r="O24" i="67"/>
  <c r="O23" i="67"/>
  <c r="O22" i="67"/>
  <c r="O21" i="67"/>
  <c r="O20" i="67"/>
  <c r="O19" i="67"/>
  <c r="O18" i="67"/>
  <c r="O17" i="67"/>
  <c r="O16" i="67"/>
  <c r="O15" i="67"/>
  <c r="O14" i="67"/>
  <c r="O13" i="67"/>
  <c r="O12" i="67"/>
  <c r="O11" i="67"/>
  <c r="O10" i="67"/>
  <c r="O49" i="67"/>
  <c r="C50" i="59"/>
  <c r="J55" i="59" s="1"/>
  <c r="J53" i="58"/>
  <c r="C50" i="58"/>
  <c r="J55" i="58" s="1"/>
  <c r="G10" i="58"/>
  <c r="G11" i="58" s="1"/>
  <c r="G12" i="58" s="1"/>
  <c r="G13" i="58" s="1"/>
  <c r="G14" i="58" s="1"/>
  <c r="G15" i="58" s="1"/>
  <c r="G16" i="58" s="1"/>
  <c r="G17" i="58" s="1"/>
  <c r="G18" i="58" s="1"/>
  <c r="G19" i="58" s="1"/>
  <c r="G20" i="58" s="1"/>
  <c r="G21" i="58" s="1"/>
  <c r="G22" i="58" s="1"/>
  <c r="G23" i="58" s="1"/>
  <c r="G24" i="58" s="1"/>
  <c r="G25" i="58" s="1"/>
  <c r="G26" i="58" s="1"/>
  <c r="G27" i="58" s="1"/>
  <c r="G28" i="58" s="1"/>
  <c r="G29" i="58" s="1"/>
  <c r="G30" i="58" s="1"/>
  <c r="G31" i="58" s="1"/>
  <c r="G32" i="58" s="1"/>
  <c r="G33" i="58" s="1"/>
  <c r="G34" i="58" s="1"/>
  <c r="G35" i="58" s="1"/>
  <c r="G36" i="58" s="1"/>
  <c r="G37" i="58" s="1"/>
  <c r="G38" i="58" s="1"/>
  <c r="G39" i="58" s="1"/>
  <c r="G40" i="58" s="1"/>
  <c r="G41" i="58" s="1"/>
  <c r="G42" i="58" s="1"/>
  <c r="G43" i="58" s="1"/>
  <c r="G44" i="58" s="1"/>
  <c r="G45" i="58" s="1"/>
  <c r="G46" i="58" s="1"/>
  <c r="G47" i="58" s="1"/>
  <c r="G48" i="58" s="1"/>
  <c r="F50" i="57"/>
  <c r="H52" i="57" s="1"/>
  <c r="F50" i="56"/>
  <c r="H52" i="56" s="1"/>
  <c r="I61" i="67" l="1"/>
  <c r="J56" i="9" s="1"/>
  <c r="P3" i="67"/>
  <c r="P3" i="65"/>
  <c r="I61" i="65"/>
  <c r="J54" i="9" s="1"/>
  <c r="P55" i="66"/>
  <c r="I61" i="66" s="1"/>
  <c r="J55" i="9" s="1"/>
  <c r="O55" i="66"/>
  <c r="M55" i="64"/>
  <c r="N55" i="67"/>
  <c r="G61" i="67" s="1"/>
  <c r="H56" i="9" s="1"/>
  <c r="M55" i="66"/>
  <c r="M3" i="66" s="1"/>
  <c r="N55" i="64"/>
  <c r="G61" i="64" s="1"/>
  <c r="H53" i="9" s="1"/>
  <c r="N55" i="65"/>
  <c r="N3" i="65" s="1"/>
  <c r="G61" i="65"/>
  <c r="H54" i="9" s="1"/>
  <c r="P3" i="66"/>
  <c r="O3" i="64"/>
  <c r="O55" i="67"/>
  <c r="F61" i="64"/>
  <c r="G53" i="9" s="1"/>
  <c r="M3" i="64"/>
  <c r="M3" i="67"/>
  <c r="F61" i="67"/>
  <c r="G56" i="9" s="1"/>
  <c r="H61" i="66"/>
  <c r="I55" i="9" s="1"/>
  <c r="O3" i="66"/>
  <c r="C61" i="64"/>
  <c r="D53" i="9" s="1"/>
  <c r="O3" i="65"/>
  <c r="H61" i="65"/>
  <c r="I54" i="9" s="1"/>
  <c r="F61" i="66"/>
  <c r="G55" i="9" s="1"/>
  <c r="I6" i="65"/>
  <c r="D61" i="65"/>
  <c r="E54" i="9" s="1"/>
  <c r="M55" i="65"/>
  <c r="O3" i="67"/>
  <c r="H61" i="67"/>
  <c r="I56" i="9" s="1"/>
  <c r="C61" i="66"/>
  <c r="D55" i="9" s="1"/>
  <c r="C61" i="67"/>
  <c r="D56" i="9" s="1"/>
  <c r="N55" i="66"/>
  <c r="P55" i="64"/>
  <c r="N3" i="67" l="1"/>
  <c r="N3" i="64"/>
  <c r="I6" i="66"/>
  <c r="D61" i="66"/>
  <c r="E55" i="9" s="1"/>
  <c r="N3" i="66"/>
  <c r="G61" i="66"/>
  <c r="H55" i="9" s="1"/>
  <c r="M3" i="65"/>
  <c r="F61" i="65"/>
  <c r="G54" i="9" s="1"/>
  <c r="I6" i="67"/>
  <c r="D61" i="67"/>
  <c r="E56" i="9" s="1"/>
  <c r="P3" i="64"/>
  <c r="I61" i="64"/>
  <c r="J53" i="9" s="1"/>
  <c r="D61" i="64"/>
  <c r="E53" i="9" s="1"/>
  <c r="I6" i="64"/>
  <c r="K49" i="9" l="1"/>
  <c r="P49" i="9"/>
  <c r="Q49" i="9"/>
  <c r="L50" i="9"/>
  <c r="Q50" i="9"/>
  <c r="R50" i="9"/>
  <c r="M51" i="9"/>
  <c r="M52" i="9"/>
  <c r="Q52" i="9"/>
  <c r="N61" i="63"/>
  <c r="O52" i="9" s="1"/>
  <c r="L61" i="63"/>
  <c r="K61" i="63"/>
  <c r="L52" i="9" s="1"/>
  <c r="J61" i="63"/>
  <c r="K52" i="9" s="1"/>
  <c r="B61" i="63"/>
  <c r="C52" i="9" s="1"/>
  <c r="A61" i="63"/>
  <c r="B52" i="9" s="1"/>
  <c r="M61" i="63"/>
  <c r="N52" i="9" s="1"/>
  <c r="P54" i="63"/>
  <c r="P47" i="63" s="1"/>
  <c r="O54" i="63"/>
  <c r="N54" i="63"/>
  <c r="N49" i="63" s="1"/>
  <c r="M54" i="63"/>
  <c r="M49" i="63" s="1"/>
  <c r="Q61" i="63"/>
  <c r="R52" i="9" s="1"/>
  <c r="P61" i="63"/>
  <c r="O61" i="63"/>
  <c r="P52" i="9" s="1"/>
  <c r="P49" i="63"/>
  <c r="L49" i="63"/>
  <c r="P48" i="63"/>
  <c r="L48" i="63"/>
  <c r="N47" i="63"/>
  <c r="L47" i="63"/>
  <c r="P46" i="63"/>
  <c r="L46" i="63"/>
  <c r="P45" i="63"/>
  <c r="L45" i="63"/>
  <c r="P44" i="63"/>
  <c r="N44" i="63"/>
  <c r="L44" i="63"/>
  <c r="L43" i="63"/>
  <c r="P42" i="63"/>
  <c r="L42" i="63"/>
  <c r="P41" i="63"/>
  <c r="N41" i="63"/>
  <c r="L41" i="63"/>
  <c r="P40" i="63"/>
  <c r="N40" i="63"/>
  <c r="L40" i="63"/>
  <c r="L39" i="63"/>
  <c r="P38" i="63"/>
  <c r="N38" i="63"/>
  <c r="L38" i="63"/>
  <c r="P37" i="63"/>
  <c r="N37" i="63"/>
  <c r="L37" i="63"/>
  <c r="P36" i="63"/>
  <c r="L36" i="63"/>
  <c r="N35" i="63"/>
  <c r="L35" i="63"/>
  <c r="P34" i="63"/>
  <c r="N34" i="63"/>
  <c r="L34" i="63"/>
  <c r="P33" i="63"/>
  <c r="L33" i="63"/>
  <c r="P32" i="63"/>
  <c r="L32" i="63"/>
  <c r="N31" i="63"/>
  <c r="L31" i="63"/>
  <c r="P30" i="63"/>
  <c r="L30" i="63"/>
  <c r="P29" i="63"/>
  <c r="L29" i="63"/>
  <c r="P28" i="63"/>
  <c r="N28" i="63"/>
  <c r="L28" i="63"/>
  <c r="L27" i="63"/>
  <c r="P26" i="63"/>
  <c r="L26" i="63"/>
  <c r="P25" i="63"/>
  <c r="N25" i="63"/>
  <c r="L25" i="63"/>
  <c r="P24" i="63"/>
  <c r="N24" i="63"/>
  <c r="L24" i="63"/>
  <c r="L23" i="63"/>
  <c r="P22" i="63"/>
  <c r="N22" i="63"/>
  <c r="L22" i="63"/>
  <c r="P21" i="63"/>
  <c r="N21" i="63"/>
  <c r="L21" i="63"/>
  <c r="P20" i="63"/>
  <c r="L20" i="63"/>
  <c r="N19" i="63"/>
  <c r="L19" i="63"/>
  <c r="P18" i="63"/>
  <c r="N18" i="63"/>
  <c r="L18" i="63"/>
  <c r="P17" i="63"/>
  <c r="L17" i="63"/>
  <c r="P16" i="63"/>
  <c r="L16" i="63"/>
  <c r="N15" i="63"/>
  <c r="L15" i="63"/>
  <c r="P14" i="63"/>
  <c r="L14" i="63"/>
  <c r="P13" i="63"/>
  <c r="L13" i="63"/>
  <c r="P12" i="63"/>
  <c r="N12" i="63"/>
  <c r="L12" i="63"/>
  <c r="L11" i="63"/>
  <c r="P10" i="63"/>
  <c r="L10" i="63"/>
  <c r="G7" i="63"/>
  <c r="E7" i="63"/>
  <c r="G6" i="63"/>
  <c r="E6" i="63"/>
  <c r="E5" i="63"/>
  <c r="E4" i="63"/>
  <c r="B3" i="63"/>
  <c r="B2" i="63"/>
  <c r="Q61" i="62"/>
  <c r="R51" i="9" s="1"/>
  <c r="O61" i="62"/>
  <c r="P51" i="9" s="1"/>
  <c r="L61" i="62"/>
  <c r="K61" i="62"/>
  <c r="L51" i="9" s="1"/>
  <c r="J61" i="62"/>
  <c r="K51" i="9" s="1"/>
  <c r="B61" i="62"/>
  <c r="C51" i="9" s="1"/>
  <c r="A61" i="62"/>
  <c r="B51" i="9" s="1"/>
  <c r="M61" i="62"/>
  <c r="N51" i="9" s="1"/>
  <c r="P54" i="62"/>
  <c r="O54" i="62"/>
  <c r="O45" i="62" s="1"/>
  <c r="N54" i="62"/>
  <c r="M54" i="62"/>
  <c r="M47" i="62" s="1"/>
  <c r="P61" i="62"/>
  <c r="Q51" i="9" s="1"/>
  <c r="N61" i="62"/>
  <c r="O51" i="9" s="1"/>
  <c r="L49" i="62"/>
  <c r="M48" i="62"/>
  <c r="L48" i="62"/>
  <c r="L47" i="62"/>
  <c r="M46" i="62"/>
  <c r="L46" i="62"/>
  <c r="L45" i="62"/>
  <c r="L44" i="62"/>
  <c r="L43" i="62"/>
  <c r="L42" i="62"/>
  <c r="L41" i="62"/>
  <c r="L40" i="62"/>
  <c r="L39" i="62"/>
  <c r="L38" i="62"/>
  <c r="M37" i="62"/>
  <c r="L37" i="62"/>
  <c r="O36" i="62"/>
  <c r="L36" i="62"/>
  <c r="M35" i="62"/>
  <c r="L35" i="62"/>
  <c r="L34" i="62"/>
  <c r="M33" i="62"/>
  <c r="L33" i="62"/>
  <c r="L32" i="62"/>
  <c r="L31" i="62"/>
  <c r="L30" i="62"/>
  <c r="L29" i="62"/>
  <c r="L28" i="62"/>
  <c r="M27" i="62"/>
  <c r="L27" i="62"/>
  <c r="L26" i="62"/>
  <c r="M25" i="62"/>
  <c r="L25" i="62"/>
  <c r="L24" i="62"/>
  <c r="L23" i="62"/>
  <c r="L22" i="62"/>
  <c r="M21" i="62"/>
  <c r="L21" i="62"/>
  <c r="O20" i="62"/>
  <c r="L20" i="62"/>
  <c r="M20" i="62"/>
  <c r="M19" i="62"/>
  <c r="L19" i="62"/>
  <c r="L18" i="62"/>
  <c r="M18" i="62"/>
  <c r="M17" i="62"/>
  <c r="L17" i="62"/>
  <c r="L16" i="62"/>
  <c r="M16" i="62"/>
  <c r="M15" i="62"/>
  <c r="L15" i="62"/>
  <c r="L14" i="62"/>
  <c r="M13" i="62"/>
  <c r="L13" i="62"/>
  <c r="L12" i="62"/>
  <c r="M11" i="62"/>
  <c r="L11" i="62"/>
  <c r="L10" i="62"/>
  <c r="G7" i="62"/>
  <c r="E7" i="62"/>
  <c r="G6" i="62"/>
  <c r="E6" i="62"/>
  <c r="E5" i="62"/>
  <c r="E4" i="62"/>
  <c r="B3" i="62"/>
  <c r="B2" i="62"/>
  <c r="P61" i="61"/>
  <c r="N61" i="61"/>
  <c r="O50" i="9" s="1"/>
  <c r="L61" i="61"/>
  <c r="M50" i="9" s="1"/>
  <c r="K61" i="61"/>
  <c r="J61" i="61"/>
  <c r="K50" i="9" s="1"/>
  <c r="B61" i="61"/>
  <c r="C50" i="9" s="1"/>
  <c r="A61" i="61"/>
  <c r="B50" i="9" s="1"/>
  <c r="M61" i="61"/>
  <c r="N50" i="9" s="1"/>
  <c r="P54" i="61"/>
  <c r="O54" i="61"/>
  <c r="O17" i="61" s="1"/>
  <c r="N54" i="61"/>
  <c r="N49" i="61" s="1"/>
  <c r="M54" i="61"/>
  <c r="M49" i="61" s="1"/>
  <c r="Q61" i="61"/>
  <c r="O61" i="61"/>
  <c r="P50" i="9" s="1"/>
  <c r="P49" i="61"/>
  <c r="L49" i="61"/>
  <c r="P48" i="61"/>
  <c r="N48" i="61"/>
  <c r="L48" i="61"/>
  <c r="P47" i="61"/>
  <c r="L47" i="61"/>
  <c r="P46" i="61"/>
  <c r="L46" i="61"/>
  <c r="P45" i="61"/>
  <c r="L45" i="61"/>
  <c r="P44" i="61"/>
  <c r="L44" i="61"/>
  <c r="P43" i="61"/>
  <c r="L43" i="61"/>
  <c r="P42" i="61"/>
  <c r="L42" i="61"/>
  <c r="P41" i="61"/>
  <c r="L41" i="61"/>
  <c r="P40" i="61"/>
  <c r="L40" i="61"/>
  <c r="P39" i="61"/>
  <c r="L39" i="61"/>
  <c r="P38" i="61"/>
  <c r="N38" i="61"/>
  <c r="L38" i="61"/>
  <c r="P37" i="61"/>
  <c r="L37" i="61"/>
  <c r="P36" i="61"/>
  <c r="L36" i="61"/>
  <c r="P35" i="61"/>
  <c r="N35" i="61"/>
  <c r="L35" i="61"/>
  <c r="P34" i="61"/>
  <c r="L34" i="61"/>
  <c r="P33" i="61"/>
  <c r="L33" i="61"/>
  <c r="P32" i="61"/>
  <c r="N32" i="61"/>
  <c r="L32" i="61"/>
  <c r="P31" i="61"/>
  <c r="L31" i="61"/>
  <c r="P30" i="61"/>
  <c r="L30" i="61"/>
  <c r="P29" i="61"/>
  <c r="L29" i="61"/>
  <c r="P28" i="61"/>
  <c r="N28" i="61"/>
  <c r="L28" i="61"/>
  <c r="P27" i="61"/>
  <c r="L27" i="61"/>
  <c r="P26" i="61"/>
  <c r="L26" i="61"/>
  <c r="P25" i="61"/>
  <c r="L25" i="61"/>
  <c r="P24" i="61"/>
  <c r="N24" i="61"/>
  <c r="L24" i="61"/>
  <c r="P23" i="61"/>
  <c r="L23" i="61"/>
  <c r="P22" i="61"/>
  <c r="L22" i="61"/>
  <c r="P21" i="61"/>
  <c r="L21" i="61"/>
  <c r="P20" i="61"/>
  <c r="L20" i="61"/>
  <c r="P19" i="61"/>
  <c r="L19" i="61"/>
  <c r="P18" i="61"/>
  <c r="O18" i="61"/>
  <c r="L18" i="61"/>
  <c r="P17" i="61"/>
  <c r="N17" i="61"/>
  <c r="L17" i="61"/>
  <c r="P16" i="61"/>
  <c r="L16" i="61"/>
  <c r="P15" i="61"/>
  <c r="L15" i="61"/>
  <c r="P14" i="61"/>
  <c r="L14" i="61"/>
  <c r="P13" i="61"/>
  <c r="N13" i="61"/>
  <c r="M13" i="61"/>
  <c r="L13" i="61"/>
  <c r="P12" i="61"/>
  <c r="N12" i="61"/>
  <c r="M12" i="61"/>
  <c r="L12" i="61"/>
  <c r="P11" i="61"/>
  <c r="N11" i="61"/>
  <c r="M11" i="61"/>
  <c r="L11" i="61"/>
  <c r="P10" i="61"/>
  <c r="N10" i="61"/>
  <c r="M10" i="61"/>
  <c r="L10" i="61"/>
  <c r="E61" i="61"/>
  <c r="F50" i="9" s="1"/>
  <c r="I7" i="61"/>
  <c r="G7" i="61"/>
  <c r="E7" i="61"/>
  <c r="G6" i="61"/>
  <c r="E6" i="61"/>
  <c r="E5" i="61"/>
  <c r="E4" i="61"/>
  <c r="B3" i="61"/>
  <c r="B2" i="61"/>
  <c r="O61" i="60"/>
  <c r="L61" i="60"/>
  <c r="M49" i="9" s="1"/>
  <c r="K61" i="60"/>
  <c r="L49" i="9" s="1"/>
  <c r="J61" i="60"/>
  <c r="B61" i="60"/>
  <c r="C49" i="9" s="1"/>
  <c r="A61" i="60"/>
  <c r="B49" i="9" s="1"/>
  <c r="M61" i="60"/>
  <c r="N49" i="9" s="1"/>
  <c r="P54" i="60"/>
  <c r="P48" i="60" s="1"/>
  <c r="O54" i="60"/>
  <c r="O49" i="60" s="1"/>
  <c r="N54" i="60"/>
  <c r="N48" i="60" s="1"/>
  <c r="M54" i="60"/>
  <c r="M45" i="60" s="1"/>
  <c r="Q61" i="60"/>
  <c r="R49" i="9" s="1"/>
  <c r="P61" i="60"/>
  <c r="N61" i="60"/>
  <c r="O49" i="9" s="1"/>
  <c r="N49" i="60"/>
  <c r="L49" i="60"/>
  <c r="L48" i="60"/>
  <c r="L47" i="60"/>
  <c r="M46" i="60"/>
  <c r="L46" i="60"/>
  <c r="L45" i="60"/>
  <c r="L44" i="60"/>
  <c r="O44" i="60"/>
  <c r="L43" i="60"/>
  <c r="L42" i="60"/>
  <c r="L41" i="60"/>
  <c r="L40" i="60"/>
  <c r="L39" i="60"/>
  <c r="L38" i="60"/>
  <c r="L37" i="60"/>
  <c r="L36" i="60"/>
  <c r="L35" i="60"/>
  <c r="O34" i="60"/>
  <c r="L34" i="60"/>
  <c r="L33" i="60"/>
  <c r="L32" i="60"/>
  <c r="M31" i="60"/>
  <c r="L31" i="60"/>
  <c r="O30" i="60"/>
  <c r="L30" i="60"/>
  <c r="M29" i="60"/>
  <c r="L29" i="60"/>
  <c r="L28" i="60"/>
  <c r="L27" i="60"/>
  <c r="O26" i="60"/>
  <c r="L26" i="60"/>
  <c r="L25" i="60"/>
  <c r="L24" i="60"/>
  <c r="L23" i="60"/>
  <c r="L22" i="60"/>
  <c r="L21" i="60"/>
  <c r="L20" i="60"/>
  <c r="L19" i="60"/>
  <c r="O18" i="60"/>
  <c r="L18" i="60"/>
  <c r="L17" i="60"/>
  <c r="L16" i="60"/>
  <c r="M16" i="60"/>
  <c r="L15" i="60"/>
  <c r="O14" i="60"/>
  <c r="L14" i="60"/>
  <c r="M13" i="60"/>
  <c r="L13" i="60"/>
  <c r="L12" i="60"/>
  <c r="L11" i="60"/>
  <c r="O10" i="60"/>
  <c r="L10" i="60"/>
  <c r="L55" i="60" s="1"/>
  <c r="G7" i="60"/>
  <c r="E7" i="60"/>
  <c r="G6" i="60"/>
  <c r="E6" i="60"/>
  <c r="E5" i="60"/>
  <c r="E4" i="60"/>
  <c r="B3" i="60"/>
  <c r="B2" i="60"/>
  <c r="M11" i="60" l="1"/>
  <c r="O22" i="60"/>
  <c r="M25" i="60"/>
  <c r="M27" i="60"/>
  <c r="O38" i="60"/>
  <c r="O48" i="60"/>
  <c r="O20" i="61"/>
  <c r="M23" i="62"/>
  <c r="M31" i="62"/>
  <c r="M44" i="62"/>
  <c r="M49" i="62"/>
  <c r="O19" i="61"/>
  <c r="M29" i="62"/>
  <c r="M39" i="62"/>
  <c r="M42" i="62"/>
  <c r="M48" i="60"/>
  <c r="P49" i="60"/>
  <c r="N23" i="61"/>
  <c r="N31" i="61"/>
  <c r="O42" i="62"/>
  <c r="M21" i="60"/>
  <c r="M23" i="60"/>
  <c r="M37" i="60"/>
  <c r="M39" i="60"/>
  <c r="M42" i="60"/>
  <c r="M44" i="60"/>
  <c r="N15" i="61"/>
  <c r="N22" i="61"/>
  <c r="N26" i="61"/>
  <c r="N30" i="61"/>
  <c r="N40" i="61"/>
  <c r="N43" i="61"/>
  <c r="N46" i="61"/>
  <c r="O28" i="62"/>
  <c r="N11" i="63"/>
  <c r="N14" i="63"/>
  <c r="N17" i="63"/>
  <c r="N20" i="63"/>
  <c r="N27" i="63"/>
  <c r="N30" i="63"/>
  <c r="N33" i="63"/>
  <c r="N36" i="63"/>
  <c r="N43" i="63"/>
  <c r="N46" i="63"/>
  <c r="O46" i="62"/>
  <c r="N16" i="61"/>
  <c r="N27" i="61"/>
  <c r="N34" i="61"/>
  <c r="N44" i="61"/>
  <c r="N47" i="61"/>
  <c r="O32" i="62"/>
  <c r="M18" i="60"/>
  <c r="M20" i="60"/>
  <c r="M33" i="60"/>
  <c r="M35" i="60"/>
  <c r="M49" i="60"/>
  <c r="N14" i="61"/>
  <c r="N18" i="61"/>
  <c r="N19" i="61"/>
  <c r="N20" i="61"/>
  <c r="N21" i="61"/>
  <c r="N25" i="61"/>
  <c r="N29" i="61"/>
  <c r="N36" i="61"/>
  <c r="N39" i="61"/>
  <c r="N42" i="61"/>
  <c r="O49" i="61"/>
  <c r="O12" i="62"/>
  <c r="O16" i="62"/>
  <c r="O24" i="62"/>
  <c r="O40" i="62"/>
  <c r="N10" i="63"/>
  <c r="N13" i="63"/>
  <c r="N16" i="63"/>
  <c r="N23" i="63"/>
  <c r="N26" i="63"/>
  <c r="N29" i="63"/>
  <c r="N32" i="63"/>
  <c r="N39" i="63"/>
  <c r="N42" i="63"/>
  <c r="N45" i="63"/>
  <c r="N48" i="63"/>
  <c r="O12" i="60"/>
  <c r="O16" i="60"/>
  <c r="O20" i="60"/>
  <c r="O24" i="60"/>
  <c r="O28" i="60"/>
  <c r="O32" i="60"/>
  <c r="O36" i="60"/>
  <c r="O40" i="60"/>
  <c r="O42" i="60"/>
  <c r="O46" i="60"/>
  <c r="O10" i="62"/>
  <c r="O14" i="62"/>
  <c r="O18" i="62"/>
  <c r="O22" i="62"/>
  <c r="O26" i="62"/>
  <c r="O30" i="62"/>
  <c r="O34" i="62"/>
  <c r="O38" i="62"/>
  <c r="O44" i="62"/>
  <c r="O48" i="62"/>
  <c r="M10" i="60"/>
  <c r="O11" i="60"/>
  <c r="M14" i="60"/>
  <c r="O15" i="60"/>
  <c r="M17" i="60"/>
  <c r="O19" i="60"/>
  <c r="M22" i="60"/>
  <c r="O23" i="60"/>
  <c r="M26" i="60"/>
  <c r="O27" i="60"/>
  <c r="M30" i="60"/>
  <c r="O31" i="60"/>
  <c r="M34" i="60"/>
  <c r="O35" i="60"/>
  <c r="M38" i="60"/>
  <c r="O39" i="60"/>
  <c r="O41" i="60"/>
  <c r="M43" i="60"/>
  <c r="O45" i="60"/>
  <c r="M47" i="60"/>
  <c r="N33" i="61"/>
  <c r="N37" i="61"/>
  <c r="N41" i="61"/>
  <c r="N45" i="61"/>
  <c r="M12" i="62"/>
  <c r="O13" i="62"/>
  <c r="O17" i="62"/>
  <c r="O21" i="62"/>
  <c r="M24" i="62"/>
  <c r="O25" i="62"/>
  <c r="M28" i="62"/>
  <c r="O29" i="62"/>
  <c r="M32" i="62"/>
  <c r="O33" i="62"/>
  <c r="M36" i="62"/>
  <c r="O37" i="62"/>
  <c r="M40" i="62"/>
  <c r="M41" i="62"/>
  <c r="O43" i="62"/>
  <c r="M45" i="62"/>
  <c r="O47" i="62"/>
  <c r="O49" i="62"/>
  <c r="P11" i="63"/>
  <c r="P15" i="63"/>
  <c r="P19" i="63"/>
  <c r="P23" i="63"/>
  <c r="P27" i="63"/>
  <c r="P31" i="63"/>
  <c r="P35" i="63"/>
  <c r="P39" i="63"/>
  <c r="P43" i="63"/>
  <c r="M12" i="60"/>
  <c r="O13" i="60"/>
  <c r="M15" i="60"/>
  <c r="O17" i="60"/>
  <c r="M19" i="60"/>
  <c r="O21" i="60"/>
  <c r="M24" i="60"/>
  <c r="O25" i="60"/>
  <c r="M28" i="60"/>
  <c r="O29" i="60"/>
  <c r="M32" i="60"/>
  <c r="O33" i="60"/>
  <c r="M36" i="60"/>
  <c r="O37" i="60"/>
  <c r="M40" i="60"/>
  <c r="M41" i="60"/>
  <c r="O43" i="60"/>
  <c r="O47" i="60"/>
  <c r="O14" i="61"/>
  <c r="O15" i="61"/>
  <c r="O16" i="61"/>
  <c r="M10" i="62"/>
  <c r="O11" i="62"/>
  <c r="M14" i="62"/>
  <c r="O15" i="62"/>
  <c r="O19" i="62"/>
  <c r="M22" i="62"/>
  <c r="O23" i="62"/>
  <c r="M26" i="62"/>
  <c r="O27" i="62"/>
  <c r="M30" i="62"/>
  <c r="O31" i="62"/>
  <c r="M34" i="62"/>
  <c r="O35" i="62"/>
  <c r="M38" i="62"/>
  <c r="O39" i="62"/>
  <c r="O41" i="62"/>
  <c r="M43" i="62"/>
  <c r="L55" i="63"/>
  <c r="P55" i="61"/>
  <c r="I61" i="61" s="1"/>
  <c r="J50" i="9" s="1"/>
  <c r="L55" i="61"/>
  <c r="C61" i="61"/>
  <c r="D50" i="9" s="1"/>
  <c r="C61" i="63"/>
  <c r="D52" i="9" s="1"/>
  <c r="O48" i="63"/>
  <c r="O47" i="63"/>
  <c r="O46" i="63"/>
  <c r="O45" i="63"/>
  <c r="O44" i="63"/>
  <c r="O43" i="63"/>
  <c r="O42" i="63"/>
  <c r="O41" i="63"/>
  <c r="O40" i="63"/>
  <c r="O39" i="63"/>
  <c r="O38" i="63"/>
  <c r="O37" i="63"/>
  <c r="O36" i="63"/>
  <c r="O35" i="63"/>
  <c r="O34" i="63"/>
  <c r="O33" i="63"/>
  <c r="O32" i="63"/>
  <c r="O31" i="63"/>
  <c r="O30" i="63"/>
  <c r="O29" i="63"/>
  <c r="O28" i="63"/>
  <c r="O27" i="63"/>
  <c r="O26" i="63"/>
  <c r="O25" i="63"/>
  <c r="O24" i="63"/>
  <c r="O23" i="63"/>
  <c r="O22" i="63"/>
  <c r="O21" i="63"/>
  <c r="O20" i="63"/>
  <c r="O19" i="63"/>
  <c r="O18" i="63"/>
  <c r="O17" i="63"/>
  <c r="O16" i="63"/>
  <c r="O15" i="63"/>
  <c r="O14" i="63"/>
  <c r="O13" i="63"/>
  <c r="O12" i="63"/>
  <c r="O11" i="63"/>
  <c r="O10" i="63"/>
  <c r="N10" i="60"/>
  <c r="N11" i="60"/>
  <c r="N12" i="60"/>
  <c r="N13" i="60"/>
  <c r="N14" i="60"/>
  <c r="N15" i="60"/>
  <c r="N16" i="60"/>
  <c r="N17" i="60"/>
  <c r="N18" i="60"/>
  <c r="N19" i="60"/>
  <c r="N20" i="60"/>
  <c r="N21" i="60"/>
  <c r="N22" i="60"/>
  <c r="N23" i="60"/>
  <c r="N24" i="60"/>
  <c r="N25" i="60"/>
  <c r="N26" i="60"/>
  <c r="N27" i="60"/>
  <c r="N28" i="60"/>
  <c r="N29" i="60"/>
  <c r="N30" i="60"/>
  <c r="N31" i="60"/>
  <c r="N32" i="60"/>
  <c r="N33" i="60"/>
  <c r="N34" i="60"/>
  <c r="N35" i="60"/>
  <c r="N36" i="60"/>
  <c r="N37" i="60"/>
  <c r="N38" i="60"/>
  <c r="N39" i="60"/>
  <c r="N40" i="60"/>
  <c r="N41" i="60"/>
  <c r="N42" i="60"/>
  <c r="N43" i="60"/>
  <c r="N44" i="60"/>
  <c r="N45" i="60"/>
  <c r="N46" i="60"/>
  <c r="N47" i="60"/>
  <c r="O10" i="61"/>
  <c r="O11" i="61"/>
  <c r="O12" i="61"/>
  <c r="O13" i="61"/>
  <c r="M48" i="61"/>
  <c r="M47" i="61"/>
  <c r="M46" i="61"/>
  <c r="M45" i="61"/>
  <c r="M44" i="61"/>
  <c r="M43" i="61"/>
  <c r="M42" i="61"/>
  <c r="M41" i="61"/>
  <c r="M40" i="61"/>
  <c r="M39" i="61"/>
  <c r="M38" i="61"/>
  <c r="M37" i="61"/>
  <c r="M36" i="61"/>
  <c r="M35" i="61"/>
  <c r="M34" i="61"/>
  <c r="M33" i="61"/>
  <c r="M32" i="61"/>
  <c r="M31" i="61"/>
  <c r="M30" i="61"/>
  <c r="M29" i="61"/>
  <c r="M28" i="61"/>
  <c r="M27" i="61"/>
  <c r="M26" i="61"/>
  <c r="M25" i="61"/>
  <c r="M24" i="61"/>
  <c r="M23" i="61"/>
  <c r="M22" i="61"/>
  <c r="M21" i="61"/>
  <c r="M20" i="61"/>
  <c r="M19" i="61"/>
  <c r="M18" i="61"/>
  <c r="M17" i="61"/>
  <c r="M16" i="61"/>
  <c r="M15" i="61"/>
  <c r="M14" i="61"/>
  <c r="N48" i="62"/>
  <c r="N47" i="62"/>
  <c r="N46" i="62"/>
  <c r="N45" i="62"/>
  <c r="N44" i="62"/>
  <c r="N43" i="62"/>
  <c r="N42" i="62"/>
  <c r="N41" i="62"/>
  <c r="N40" i="62"/>
  <c r="N39" i="62"/>
  <c r="N38" i="62"/>
  <c r="N37" i="62"/>
  <c r="N36" i="62"/>
  <c r="N35" i="62"/>
  <c r="N34" i="62"/>
  <c r="N33" i="62"/>
  <c r="N32" i="62"/>
  <c r="N49" i="62"/>
  <c r="N31" i="62"/>
  <c r="N30" i="62"/>
  <c r="N29" i="62"/>
  <c r="N28" i="62"/>
  <c r="N27" i="62"/>
  <c r="N26" i="62"/>
  <c r="N25" i="62"/>
  <c r="N24" i="62"/>
  <c r="N23" i="62"/>
  <c r="N22" i="62"/>
  <c r="N21" i="62"/>
  <c r="N20" i="62"/>
  <c r="N19" i="62"/>
  <c r="N18" i="62"/>
  <c r="N17" i="62"/>
  <c r="N16" i="62"/>
  <c r="N15" i="62"/>
  <c r="N14" i="62"/>
  <c r="N13" i="62"/>
  <c r="N12" i="62"/>
  <c r="N11" i="62"/>
  <c r="N10" i="62"/>
  <c r="E61" i="63"/>
  <c r="F52" i="9" s="1"/>
  <c r="I7" i="63"/>
  <c r="O49" i="63"/>
  <c r="M48" i="63"/>
  <c r="M47" i="63"/>
  <c r="M46" i="63"/>
  <c r="M45" i="63"/>
  <c r="M44" i="63"/>
  <c r="M43" i="63"/>
  <c r="M42" i="63"/>
  <c r="M41" i="63"/>
  <c r="M40" i="63"/>
  <c r="M39" i="63"/>
  <c r="M38" i="63"/>
  <c r="M37" i="63"/>
  <c r="M36" i="63"/>
  <c r="M35" i="63"/>
  <c r="M34" i="63"/>
  <c r="M33" i="63"/>
  <c r="M32" i="63"/>
  <c r="M31" i="63"/>
  <c r="M30" i="63"/>
  <c r="M29" i="63"/>
  <c r="M28" i="63"/>
  <c r="M27" i="63"/>
  <c r="M26" i="63"/>
  <c r="M25" i="63"/>
  <c r="M24" i="63"/>
  <c r="M23" i="63"/>
  <c r="M22" i="63"/>
  <c r="M21" i="63"/>
  <c r="M20" i="63"/>
  <c r="M19" i="63"/>
  <c r="M18" i="63"/>
  <c r="M17" i="63"/>
  <c r="M16" i="63"/>
  <c r="M15" i="63"/>
  <c r="M14" i="63"/>
  <c r="M13" i="63"/>
  <c r="M12" i="63"/>
  <c r="M11" i="63"/>
  <c r="M10" i="63"/>
  <c r="P10" i="60"/>
  <c r="P11" i="60"/>
  <c r="P12" i="60"/>
  <c r="P13" i="60"/>
  <c r="P14" i="60"/>
  <c r="P15" i="60"/>
  <c r="P16" i="60"/>
  <c r="P17" i="60"/>
  <c r="P18" i="60"/>
  <c r="P19" i="60"/>
  <c r="P20" i="60"/>
  <c r="P21" i="60"/>
  <c r="P22" i="60"/>
  <c r="P23" i="60"/>
  <c r="P24" i="60"/>
  <c r="P25" i="60"/>
  <c r="P26" i="60"/>
  <c r="P27" i="60"/>
  <c r="P28" i="60"/>
  <c r="P29" i="60"/>
  <c r="P30" i="60"/>
  <c r="P31" i="60"/>
  <c r="P32" i="60"/>
  <c r="P33" i="60"/>
  <c r="P34" i="60"/>
  <c r="P35" i="60"/>
  <c r="P36" i="60"/>
  <c r="P37" i="60"/>
  <c r="P38" i="60"/>
  <c r="P39" i="60"/>
  <c r="P40" i="60"/>
  <c r="P41" i="60"/>
  <c r="P42" i="60"/>
  <c r="P43" i="60"/>
  <c r="P44" i="60"/>
  <c r="P45" i="60"/>
  <c r="P46" i="60"/>
  <c r="P47" i="60"/>
  <c r="O48" i="61"/>
  <c r="O47" i="61"/>
  <c r="O46" i="61"/>
  <c r="O45" i="61"/>
  <c r="O44" i="61"/>
  <c r="O43" i="61"/>
  <c r="O42" i="61"/>
  <c r="O41" i="61"/>
  <c r="O40" i="61"/>
  <c r="O39" i="61"/>
  <c r="O38" i="61"/>
  <c r="O37" i="61"/>
  <c r="O36" i="61"/>
  <c r="O35" i="61"/>
  <c r="O34" i="61"/>
  <c r="O33" i="61"/>
  <c r="O32" i="61"/>
  <c r="O31" i="61"/>
  <c r="O30" i="61"/>
  <c r="O29" i="61"/>
  <c r="O28" i="61"/>
  <c r="O27" i="61"/>
  <c r="O26" i="61"/>
  <c r="O25" i="61"/>
  <c r="O24" i="61"/>
  <c r="O23" i="61"/>
  <c r="O22" i="61"/>
  <c r="O21" i="61"/>
  <c r="P48" i="62"/>
  <c r="P47" i="62"/>
  <c r="P46" i="62"/>
  <c r="P45" i="62"/>
  <c r="P44" i="62"/>
  <c r="P43" i="62"/>
  <c r="P42" i="62"/>
  <c r="P41" i="62"/>
  <c r="P40" i="62"/>
  <c r="P39" i="62"/>
  <c r="P38" i="62"/>
  <c r="P37" i="62"/>
  <c r="P36" i="62"/>
  <c r="P35" i="62"/>
  <c r="P34" i="62"/>
  <c r="P33" i="62"/>
  <c r="P49" i="62"/>
  <c r="P31" i="62"/>
  <c r="P30" i="62"/>
  <c r="P29" i="62"/>
  <c r="P28" i="62"/>
  <c r="P27" i="62"/>
  <c r="P26" i="62"/>
  <c r="P25" i="62"/>
  <c r="P24" i="62"/>
  <c r="P23" i="62"/>
  <c r="P22" i="62"/>
  <c r="P21" i="62"/>
  <c r="P20" i="62"/>
  <c r="P19" i="62"/>
  <c r="P18" i="62"/>
  <c r="P17" i="62"/>
  <c r="P16" i="62"/>
  <c r="P15" i="62"/>
  <c r="P14" i="62"/>
  <c r="P13" i="62"/>
  <c r="P12" i="62"/>
  <c r="P11" i="62"/>
  <c r="P10" i="62"/>
  <c r="P32" i="62"/>
  <c r="L55" i="62"/>
  <c r="N55" i="63" l="1"/>
  <c r="G61" i="63" s="1"/>
  <c r="H52" i="9" s="1"/>
  <c r="M55" i="62"/>
  <c r="P55" i="63"/>
  <c r="N55" i="61"/>
  <c r="N3" i="61" s="1"/>
  <c r="O55" i="62"/>
  <c r="H61" i="62" s="1"/>
  <c r="I51" i="9" s="1"/>
  <c r="M55" i="60"/>
  <c r="O55" i="60"/>
  <c r="F61" i="60"/>
  <c r="G49" i="9" s="1"/>
  <c r="M3" i="60"/>
  <c r="H61" i="60"/>
  <c r="I49" i="9" s="1"/>
  <c r="O3" i="60"/>
  <c r="I61" i="63"/>
  <c r="J52" i="9" s="1"/>
  <c r="P3" i="63"/>
  <c r="P3" i="61"/>
  <c r="N3" i="63"/>
  <c r="P55" i="62"/>
  <c r="P3" i="62" s="1"/>
  <c r="M55" i="61"/>
  <c r="M3" i="61" s="1"/>
  <c r="D61" i="61"/>
  <c r="E50" i="9" s="1"/>
  <c r="I6" i="61"/>
  <c r="N55" i="60"/>
  <c r="I6" i="63"/>
  <c r="D61" i="63"/>
  <c r="E52" i="9" s="1"/>
  <c r="C61" i="62"/>
  <c r="D51" i="9" s="1"/>
  <c r="M55" i="63"/>
  <c r="N55" i="62"/>
  <c r="I7" i="62"/>
  <c r="E61" i="62"/>
  <c r="F51" i="9" s="1"/>
  <c r="O55" i="61"/>
  <c r="O55" i="63"/>
  <c r="P55" i="60"/>
  <c r="F61" i="62"/>
  <c r="G51" i="9" s="1"/>
  <c r="M3" i="62"/>
  <c r="I7" i="60"/>
  <c r="E61" i="60"/>
  <c r="F49" i="9" s="1"/>
  <c r="C61" i="60"/>
  <c r="D49" i="9" s="1"/>
  <c r="O3" i="62" l="1"/>
  <c r="G61" i="61"/>
  <c r="H50" i="9" s="1"/>
  <c r="F61" i="61"/>
  <c r="G50" i="9" s="1"/>
  <c r="I61" i="62"/>
  <c r="J51" i="9" s="1"/>
  <c r="D61" i="62"/>
  <c r="E51" i="9" s="1"/>
  <c r="I6" i="62"/>
  <c r="G61" i="60"/>
  <c r="H49" i="9" s="1"/>
  <c r="N3" i="60"/>
  <c r="O3" i="63"/>
  <c r="H61" i="63"/>
  <c r="I52" i="9" s="1"/>
  <c r="P3" i="60"/>
  <c r="I61" i="60"/>
  <c r="J49" i="9" s="1"/>
  <c r="H61" i="61"/>
  <c r="I50" i="9" s="1"/>
  <c r="O3" i="61"/>
  <c r="G61" i="62"/>
  <c r="H51" i="9" s="1"/>
  <c r="N3" i="62"/>
  <c r="D61" i="60"/>
  <c r="E49" i="9" s="1"/>
  <c r="I6" i="60"/>
  <c r="M3" i="63"/>
  <c r="F61" i="63"/>
  <c r="G52" i="9" s="1"/>
  <c r="B55" i="55" l="1"/>
  <c r="H54" i="55"/>
  <c r="E54" i="55"/>
  <c r="H53" i="55"/>
  <c r="E53" i="55"/>
  <c r="E52" i="55"/>
  <c r="C50" i="55"/>
  <c r="J55" i="55" s="1"/>
  <c r="H49" i="55"/>
  <c r="J51" i="55" s="1"/>
  <c r="C49" i="55"/>
  <c r="H48" i="55"/>
  <c r="F48" i="55"/>
  <c r="H47" i="55"/>
  <c r="F47" i="55"/>
  <c r="H46" i="55"/>
  <c r="F46" i="55"/>
  <c r="H45" i="55"/>
  <c r="F45" i="55"/>
  <c r="H44" i="55"/>
  <c r="F44" i="55"/>
  <c r="H43" i="55"/>
  <c r="F43" i="55"/>
  <c r="H42" i="55"/>
  <c r="F42" i="55"/>
  <c r="H41" i="55"/>
  <c r="F41" i="55"/>
  <c r="H40" i="55"/>
  <c r="H39" i="55"/>
  <c r="F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F14" i="55"/>
  <c r="H13" i="55"/>
  <c r="F13" i="55"/>
  <c r="H12" i="55"/>
  <c r="F12" i="55"/>
  <c r="H11" i="55"/>
  <c r="F11" i="55"/>
  <c r="F50" i="55" s="1"/>
  <c r="H52" i="55" s="1"/>
  <c r="H10" i="55"/>
  <c r="J53" i="55" s="1"/>
  <c r="G10" i="55"/>
  <c r="G11" i="55" s="1"/>
  <c r="G12" i="55" s="1"/>
  <c r="G13" i="55" s="1"/>
  <c r="G14" i="55" s="1"/>
  <c r="G15" i="55" s="1"/>
  <c r="G16" i="55" s="1"/>
  <c r="G17" i="55" s="1"/>
  <c r="G18" i="55" s="1"/>
  <c r="G19" i="55" s="1"/>
  <c r="G20" i="55" s="1"/>
  <c r="G21" i="55" s="1"/>
  <c r="G22" i="55" s="1"/>
  <c r="G23" i="55" s="1"/>
  <c r="G24" i="55" s="1"/>
  <c r="G25" i="55" s="1"/>
  <c r="G26" i="55" s="1"/>
  <c r="G27" i="55" s="1"/>
  <c r="G28" i="55" s="1"/>
  <c r="G29" i="55" s="1"/>
  <c r="G30" i="55" s="1"/>
  <c r="G31" i="55" s="1"/>
  <c r="G32" i="55" s="1"/>
  <c r="G33" i="55" s="1"/>
  <c r="G34" i="55" s="1"/>
  <c r="G35" i="55" s="1"/>
  <c r="G36" i="55" s="1"/>
  <c r="G37" i="55" s="1"/>
  <c r="G38" i="55" s="1"/>
  <c r="G39" i="55" s="1"/>
  <c r="G40" i="55" s="1"/>
  <c r="G41" i="55" s="1"/>
  <c r="G42" i="55" s="1"/>
  <c r="G43" i="55" s="1"/>
  <c r="G44" i="55" s="1"/>
  <c r="G45" i="55" s="1"/>
  <c r="G46" i="55" s="1"/>
  <c r="G47" i="55" s="1"/>
  <c r="G48" i="55" s="1"/>
  <c r="F10" i="55"/>
  <c r="B55" i="54"/>
  <c r="H54" i="54"/>
  <c r="E54" i="54"/>
  <c r="H53" i="54"/>
  <c r="E53" i="54"/>
  <c r="E52" i="54"/>
  <c r="C50" i="54"/>
  <c r="J55" i="54" s="1"/>
  <c r="C49" i="54"/>
  <c r="H49" i="54" s="1"/>
  <c r="J51" i="54" s="1"/>
  <c r="H48" i="54"/>
  <c r="F48" i="54"/>
  <c r="H47" i="54"/>
  <c r="F47" i="54"/>
  <c r="H46" i="54"/>
  <c r="F46" i="54"/>
  <c r="H45" i="54"/>
  <c r="F45" i="54"/>
  <c r="H44" i="54"/>
  <c r="F44" i="54"/>
  <c r="H43" i="54"/>
  <c r="F43" i="54"/>
  <c r="H42" i="54"/>
  <c r="F42" i="54"/>
  <c r="H41" i="54"/>
  <c r="F41" i="54"/>
  <c r="H40" i="54"/>
  <c r="F40" i="54"/>
  <c r="H39" i="54"/>
  <c r="F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F14" i="54"/>
  <c r="H13" i="54"/>
  <c r="F13" i="54"/>
  <c r="H12" i="54"/>
  <c r="F12" i="54"/>
  <c r="H11" i="54"/>
  <c r="F11" i="54"/>
  <c r="H10" i="54"/>
  <c r="J53" i="54" s="1"/>
  <c r="F10" i="54"/>
  <c r="G10" i="54" s="1"/>
  <c r="G11" i="54" s="1"/>
  <c r="G12" i="54" s="1"/>
  <c r="G13" i="54" s="1"/>
  <c r="G14" i="54" s="1"/>
  <c r="G15" i="54" s="1"/>
  <c r="G16" i="54" s="1"/>
  <c r="G17" i="54" s="1"/>
  <c r="G18" i="54" s="1"/>
  <c r="G19" i="54" s="1"/>
  <c r="G20" i="54" s="1"/>
  <c r="G21" i="54" s="1"/>
  <c r="G22" i="54" s="1"/>
  <c r="G23" i="54" s="1"/>
  <c r="G24" i="54" s="1"/>
  <c r="G25" i="54" s="1"/>
  <c r="G26" i="54" s="1"/>
  <c r="G27" i="54" s="1"/>
  <c r="G28" i="54" s="1"/>
  <c r="G29" i="54" s="1"/>
  <c r="G30" i="54" s="1"/>
  <c r="G31" i="54" s="1"/>
  <c r="G32" i="54" s="1"/>
  <c r="G33" i="54" s="1"/>
  <c r="G34" i="54" s="1"/>
  <c r="G35" i="54" s="1"/>
  <c r="G36" i="54" s="1"/>
  <c r="G37" i="54" s="1"/>
  <c r="G38" i="54" s="1"/>
  <c r="G39" i="54" s="1"/>
  <c r="G40" i="54" s="1"/>
  <c r="G41" i="54" s="1"/>
  <c r="G42" i="54" s="1"/>
  <c r="G43" i="54" s="1"/>
  <c r="G44" i="54" s="1"/>
  <c r="G45" i="54" s="1"/>
  <c r="G46" i="54" s="1"/>
  <c r="G47" i="54" s="1"/>
  <c r="G48" i="54" s="1"/>
  <c r="B55" i="53"/>
  <c r="H54" i="53"/>
  <c r="E54" i="53"/>
  <c r="H53" i="53"/>
  <c r="E53" i="53"/>
  <c r="E52" i="53"/>
  <c r="C50" i="53"/>
  <c r="J55" i="53" s="1"/>
  <c r="H49" i="53"/>
  <c r="J51" i="53" s="1"/>
  <c r="C49" i="53"/>
  <c r="H48" i="53"/>
  <c r="F48" i="53"/>
  <c r="H47" i="53"/>
  <c r="F47" i="53"/>
  <c r="H46" i="53"/>
  <c r="F46" i="53"/>
  <c r="H45" i="53"/>
  <c r="F45" i="53"/>
  <c r="H44" i="53"/>
  <c r="F44" i="53"/>
  <c r="H43" i="53"/>
  <c r="F43" i="53"/>
  <c r="H42" i="53"/>
  <c r="F42" i="53"/>
  <c r="H41" i="53"/>
  <c r="F41" i="53"/>
  <c r="H40" i="53"/>
  <c r="F40" i="53"/>
  <c r="H39" i="53"/>
  <c r="F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F14" i="53"/>
  <c r="H13" i="53"/>
  <c r="F13" i="53"/>
  <c r="H12" i="53"/>
  <c r="F12" i="53"/>
  <c r="H11" i="53"/>
  <c r="F11" i="53"/>
  <c r="H10" i="53"/>
  <c r="J53" i="53" s="1"/>
  <c r="F10" i="53"/>
  <c r="G10" i="53" s="1"/>
  <c r="G11" i="53" s="1"/>
  <c r="G12" i="53" s="1"/>
  <c r="G13" i="53" s="1"/>
  <c r="G14" i="53" s="1"/>
  <c r="G15" i="53" s="1"/>
  <c r="G16" i="53" s="1"/>
  <c r="G17" i="53" s="1"/>
  <c r="G18" i="53" s="1"/>
  <c r="G19" i="53" s="1"/>
  <c r="G20" i="53" s="1"/>
  <c r="G21" i="53" s="1"/>
  <c r="G22" i="53" s="1"/>
  <c r="G23" i="53" s="1"/>
  <c r="G24" i="53" s="1"/>
  <c r="G25" i="53" s="1"/>
  <c r="G26" i="53" s="1"/>
  <c r="G27" i="53" s="1"/>
  <c r="G28" i="53" s="1"/>
  <c r="G29" i="53" s="1"/>
  <c r="G30" i="53" s="1"/>
  <c r="G31" i="53" s="1"/>
  <c r="G32" i="53" s="1"/>
  <c r="G33" i="53" s="1"/>
  <c r="G34" i="53" s="1"/>
  <c r="G35" i="53" s="1"/>
  <c r="G36" i="53" s="1"/>
  <c r="G37" i="53" s="1"/>
  <c r="G38" i="53" s="1"/>
  <c r="G39" i="53" s="1"/>
  <c r="G40" i="53" s="1"/>
  <c r="G41" i="53" s="1"/>
  <c r="G42" i="53" s="1"/>
  <c r="G43" i="53" s="1"/>
  <c r="G44" i="53" s="1"/>
  <c r="G45" i="53" s="1"/>
  <c r="G46" i="53" s="1"/>
  <c r="G47" i="53" s="1"/>
  <c r="G48" i="53" s="1"/>
  <c r="F50" i="54" l="1"/>
  <c r="H52" i="54" s="1"/>
  <c r="F50" i="53"/>
  <c r="H52" i="53" s="1"/>
  <c r="B55" i="52" l="1"/>
  <c r="H54" i="52"/>
  <c r="E54" i="52"/>
  <c r="H53" i="52"/>
  <c r="E53" i="52"/>
  <c r="E52" i="52"/>
  <c r="C49" i="52"/>
  <c r="H49" i="52" s="1"/>
  <c r="J51" i="52" s="1"/>
  <c r="H48" i="52"/>
  <c r="F48" i="52"/>
  <c r="H47" i="52"/>
  <c r="F47" i="52"/>
  <c r="H46" i="52"/>
  <c r="F46" i="52"/>
  <c r="H45" i="52"/>
  <c r="F45" i="52"/>
  <c r="H44" i="52"/>
  <c r="F44" i="52"/>
  <c r="H43" i="52"/>
  <c r="F43" i="52"/>
  <c r="H42" i="52"/>
  <c r="F42" i="52"/>
  <c r="H41" i="52"/>
  <c r="F41" i="52"/>
  <c r="H40" i="52"/>
  <c r="F40" i="52"/>
  <c r="H39" i="52"/>
  <c r="F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F14" i="52"/>
  <c r="H13" i="52"/>
  <c r="F13" i="52"/>
  <c r="H12" i="52"/>
  <c r="F12" i="52"/>
  <c r="H11" i="52"/>
  <c r="F11" i="52"/>
  <c r="H10" i="52"/>
  <c r="J53" i="52" s="1"/>
  <c r="G10" i="52"/>
  <c r="G11" i="52" s="1"/>
  <c r="G12" i="52" s="1"/>
  <c r="G13" i="52" s="1"/>
  <c r="G14" i="52" s="1"/>
  <c r="G15" i="52" s="1"/>
  <c r="G16" i="52" s="1"/>
  <c r="G17" i="52" s="1"/>
  <c r="G18" i="52" s="1"/>
  <c r="G19" i="52" s="1"/>
  <c r="G20" i="52" s="1"/>
  <c r="G21" i="52" s="1"/>
  <c r="G22" i="52" s="1"/>
  <c r="G23" i="52" s="1"/>
  <c r="G24" i="52" s="1"/>
  <c r="G25" i="52" s="1"/>
  <c r="G26" i="52" s="1"/>
  <c r="G27" i="52" s="1"/>
  <c r="G28" i="52" s="1"/>
  <c r="G29" i="52" s="1"/>
  <c r="G30" i="52" s="1"/>
  <c r="G31" i="52" s="1"/>
  <c r="G32" i="52" s="1"/>
  <c r="G33" i="52" s="1"/>
  <c r="G34" i="52" s="1"/>
  <c r="G35" i="52" s="1"/>
  <c r="G36" i="52" s="1"/>
  <c r="G37" i="52" s="1"/>
  <c r="G38" i="52" s="1"/>
  <c r="G39" i="52" s="1"/>
  <c r="G40" i="52" s="1"/>
  <c r="G41" i="52" s="1"/>
  <c r="G42" i="52" s="1"/>
  <c r="G43" i="52" s="1"/>
  <c r="G44" i="52" s="1"/>
  <c r="G45" i="52" s="1"/>
  <c r="G46" i="52" s="1"/>
  <c r="G47" i="52" s="1"/>
  <c r="G48" i="52" s="1"/>
  <c r="F10" i="52"/>
  <c r="F50" i="52" s="1"/>
  <c r="H52" i="52" s="1"/>
  <c r="B55" i="51"/>
  <c r="H54" i="51"/>
  <c r="E54" i="51"/>
  <c r="H53" i="51"/>
  <c r="E53" i="51"/>
  <c r="E52" i="51"/>
  <c r="C50" i="51"/>
  <c r="J55" i="51" s="1"/>
  <c r="H49" i="51"/>
  <c r="J51" i="51" s="1"/>
  <c r="C49" i="51"/>
  <c r="H48" i="51"/>
  <c r="F48" i="51"/>
  <c r="H47" i="51"/>
  <c r="F47" i="51"/>
  <c r="H46" i="51"/>
  <c r="F46" i="51"/>
  <c r="H45" i="51"/>
  <c r="F45" i="51"/>
  <c r="H44" i="51"/>
  <c r="F44" i="51"/>
  <c r="H43" i="51"/>
  <c r="F43" i="51"/>
  <c r="H42" i="51"/>
  <c r="F42" i="51"/>
  <c r="H41" i="51"/>
  <c r="F41" i="51"/>
  <c r="H40" i="51"/>
  <c r="F40" i="51"/>
  <c r="H39" i="51"/>
  <c r="F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F14" i="51"/>
  <c r="H13" i="51"/>
  <c r="F13" i="51"/>
  <c r="H12" i="51"/>
  <c r="F12" i="51"/>
  <c r="H11" i="51"/>
  <c r="F11" i="51"/>
  <c r="H10" i="51"/>
  <c r="J53" i="51" s="1"/>
  <c r="F10" i="51"/>
  <c r="F50" i="51" s="1"/>
  <c r="H52" i="51" s="1"/>
  <c r="B55" i="50"/>
  <c r="H54" i="50"/>
  <c r="E54" i="50"/>
  <c r="H53" i="50"/>
  <c r="E53" i="50"/>
  <c r="E52" i="50"/>
  <c r="C50" i="50"/>
  <c r="J55" i="50" s="1"/>
  <c r="C49" i="50"/>
  <c r="H49" i="50" s="1"/>
  <c r="J51" i="50" s="1"/>
  <c r="H48" i="50"/>
  <c r="F48" i="50"/>
  <c r="H47" i="50"/>
  <c r="F47" i="50"/>
  <c r="H46" i="50"/>
  <c r="F46" i="50"/>
  <c r="H45" i="50"/>
  <c r="F45" i="50"/>
  <c r="H44" i="50"/>
  <c r="F44" i="50"/>
  <c r="H43" i="50"/>
  <c r="F43" i="50"/>
  <c r="H42" i="50"/>
  <c r="F42" i="50"/>
  <c r="H41" i="50"/>
  <c r="F41" i="50"/>
  <c r="H40" i="50"/>
  <c r="F40" i="50"/>
  <c r="H39" i="50"/>
  <c r="F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F14" i="50"/>
  <c r="H13" i="50"/>
  <c r="F13" i="50"/>
  <c r="H12" i="50"/>
  <c r="F12" i="50"/>
  <c r="H11" i="50"/>
  <c r="F11" i="50"/>
  <c r="H10" i="50"/>
  <c r="F10" i="50"/>
  <c r="F50" i="50" s="1"/>
  <c r="H52" i="50" s="1"/>
  <c r="N61" i="59"/>
  <c r="O48" i="9" s="1"/>
  <c r="L61" i="59"/>
  <c r="M48" i="9" s="1"/>
  <c r="K61" i="59"/>
  <c r="L48" i="9" s="1"/>
  <c r="J61" i="59"/>
  <c r="K48" i="9" s="1"/>
  <c r="B61" i="59"/>
  <c r="C48" i="9" s="1"/>
  <c r="A61" i="59"/>
  <c r="B48" i="9" s="1"/>
  <c r="M61" i="59"/>
  <c r="N48" i="9" s="1"/>
  <c r="P54" i="59"/>
  <c r="O54" i="59"/>
  <c r="O39" i="59" s="1"/>
  <c r="N54" i="59"/>
  <c r="N49" i="59" s="1"/>
  <c r="M54" i="59"/>
  <c r="Q61" i="59"/>
  <c r="R48" i="9" s="1"/>
  <c r="P61" i="59"/>
  <c r="Q48" i="9" s="1"/>
  <c r="O61" i="59"/>
  <c r="P48" i="9" s="1"/>
  <c r="L49" i="59"/>
  <c r="L48" i="59"/>
  <c r="N47" i="59"/>
  <c r="L47" i="59"/>
  <c r="N46" i="59"/>
  <c r="L46" i="59"/>
  <c r="N45" i="59"/>
  <c r="L45" i="59"/>
  <c r="P45" i="59"/>
  <c r="N44" i="59"/>
  <c r="L44" i="59"/>
  <c r="L43" i="59"/>
  <c r="N42" i="59"/>
  <c r="L42" i="59"/>
  <c r="P42" i="59"/>
  <c r="N41" i="59"/>
  <c r="L41" i="59"/>
  <c r="P40" i="59"/>
  <c r="L40" i="59"/>
  <c r="L39" i="59"/>
  <c r="O38" i="59"/>
  <c r="L38" i="59"/>
  <c r="L37" i="59"/>
  <c r="P36" i="59"/>
  <c r="L36" i="59"/>
  <c r="L35" i="59"/>
  <c r="L34" i="59"/>
  <c r="L33" i="59"/>
  <c r="P32" i="59"/>
  <c r="N32" i="59"/>
  <c r="L32" i="59"/>
  <c r="N31" i="59"/>
  <c r="L31" i="59"/>
  <c r="N30" i="59"/>
  <c r="L30" i="59"/>
  <c r="P29" i="59"/>
  <c r="N29" i="59"/>
  <c r="L29" i="59"/>
  <c r="P28" i="59"/>
  <c r="N28" i="59"/>
  <c r="L28" i="59"/>
  <c r="N27" i="59"/>
  <c r="L27" i="59"/>
  <c r="N26" i="59"/>
  <c r="L26" i="59"/>
  <c r="P25" i="59"/>
  <c r="N25" i="59"/>
  <c r="L25" i="59"/>
  <c r="P24" i="59"/>
  <c r="N24" i="59"/>
  <c r="L24" i="59"/>
  <c r="N23" i="59"/>
  <c r="L23" i="59"/>
  <c r="N22" i="59"/>
  <c r="L22" i="59"/>
  <c r="P21" i="59"/>
  <c r="N21" i="59"/>
  <c r="L21" i="59"/>
  <c r="P20" i="59"/>
  <c r="N20" i="59"/>
  <c r="L20" i="59"/>
  <c r="N19" i="59"/>
  <c r="L19" i="59"/>
  <c r="N18" i="59"/>
  <c r="L18" i="59"/>
  <c r="P17" i="59"/>
  <c r="N17" i="59"/>
  <c r="L17" i="59"/>
  <c r="P16" i="59"/>
  <c r="N16" i="59"/>
  <c r="L16" i="59"/>
  <c r="N15" i="59"/>
  <c r="L15" i="59"/>
  <c r="N14" i="59"/>
  <c r="L14" i="59"/>
  <c r="P13" i="59"/>
  <c r="N13" i="59"/>
  <c r="L13" i="59"/>
  <c r="P12" i="59"/>
  <c r="N12" i="59"/>
  <c r="L12" i="59"/>
  <c r="N11" i="59"/>
  <c r="L11" i="59"/>
  <c r="N10" i="59"/>
  <c r="L10" i="59"/>
  <c r="G7" i="59"/>
  <c r="E7" i="59"/>
  <c r="G6" i="59"/>
  <c r="E6" i="59"/>
  <c r="E5" i="59"/>
  <c r="E4" i="59"/>
  <c r="B3" i="59"/>
  <c r="B2" i="59"/>
  <c r="L61" i="58"/>
  <c r="M47" i="9" s="1"/>
  <c r="K61" i="58"/>
  <c r="L47" i="9" s="1"/>
  <c r="J61" i="58"/>
  <c r="K47" i="9" s="1"/>
  <c r="B61" i="58"/>
  <c r="C47" i="9" s="1"/>
  <c r="A61" i="58"/>
  <c r="B47" i="9" s="1"/>
  <c r="M61" i="58"/>
  <c r="N47" i="9" s="1"/>
  <c r="P54" i="58"/>
  <c r="P13" i="58" s="1"/>
  <c r="O54" i="58"/>
  <c r="N54" i="58"/>
  <c r="N46" i="58" s="1"/>
  <c r="M54" i="58"/>
  <c r="M49" i="58" s="1"/>
  <c r="Q61" i="58"/>
  <c r="R47" i="9" s="1"/>
  <c r="P61" i="58"/>
  <c r="Q47" i="9" s="1"/>
  <c r="O61" i="58"/>
  <c r="P47" i="9" s="1"/>
  <c r="N61" i="58"/>
  <c r="O47" i="9" s="1"/>
  <c r="L49" i="58"/>
  <c r="L48" i="58"/>
  <c r="L47" i="58"/>
  <c r="L46" i="58"/>
  <c r="L45" i="58"/>
  <c r="L44" i="58"/>
  <c r="L43" i="58"/>
  <c r="L42" i="58"/>
  <c r="L41" i="58"/>
  <c r="O40" i="58"/>
  <c r="L40" i="58"/>
  <c r="L39" i="58"/>
  <c r="L38" i="58"/>
  <c r="N38" i="58"/>
  <c r="L37" i="58"/>
  <c r="O36" i="58"/>
  <c r="L36" i="58"/>
  <c r="L35" i="58"/>
  <c r="L34" i="58"/>
  <c r="N34" i="58"/>
  <c r="L33" i="58"/>
  <c r="O32" i="58"/>
  <c r="L32" i="58"/>
  <c r="L31" i="58"/>
  <c r="L30" i="58"/>
  <c r="N30" i="58"/>
  <c r="L29" i="58"/>
  <c r="O28" i="58"/>
  <c r="L28" i="58"/>
  <c r="L27" i="58"/>
  <c r="L26" i="58"/>
  <c r="N26" i="58"/>
  <c r="L25" i="58"/>
  <c r="O24" i="58"/>
  <c r="L24" i="58"/>
  <c r="L23" i="58"/>
  <c r="L22" i="58"/>
  <c r="N22" i="58"/>
  <c r="L21" i="58"/>
  <c r="O20" i="58"/>
  <c r="L20" i="58"/>
  <c r="L19" i="58"/>
  <c r="N18" i="58"/>
  <c r="L18" i="58"/>
  <c r="L17" i="58"/>
  <c r="O16" i="58"/>
  <c r="L16" i="58"/>
  <c r="L15" i="58"/>
  <c r="N14" i="58"/>
  <c r="L14" i="58"/>
  <c r="L13" i="58"/>
  <c r="N12" i="58"/>
  <c r="L12" i="58"/>
  <c r="O11" i="58"/>
  <c r="N11" i="58"/>
  <c r="M11" i="58"/>
  <c r="L11" i="58"/>
  <c r="O10" i="58"/>
  <c r="N10" i="58"/>
  <c r="M10" i="58"/>
  <c r="L10" i="58"/>
  <c r="G7" i="58"/>
  <c r="E7" i="58"/>
  <c r="G6" i="58"/>
  <c r="E6" i="58"/>
  <c r="E5" i="58"/>
  <c r="E4" i="58"/>
  <c r="B3" i="58"/>
  <c r="B2" i="58"/>
  <c r="N61" i="57"/>
  <c r="O46" i="9" s="1"/>
  <c r="L61" i="57"/>
  <c r="M46" i="9" s="1"/>
  <c r="K61" i="57"/>
  <c r="L46" i="9" s="1"/>
  <c r="J61" i="57"/>
  <c r="K46" i="9" s="1"/>
  <c r="B61" i="57"/>
  <c r="C46" i="9" s="1"/>
  <c r="A61" i="57"/>
  <c r="B46" i="9" s="1"/>
  <c r="M61" i="57"/>
  <c r="N46" i="9" s="1"/>
  <c r="P54" i="57"/>
  <c r="O54" i="57"/>
  <c r="O49" i="57" s="1"/>
  <c r="N54" i="57"/>
  <c r="M54" i="57"/>
  <c r="Q61" i="57"/>
  <c r="R46" i="9" s="1"/>
  <c r="P61" i="57"/>
  <c r="Q46" i="9" s="1"/>
  <c r="O61" i="57"/>
  <c r="P46" i="9" s="1"/>
  <c r="P49" i="57"/>
  <c r="L49" i="57"/>
  <c r="P48" i="57"/>
  <c r="O48" i="57"/>
  <c r="L48" i="57"/>
  <c r="P47" i="57"/>
  <c r="O47" i="57"/>
  <c r="L47" i="57"/>
  <c r="P46" i="57"/>
  <c r="L46" i="57"/>
  <c r="P45" i="57"/>
  <c r="L45" i="57"/>
  <c r="P44" i="57"/>
  <c r="L44" i="57"/>
  <c r="P43" i="57"/>
  <c r="O43" i="57"/>
  <c r="L43" i="57"/>
  <c r="P42" i="57"/>
  <c r="L42" i="57"/>
  <c r="P41" i="57"/>
  <c r="L41" i="57"/>
  <c r="P40" i="57"/>
  <c r="O40" i="57"/>
  <c r="L40" i="57"/>
  <c r="P39" i="57"/>
  <c r="O39" i="57"/>
  <c r="L39" i="57"/>
  <c r="P38" i="57"/>
  <c r="L38" i="57"/>
  <c r="P37" i="57"/>
  <c r="L37" i="57"/>
  <c r="P36" i="57"/>
  <c r="L36" i="57"/>
  <c r="P35" i="57"/>
  <c r="O35" i="57"/>
  <c r="L35" i="57"/>
  <c r="P34" i="57"/>
  <c r="L34" i="57"/>
  <c r="P33" i="57"/>
  <c r="L33" i="57"/>
  <c r="P32" i="57"/>
  <c r="O32" i="57"/>
  <c r="L32" i="57"/>
  <c r="P31" i="57"/>
  <c r="O31" i="57"/>
  <c r="L31" i="57"/>
  <c r="P30" i="57"/>
  <c r="L30" i="57"/>
  <c r="P29" i="57"/>
  <c r="L29" i="57"/>
  <c r="P28" i="57"/>
  <c r="L28" i="57"/>
  <c r="P27" i="57"/>
  <c r="O27" i="57"/>
  <c r="L27" i="57"/>
  <c r="P26" i="57"/>
  <c r="L26" i="57"/>
  <c r="P25" i="57"/>
  <c r="L25" i="57"/>
  <c r="P24" i="57"/>
  <c r="O24" i="57"/>
  <c r="L24" i="57"/>
  <c r="P23" i="57"/>
  <c r="O23" i="57"/>
  <c r="L23" i="57"/>
  <c r="P22" i="57"/>
  <c r="L22" i="57"/>
  <c r="P21" i="57"/>
  <c r="L21" i="57"/>
  <c r="P20" i="57"/>
  <c r="O20" i="57"/>
  <c r="L20" i="57"/>
  <c r="P19" i="57"/>
  <c r="O19" i="57"/>
  <c r="L19" i="57"/>
  <c r="P18" i="57"/>
  <c r="L18" i="57"/>
  <c r="P17" i="57"/>
  <c r="L17" i="57"/>
  <c r="P16" i="57"/>
  <c r="O16" i="57"/>
  <c r="L16" i="57"/>
  <c r="P15" i="57"/>
  <c r="O15" i="57"/>
  <c r="L15" i="57"/>
  <c r="P14" i="57"/>
  <c r="L14" i="57"/>
  <c r="P13" i="57"/>
  <c r="L13" i="57"/>
  <c r="P12" i="57"/>
  <c r="O12" i="57"/>
  <c r="L12" i="57"/>
  <c r="P11" i="57"/>
  <c r="O11" i="57"/>
  <c r="L11" i="57"/>
  <c r="P10" i="57"/>
  <c r="L10" i="57"/>
  <c r="G7" i="57"/>
  <c r="E7" i="57"/>
  <c r="G6" i="57"/>
  <c r="E6" i="57"/>
  <c r="E5" i="57"/>
  <c r="E4" i="57"/>
  <c r="B3" i="57"/>
  <c r="B2" i="57"/>
  <c r="L61" i="56"/>
  <c r="M45" i="9" s="1"/>
  <c r="K61" i="56"/>
  <c r="L45" i="9" s="1"/>
  <c r="J61" i="56"/>
  <c r="K45" i="9" s="1"/>
  <c r="B61" i="56"/>
  <c r="C45" i="9" s="1"/>
  <c r="A61" i="56"/>
  <c r="B45" i="9" s="1"/>
  <c r="M61" i="56"/>
  <c r="N45" i="9" s="1"/>
  <c r="P54" i="56"/>
  <c r="O54" i="56"/>
  <c r="O48" i="56" s="1"/>
  <c r="N54" i="56"/>
  <c r="N46" i="56" s="1"/>
  <c r="M54" i="56"/>
  <c r="M44" i="56" s="1"/>
  <c r="Q61" i="56"/>
  <c r="R45" i="9" s="1"/>
  <c r="P61" i="56"/>
  <c r="Q45" i="9" s="1"/>
  <c r="O61" i="56"/>
  <c r="P45" i="9" s="1"/>
  <c r="N61" i="56"/>
  <c r="O45" i="9" s="1"/>
  <c r="N49" i="56"/>
  <c r="L49" i="56"/>
  <c r="N48" i="56"/>
  <c r="L48" i="56"/>
  <c r="N47" i="56"/>
  <c r="L47" i="56"/>
  <c r="M46" i="56"/>
  <c r="L46" i="56"/>
  <c r="L45" i="56"/>
  <c r="L44" i="56"/>
  <c r="N43" i="56"/>
  <c r="L43" i="56"/>
  <c r="L42" i="56"/>
  <c r="L41" i="56"/>
  <c r="N40" i="56"/>
  <c r="L40" i="56"/>
  <c r="M39" i="56"/>
  <c r="L39" i="56"/>
  <c r="N39" i="56"/>
  <c r="L38" i="56"/>
  <c r="L37" i="56"/>
  <c r="N36" i="56"/>
  <c r="L36" i="56"/>
  <c r="L35" i="56"/>
  <c r="N35" i="56"/>
  <c r="O34" i="56"/>
  <c r="N34" i="56"/>
  <c r="L34" i="56"/>
  <c r="L33" i="56"/>
  <c r="O32" i="56"/>
  <c r="L32" i="56"/>
  <c r="L31" i="56"/>
  <c r="L30" i="56"/>
  <c r="O29" i="56"/>
  <c r="L29" i="56"/>
  <c r="L28" i="56"/>
  <c r="L27" i="56"/>
  <c r="L26" i="56"/>
  <c r="L25" i="56"/>
  <c r="N25" i="56"/>
  <c r="L24" i="56"/>
  <c r="M23" i="56"/>
  <c r="L23" i="56"/>
  <c r="L22" i="56"/>
  <c r="O21" i="56"/>
  <c r="L21" i="56"/>
  <c r="N20" i="56"/>
  <c r="L20" i="56"/>
  <c r="L19" i="56"/>
  <c r="L18" i="56"/>
  <c r="L17" i="56"/>
  <c r="L16" i="56"/>
  <c r="L15" i="56"/>
  <c r="N14" i="56"/>
  <c r="L14" i="56"/>
  <c r="L13" i="56"/>
  <c r="N12" i="56"/>
  <c r="L12" i="56"/>
  <c r="L11" i="56"/>
  <c r="N10" i="56"/>
  <c r="L10" i="56"/>
  <c r="G7" i="56"/>
  <c r="E7" i="56"/>
  <c r="G6" i="56"/>
  <c r="E6" i="56"/>
  <c r="E5" i="56"/>
  <c r="E4" i="56"/>
  <c r="B3" i="56"/>
  <c r="B2" i="56"/>
  <c r="P61" i="55"/>
  <c r="Q44" i="9" s="1"/>
  <c r="M61" i="55"/>
  <c r="N44" i="9" s="1"/>
  <c r="L61" i="55"/>
  <c r="M44" i="9" s="1"/>
  <c r="K61" i="55"/>
  <c r="L44" i="9" s="1"/>
  <c r="J61" i="55"/>
  <c r="K44" i="9" s="1"/>
  <c r="B61" i="55"/>
  <c r="C44" i="9" s="1"/>
  <c r="A61" i="55"/>
  <c r="B44" i="9" s="1"/>
  <c r="P54" i="55"/>
  <c r="P48" i="55" s="1"/>
  <c r="O54" i="55"/>
  <c r="N54" i="55"/>
  <c r="N46" i="55" s="1"/>
  <c r="M54" i="55"/>
  <c r="M49" i="55" s="1"/>
  <c r="Q61" i="55"/>
  <c r="R44" i="9" s="1"/>
  <c r="O61" i="55"/>
  <c r="P44" i="9" s="1"/>
  <c r="N61" i="55"/>
  <c r="O44" i="9" s="1"/>
  <c r="O49" i="55"/>
  <c r="L49" i="55"/>
  <c r="L48" i="55"/>
  <c r="L47" i="55"/>
  <c r="L46" i="55"/>
  <c r="L45" i="55"/>
  <c r="L44" i="55"/>
  <c r="L43" i="55"/>
  <c r="L42" i="55"/>
  <c r="L41" i="55"/>
  <c r="L40" i="55"/>
  <c r="L39" i="55"/>
  <c r="L38" i="55"/>
  <c r="N37" i="55"/>
  <c r="L37" i="55"/>
  <c r="L36" i="55"/>
  <c r="L35" i="55"/>
  <c r="L34" i="55"/>
  <c r="P33" i="55"/>
  <c r="L33" i="55"/>
  <c r="L32" i="55"/>
  <c r="L31" i="55"/>
  <c r="P30" i="55"/>
  <c r="L30" i="55"/>
  <c r="L29" i="55"/>
  <c r="L28" i="55"/>
  <c r="O27" i="55"/>
  <c r="L27" i="55"/>
  <c r="O26" i="55"/>
  <c r="L26" i="55"/>
  <c r="N26" i="55"/>
  <c r="O25" i="55"/>
  <c r="L25" i="55"/>
  <c r="O24" i="55"/>
  <c r="L24" i="55"/>
  <c r="O23" i="55"/>
  <c r="L23" i="55"/>
  <c r="O22" i="55"/>
  <c r="L22" i="55"/>
  <c r="O21" i="55"/>
  <c r="L21" i="55"/>
  <c r="O20" i="55"/>
  <c r="L20" i="55"/>
  <c r="O19" i="55"/>
  <c r="L19" i="55"/>
  <c r="O18" i="55"/>
  <c r="L18" i="55"/>
  <c r="P17" i="55"/>
  <c r="O17" i="55"/>
  <c r="L17" i="55"/>
  <c r="O16" i="55"/>
  <c r="L16" i="55"/>
  <c r="P15" i="55"/>
  <c r="O15" i="55"/>
  <c r="L15" i="55"/>
  <c r="O14" i="55"/>
  <c r="L14" i="55"/>
  <c r="O13" i="55"/>
  <c r="L13" i="55"/>
  <c r="O12" i="55"/>
  <c r="L12" i="55"/>
  <c r="P11" i="55"/>
  <c r="O11" i="55"/>
  <c r="L11" i="55"/>
  <c r="O10" i="55"/>
  <c r="L10" i="55"/>
  <c r="L55" i="55" s="1"/>
  <c r="G7" i="55"/>
  <c r="E7" i="55"/>
  <c r="G6" i="55"/>
  <c r="E6" i="55"/>
  <c r="E5" i="55"/>
  <c r="E4" i="55"/>
  <c r="B3" i="55"/>
  <c r="B2" i="55"/>
  <c r="J55" i="49"/>
  <c r="B55" i="49"/>
  <c r="H54" i="49"/>
  <c r="E54" i="49"/>
  <c r="H53" i="49"/>
  <c r="E53" i="49"/>
  <c r="E52" i="49"/>
  <c r="C50" i="49"/>
  <c r="H49" i="49"/>
  <c r="J51" i="49" s="1"/>
  <c r="C49" i="49"/>
  <c r="H48" i="49"/>
  <c r="F48" i="49"/>
  <c r="H47" i="49"/>
  <c r="F47" i="49"/>
  <c r="H46" i="49"/>
  <c r="F46" i="49"/>
  <c r="H45" i="49"/>
  <c r="F45" i="49"/>
  <c r="H44" i="49"/>
  <c r="F44" i="49"/>
  <c r="H43" i="49"/>
  <c r="F43" i="49"/>
  <c r="H42" i="49"/>
  <c r="F42" i="49"/>
  <c r="H41" i="49"/>
  <c r="F41" i="49"/>
  <c r="H40" i="49"/>
  <c r="F40" i="49"/>
  <c r="H39" i="49"/>
  <c r="F39" i="49"/>
  <c r="H38" i="49"/>
  <c r="H37" i="49"/>
  <c r="H36" i="49"/>
  <c r="H35" i="49"/>
  <c r="H34" i="49"/>
  <c r="H33" i="49"/>
  <c r="H32" i="49"/>
  <c r="H31" i="49"/>
  <c r="H30" i="49"/>
  <c r="H29" i="49"/>
  <c r="H28" i="49"/>
  <c r="H27" i="49"/>
  <c r="H26" i="49"/>
  <c r="H25" i="49"/>
  <c r="H24" i="49"/>
  <c r="H23" i="49"/>
  <c r="H22" i="49"/>
  <c r="H21" i="49"/>
  <c r="H20" i="49"/>
  <c r="H19" i="49"/>
  <c r="H18" i="49"/>
  <c r="H17" i="49"/>
  <c r="H16" i="49"/>
  <c r="H15" i="49"/>
  <c r="H14" i="49"/>
  <c r="F14" i="49"/>
  <c r="H13" i="49"/>
  <c r="F13" i="49"/>
  <c r="H12" i="49"/>
  <c r="F12" i="49"/>
  <c r="H11" i="49"/>
  <c r="F11" i="49"/>
  <c r="H10" i="49"/>
  <c r="J53" i="49" s="1"/>
  <c r="F10" i="49"/>
  <c r="G10" i="49" s="1"/>
  <c r="G11" i="49" s="1"/>
  <c r="G12" i="49" s="1"/>
  <c r="G13" i="49" s="1"/>
  <c r="G14" i="49" s="1"/>
  <c r="G15" i="49" s="1"/>
  <c r="G16" i="49" s="1"/>
  <c r="G17" i="49" s="1"/>
  <c r="G18" i="49" s="1"/>
  <c r="G19" i="49" s="1"/>
  <c r="G20" i="49" s="1"/>
  <c r="G21" i="49" s="1"/>
  <c r="G22" i="49" s="1"/>
  <c r="G23" i="49" s="1"/>
  <c r="G24" i="49" s="1"/>
  <c r="G25" i="49" s="1"/>
  <c r="G26" i="49" s="1"/>
  <c r="G27" i="49" s="1"/>
  <c r="G28" i="49" s="1"/>
  <c r="G29" i="49" s="1"/>
  <c r="G30" i="49" s="1"/>
  <c r="G31" i="49" s="1"/>
  <c r="G32" i="49" s="1"/>
  <c r="G33" i="49" s="1"/>
  <c r="G34" i="49" s="1"/>
  <c r="G35" i="49" s="1"/>
  <c r="G36" i="49" s="1"/>
  <c r="G37" i="49" s="1"/>
  <c r="G38" i="49" s="1"/>
  <c r="G39" i="49" s="1"/>
  <c r="G40" i="49" s="1"/>
  <c r="G41" i="49" s="1"/>
  <c r="G42" i="49" s="1"/>
  <c r="G43" i="49" s="1"/>
  <c r="G44" i="49" s="1"/>
  <c r="G45" i="49" s="1"/>
  <c r="G46" i="49" s="1"/>
  <c r="G47" i="49" s="1"/>
  <c r="G48" i="49" s="1"/>
  <c r="O46" i="56" l="1"/>
  <c r="O27" i="56"/>
  <c r="N48" i="59"/>
  <c r="O42" i="56"/>
  <c r="M24" i="55"/>
  <c r="M29" i="55"/>
  <c r="M42" i="55"/>
  <c r="M47" i="55"/>
  <c r="N11" i="55"/>
  <c r="M12" i="55"/>
  <c r="P13" i="55"/>
  <c r="P19" i="55"/>
  <c r="M23" i="55"/>
  <c r="N28" i="55"/>
  <c r="N32" i="55"/>
  <c r="M37" i="55"/>
  <c r="P42" i="55"/>
  <c r="P45" i="55"/>
  <c r="O11" i="56"/>
  <c r="O13" i="56"/>
  <c r="N15" i="56"/>
  <c r="N17" i="56"/>
  <c r="N19" i="56"/>
  <c r="N21" i="56"/>
  <c r="N22" i="56"/>
  <c r="O24" i="56"/>
  <c r="N26" i="56"/>
  <c r="O40" i="56"/>
  <c r="N42" i="56"/>
  <c r="O28" i="57"/>
  <c r="O36" i="57"/>
  <c r="O44" i="57"/>
  <c r="P11" i="58"/>
  <c r="O34" i="59"/>
  <c r="N43" i="59"/>
  <c r="M10" i="55"/>
  <c r="M19" i="55"/>
  <c r="M35" i="55"/>
  <c r="O15" i="56"/>
  <c r="O17" i="56"/>
  <c r="O19" i="56"/>
  <c r="O26" i="56"/>
  <c r="O35" i="56"/>
  <c r="O37" i="56"/>
  <c r="O43" i="56"/>
  <c r="O47" i="56"/>
  <c r="N42" i="58"/>
  <c r="M18" i="55"/>
  <c r="M21" i="55"/>
  <c r="M41" i="55"/>
  <c r="O48" i="58"/>
  <c r="O37" i="58"/>
  <c r="O33" i="58"/>
  <c r="O29" i="58"/>
  <c r="O25" i="58"/>
  <c r="O21" i="58"/>
  <c r="O17" i="58"/>
  <c r="O38" i="58"/>
  <c r="O34" i="58"/>
  <c r="O30" i="58"/>
  <c r="O26" i="58"/>
  <c r="O22" i="58"/>
  <c r="O18" i="58"/>
  <c r="O14" i="58"/>
  <c r="P47" i="59"/>
  <c r="P43" i="59"/>
  <c r="P37" i="59"/>
  <c r="P33" i="59"/>
  <c r="P49" i="59"/>
  <c r="P48" i="59"/>
  <c r="P44" i="59"/>
  <c r="P38" i="59"/>
  <c r="P34" i="59"/>
  <c r="M16" i="55"/>
  <c r="N19" i="55"/>
  <c r="N24" i="55"/>
  <c r="M27" i="55"/>
  <c r="M28" i="55"/>
  <c r="M30" i="55"/>
  <c r="M33" i="55"/>
  <c r="N35" i="55"/>
  <c r="M36" i="55"/>
  <c r="N41" i="55"/>
  <c r="M46" i="55"/>
  <c r="M48" i="55"/>
  <c r="N11" i="56"/>
  <c r="N18" i="56"/>
  <c r="N27" i="56"/>
  <c r="N28" i="56"/>
  <c r="N31" i="56"/>
  <c r="N33" i="56"/>
  <c r="N45" i="56"/>
  <c r="O10" i="57"/>
  <c r="O14" i="57"/>
  <c r="O18" i="57"/>
  <c r="O22" i="57"/>
  <c r="O26" i="57"/>
  <c r="O30" i="57"/>
  <c r="O34" i="57"/>
  <c r="O38" i="57"/>
  <c r="O42" i="57"/>
  <c r="O46" i="57"/>
  <c r="N15" i="58"/>
  <c r="N19" i="58"/>
  <c r="N21" i="58"/>
  <c r="N25" i="58"/>
  <c r="N29" i="58"/>
  <c r="N33" i="58"/>
  <c r="N37" i="58"/>
  <c r="P11" i="59"/>
  <c r="P15" i="59"/>
  <c r="P19" i="59"/>
  <c r="P23" i="59"/>
  <c r="P27" i="59"/>
  <c r="P31" i="59"/>
  <c r="O35" i="59"/>
  <c r="P41" i="59"/>
  <c r="N49" i="57"/>
  <c r="N48" i="57"/>
  <c r="N47" i="57"/>
  <c r="N46" i="57"/>
  <c r="N45" i="57"/>
  <c r="N44" i="57"/>
  <c r="N43" i="57"/>
  <c r="N42" i="57"/>
  <c r="N41" i="57"/>
  <c r="N40" i="57"/>
  <c r="N39" i="57"/>
  <c r="N38" i="57"/>
  <c r="N37" i="57"/>
  <c r="N36" i="57"/>
  <c r="N35" i="57"/>
  <c r="N34" i="57"/>
  <c r="N33" i="57"/>
  <c r="N32" i="57"/>
  <c r="N31" i="57"/>
  <c r="N30" i="57"/>
  <c r="N29" i="57"/>
  <c r="N28" i="57"/>
  <c r="N27" i="57"/>
  <c r="N26" i="57"/>
  <c r="N25" i="57"/>
  <c r="N24" i="57"/>
  <c r="N23" i="57"/>
  <c r="N22" i="57"/>
  <c r="N21" i="57"/>
  <c r="N20" i="57"/>
  <c r="N19" i="57"/>
  <c r="N18" i="57"/>
  <c r="N17" i="57"/>
  <c r="N16" i="57"/>
  <c r="N15" i="57"/>
  <c r="N14" i="57"/>
  <c r="N13" i="57"/>
  <c r="N12" i="57"/>
  <c r="N11" i="57"/>
  <c r="N40" i="58"/>
  <c r="N39" i="58"/>
  <c r="N36" i="58"/>
  <c r="N35" i="58"/>
  <c r="N32" i="58"/>
  <c r="N31" i="58"/>
  <c r="N28" i="58"/>
  <c r="N27" i="58"/>
  <c r="N24" i="58"/>
  <c r="N23" i="58"/>
  <c r="N20" i="58"/>
  <c r="N16" i="58"/>
  <c r="N49" i="58"/>
  <c r="N47" i="58"/>
  <c r="N45" i="58"/>
  <c r="N43" i="58"/>
  <c r="N41" i="58"/>
  <c r="N17" i="58"/>
  <c r="N13" i="58"/>
  <c r="O48" i="59"/>
  <c r="O40" i="59"/>
  <c r="O36" i="59"/>
  <c r="O32" i="59"/>
  <c r="O31" i="59"/>
  <c r="O30" i="59"/>
  <c r="O29" i="59"/>
  <c r="O28" i="59"/>
  <c r="O27" i="59"/>
  <c r="O26" i="59"/>
  <c r="O25" i="59"/>
  <c r="O24" i="59"/>
  <c r="O23" i="59"/>
  <c r="O22" i="59"/>
  <c r="O21" i="59"/>
  <c r="O20" i="59"/>
  <c r="O19" i="59"/>
  <c r="O18" i="59"/>
  <c r="O17" i="59"/>
  <c r="O16" i="59"/>
  <c r="O15" i="59"/>
  <c r="O14" i="59"/>
  <c r="O13" i="59"/>
  <c r="O12" i="59"/>
  <c r="O11" i="59"/>
  <c r="O10" i="59"/>
  <c r="O37" i="59"/>
  <c r="O33" i="59"/>
  <c r="M15" i="55"/>
  <c r="M17" i="55"/>
  <c r="M20" i="55"/>
  <c r="M22" i="55"/>
  <c r="M31" i="55"/>
  <c r="M34" i="55"/>
  <c r="M39" i="55"/>
  <c r="M44" i="55"/>
  <c r="N10" i="57"/>
  <c r="N48" i="58"/>
  <c r="M11" i="55"/>
  <c r="M13" i="55"/>
  <c r="M14" i="55"/>
  <c r="N15" i="55"/>
  <c r="N22" i="55"/>
  <c r="M25" i="55"/>
  <c r="M26" i="55"/>
  <c r="M32" i="55"/>
  <c r="M38" i="55"/>
  <c r="M40" i="55"/>
  <c r="M43" i="55"/>
  <c r="M45" i="55"/>
  <c r="N44" i="56"/>
  <c r="N41" i="56"/>
  <c r="N38" i="56"/>
  <c r="N37" i="56"/>
  <c r="N32" i="56"/>
  <c r="N30" i="56"/>
  <c r="N29" i="56"/>
  <c r="N24" i="56"/>
  <c r="N23" i="56"/>
  <c r="N16" i="56"/>
  <c r="N13" i="56"/>
  <c r="O13" i="57"/>
  <c r="O17" i="57"/>
  <c r="O21" i="57"/>
  <c r="O25" i="57"/>
  <c r="O29" i="57"/>
  <c r="O33" i="57"/>
  <c r="O37" i="57"/>
  <c r="O41" i="57"/>
  <c r="O45" i="57"/>
  <c r="O15" i="58"/>
  <c r="O19" i="58"/>
  <c r="O23" i="58"/>
  <c r="O27" i="58"/>
  <c r="O31" i="58"/>
  <c r="O35" i="58"/>
  <c r="O39" i="58"/>
  <c r="N44" i="58"/>
  <c r="P10" i="59"/>
  <c r="P14" i="59"/>
  <c r="P18" i="59"/>
  <c r="P22" i="59"/>
  <c r="P26" i="59"/>
  <c r="P30" i="59"/>
  <c r="P35" i="59"/>
  <c r="P39" i="59"/>
  <c r="P46" i="59"/>
  <c r="N13" i="55"/>
  <c r="N17" i="55"/>
  <c r="N21" i="55"/>
  <c r="N23" i="55"/>
  <c r="N25" i="55"/>
  <c r="N27" i="55"/>
  <c r="N29" i="55"/>
  <c r="N39" i="55"/>
  <c r="N44" i="55"/>
  <c r="N49" i="55"/>
  <c r="M31" i="56"/>
  <c r="M42" i="56"/>
  <c r="M14" i="58"/>
  <c r="M24" i="58"/>
  <c r="M28" i="58"/>
  <c r="M32" i="58"/>
  <c r="M36" i="58"/>
  <c r="M40" i="58"/>
  <c r="N10" i="55"/>
  <c r="P12" i="55"/>
  <c r="N14" i="55"/>
  <c r="P16" i="55"/>
  <c r="N18" i="55"/>
  <c r="P20" i="55"/>
  <c r="P28" i="55"/>
  <c r="N30" i="55"/>
  <c r="N33" i="55"/>
  <c r="N36" i="55"/>
  <c r="N42" i="55"/>
  <c r="N43" i="55"/>
  <c r="N48" i="55"/>
  <c r="M10" i="56"/>
  <c r="O12" i="56"/>
  <c r="O16" i="56"/>
  <c r="O20" i="56"/>
  <c r="O25" i="56"/>
  <c r="O30" i="56"/>
  <c r="O31" i="56"/>
  <c r="M35" i="56"/>
  <c r="O36" i="56"/>
  <c r="O44" i="56"/>
  <c r="O45" i="56"/>
  <c r="M48" i="56"/>
  <c r="O49" i="56"/>
  <c r="O12" i="58"/>
  <c r="O13" i="58"/>
  <c r="M21" i="58"/>
  <c r="M22" i="58"/>
  <c r="M23" i="58"/>
  <c r="M25" i="58"/>
  <c r="M26" i="58"/>
  <c r="M27" i="58"/>
  <c r="M29" i="58"/>
  <c r="M30" i="58"/>
  <c r="M31" i="58"/>
  <c r="M33" i="58"/>
  <c r="M34" i="58"/>
  <c r="M35" i="58"/>
  <c r="M37" i="58"/>
  <c r="M38" i="58"/>
  <c r="M39" i="58"/>
  <c r="M41" i="58"/>
  <c r="M42" i="58"/>
  <c r="M43" i="58"/>
  <c r="M44" i="58"/>
  <c r="M45" i="58"/>
  <c r="M46" i="58"/>
  <c r="M47" i="58"/>
  <c r="M48" i="58"/>
  <c r="O49" i="58"/>
  <c r="N33" i="59"/>
  <c r="N34" i="59"/>
  <c r="N35" i="59"/>
  <c r="N36" i="59"/>
  <c r="N37" i="59"/>
  <c r="N38" i="59"/>
  <c r="N39" i="59"/>
  <c r="N40" i="59"/>
  <c r="O49" i="59"/>
  <c r="N47" i="55"/>
  <c r="P10" i="55"/>
  <c r="N12" i="55"/>
  <c r="P14" i="55"/>
  <c r="N16" i="55"/>
  <c r="P18" i="55"/>
  <c r="N20" i="55"/>
  <c r="N31" i="55"/>
  <c r="N34" i="55"/>
  <c r="N38" i="55"/>
  <c r="N40" i="55"/>
  <c r="N45" i="55"/>
  <c r="O10" i="56"/>
  <c r="O14" i="56"/>
  <c r="O18" i="56"/>
  <c r="O22" i="56"/>
  <c r="O23" i="56"/>
  <c r="M27" i="56"/>
  <c r="O28" i="56"/>
  <c r="O33" i="56"/>
  <c r="O38" i="56"/>
  <c r="O39" i="56"/>
  <c r="O41" i="56"/>
  <c r="M12" i="58"/>
  <c r="M13" i="58"/>
  <c r="M15" i="58"/>
  <c r="M16" i="58"/>
  <c r="M17" i="58"/>
  <c r="M18" i="58"/>
  <c r="M19" i="58"/>
  <c r="M20" i="58"/>
  <c r="O41" i="58"/>
  <c r="O42" i="58"/>
  <c r="O43" i="58"/>
  <c r="O44" i="58"/>
  <c r="O45" i="58"/>
  <c r="O46" i="58"/>
  <c r="O47" i="58"/>
  <c r="O41" i="59"/>
  <c r="O42" i="59"/>
  <c r="O43" i="59"/>
  <c r="O44" i="59"/>
  <c r="O45" i="59"/>
  <c r="O46" i="59"/>
  <c r="O47" i="59"/>
  <c r="L55" i="59"/>
  <c r="L55" i="56"/>
  <c r="C50" i="52"/>
  <c r="J55" i="52" s="1"/>
  <c r="G10" i="51"/>
  <c r="G11" i="51" s="1"/>
  <c r="G12" i="51" s="1"/>
  <c r="G13" i="51" s="1"/>
  <c r="G14" i="51" s="1"/>
  <c r="G15" i="51" s="1"/>
  <c r="G16" i="51" s="1"/>
  <c r="G17" i="51" s="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J53" i="50"/>
  <c r="G10" i="50"/>
  <c r="G11" i="50" s="1"/>
  <c r="G12" i="50" s="1"/>
  <c r="G13" i="50" s="1"/>
  <c r="G14" i="50" s="1"/>
  <c r="G15" i="50" s="1"/>
  <c r="G16" i="50" s="1"/>
  <c r="G17" i="50" s="1"/>
  <c r="G18" i="50" s="1"/>
  <c r="G19" i="50" s="1"/>
  <c r="G20" i="50" s="1"/>
  <c r="G21" i="50" s="1"/>
  <c r="G22" i="50" s="1"/>
  <c r="G23" i="50" s="1"/>
  <c r="G24" i="50" s="1"/>
  <c r="G25" i="50" s="1"/>
  <c r="G26" i="50" s="1"/>
  <c r="G27" i="50" s="1"/>
  <c r="G28" i="50" s="1"/>
  <c r="G29" i="50" s="1"/>
  <c r="G30" i="50" s="1"/>
  <c r="G31" i="50" s="1"/>
  <c r="G32" i="50" s="1"/>
  <c r="G33" i="50" s="1"/>
  <c r="G34" i="50" s="1"/>
  <c r="G35" i="50" s="1"/>
  <c r="G36" i="50" s="1"/>
  <c r="G37" i="50" s="1"/>
  <c r="G38" i="50" s="1"/>
  <c r="G39" i="50" s="1"/>
  <c r="G40" i="50" s="1"/>
  <c r="G41" i="50" s="1"/>
  <c r="G42" i="50" s="1"/>
  <c r="G43" i="50" s="1"/>
  <c r="G44" i="50" s="1"/>
  <c r="G45" i="50" s="1"/>
  <c r="G46" i="50" s="1"/>
  <c r="G47" i="50" s="1"/>
  <c r="G48" i="50" s="1"/>
  <c r="C61" i="55"/>
  <c r="D44" i="9" s="1"/>
  <c r="P36" i="55"/>
  <c r="P38" i="55"/>
  <c r="P41" i="55"/>
  <c r="P46" i="55"/>
  <c r="M49" i="56"/>
  <c r="M38" i="56"/>
  <c r="M34" i="56"/>
  <c r="M30" i="56"/>
  <c r="M26" i="56"/>
  <c r="M22" i="56"/>
  <c r="M18" i="56"/>
  <c r="M14" i="56"/>
  <c r="M40" i="56"/>
  <c r="M36" i="56"/>
  <c r="M32" i="56"/>
  <c r="M28" i="56"/>
  <c r="M24" i="56"/>
  <c r="M20" i="56"/>
  <c r="M16" i="56"/>
  <c r="M12" i="56"/>
  <c r="P55" i="57"/>
  <c r="M48" i="57"/>
  <c r="M47" i="57"/>
  <c r="M46" i="57"/>
  <c r="M45" i="57"/>
  <c r="M44" i="57"/>
  <c r="M43" i="57"/>
  <c r="M42" i="57"/>
  <c r="M41" i="57"/>
  <c r="M40" i="57"/>
  <c r="M39" i="57"/>
  <c r="M38" i="57"/>
  <c r="M37" i="57"/>
  <c r="M36" i="57"/>
  <c r="M35" i="57"/>
  <c r="M34" i="57"/>
  <c r="M33" i="57"/>
  <c r="M32" i="57"/>
  <c r="M31" i="57"/>
  <c r="M30" i="57"/>
  <c r="M29" i="57"/>
  <c r="M28" i="57"/>
  <c r="M27" i="57"/>
  <c r="M26" i="57"/>
  <c r="M25" i="57"/>
  <c r="M24" i="57"/>
  <c r="M23" i="57"/>
  <c r="M22" i="57"/>
  <c r="M21" i="57"/>
  <c r="M20" i="57"/>
  <c r="M19" i="57"/>
  <c r="M18" i="57"/>
  <c r="M17" i="57"/>
  <c r="M16" i="57"/>
  <c r="M15" i="57"/>
  <c r="M14" i="57"/>
  <c r="M13" i="57"/>
  <c r="M12" i="57"/>
  <c r="M11" i="57"/>
  <c r="M10" i="57"/>
  <c r="M49" i="57"/>
  <c r="P29" i="55"/>
  <c r="P40" i="55"/>
  <c r="O48" i="55"/>
  <c r="O47" i="55"/>
  <c r="O46" i="55"/>
  <c r="O45" i="55"/>
  <c r="O44" i="55"/>
  <c r="O43" i="55"/>
  <c r="O42" i="55"/>
  <c r="O41" i="55"/>
  <c r="O40" i="55"/>
  <c r="O39" i="55"/>
  <c r="O38" i="55"/>
  <c r="O37" i="55"/>
  <c r="O36" i="55"/>
  <c r="O35" i="55"/>
  <c r="O34" i="55"/>
  <c r="O33" i="55"/>
  <c r="O32" i="55"/>
  <c r="O31" i="55"/>
  <c r="O30" i="55"/>
  <c r="O29" i="55"/>
  <c r="O55" i="55" s="1"/>
  <c r="O28" i="55"/>
  <c r="M25" i="56"/>
  <c r="M33" i="56"/>
  <c r="M41" i="56"/>
  <c r="M45" i="56"/>
  <c r="P48" i="58"/>
  <c r="P47" i="58"/>
  <c r="P46" i="58"/>
  <c r="P45" i="58"/>
  <c r="P44" i="58"/>
  <c r="P43" i="58"/>
  <c r="P42" i="58"/>
  <c r="P41" i="58"/>
  <c r="P40" i="58"/>
  <c r="P39" i="58"/>
  <c r="P38" i="58"/>
  <c r="P37" i="58"/>
  <c r="P36" i="58"/>
  <c r="P35" i="58"/>
  <c r="P34" i="58"/>
  <c r="P33" i="58"/>
  <c r="P32" i="58"/>
  <c r="P31" i="58"/>
  <c r="P30" i="58"/>
  <c r="P29" i="58"/>
  <c r="P28" i="58"/>
  <c r="P27" i="58"/>
  <c r="P26" i="58"/>
  <c r="P25" i="58"/>
  <c r="P24" i="58"/>
  <c r="P23" i="58"/>
  <c r="P22" i="58"/>
  <c r="P21" i="58"/>
  <c r="P49" i="58"/>
  <c r="P20" i="58"/>
  <c r="P18" i="58"/>
  <c r="P16" i="58"/>
  <c r="P14" i="58"/>
  <c r="P10" i="58"/>
  <c r="P19" i="58"/>
  <c r="P17" i="58"/>
  <c r="P15" i="58"/>
  <c r="P12" i="58"/>
  <c r="P49" i="55"/>
  <c r="P47" i="55"/>
  <c r="P43" i="55"/>
  <c r="P39" i="55"/>
  <c r="P35" i="55"/>
  <c r="P31" i="55"/>
  <c r="P27" i="55"/>
  <c r="P26" i="55"/>
  <c r="P25" i="55"/>
  <c r="P24" i="55"/>
  <c r="P23" i="55"/>
  <c r="P22" i="55"/>
  <c r="P21" i="55"/>
  <c r="E61" i="57"/>
  <c r="F46" i="9" s="1"/>
  <c r="I7" i="57"/>
  <c r="P32" i="55"/>
  <c r="P34" i="55"/>
  <c r="P37" i="55"/>
  <c r="P44" i="55"/>
  <c r="M11" i="56"/>
  <c r="M13" i="56"/>
  <c r="M15" i="56"/>
  <c r="M17" i="56"/>
  <c r="M19" i="56"/>
  <c r="M21" i="56"/>
  <c r="M29" i="56"/>
  <c r="M37" i="56"/>
  <c r="M43" i="56"/>
  <c r="M47" i="56"/>
  <c r="P48" i="56"/>
  <c r="P47" i="56"/>
  <c r="P46" i="56"/>
  <c r="P45" i="56"/>
  <c r="P44" i="56"/>
  <c r="P43" i="56"/>
  <c r="P42" i="56"/>
  <c r="P41" i="56"/>
  <c r="P40" i="56"/>
  <c r="P39" i="56"/>
  <c r="P38" i="56"/>
  <c r="P37" i="56"/>
  <c r="P36" i="56"/>
  <c r="P35" i="56"/>
  <c r="P34" i="56"/>
  <c r="P33" i="56"/>
  <c r="P32" i="56"/>
  <c r="P31" i="56"/>
  <c r="P30" i="56"/>
  <c r="P29" i="56"/>
  <c r="P28" i="56"/>
  <c r="P27" i="56"/>
  <c r="P26" i="56"/>
  <c r="P25" i="56"/>
  <c r="P24" i="56"/>
  <c r="P23" i="56"/>
  <c r="P22" i="56"/>
  <c r="P21" i="56"/>
  <c r="P20" i="56"/>
  <c r="P19" i="56"/>
  <c r="P18" i="56"/>
  <c r="P17" i="56"/>
  <c r="P16" i="56"/>
  <c r="P15" i="56"/>
  <c r="P14" i="56"/>
  <c r="P13" i="56"/>
  <c r="P12" i="56"/>
  <c r="P11" i="56"/>
  <c r="P10" i="56"/>
  <c r="P49" i="56"/>
  <c r="L55" i="57"/>
  <c r="L55" i="58"/>
  <c r="E61" i="59"/>
  <c r="F48" i="9" s="1"/>
  <c r="I7" i="59"/>
  <c r="M48" i="59"/>
  <c r="M47" i="59"/>
  <c r="M46" i="59"/>
  <c r="M45" i="59"/>
  <c r="M44" i="59"/>
  <c r="M43" i="59"/>
  <c r="M42" i="59"/>
  <c r="M41" i="59"/>
  <c r="M40" i="59"/>
  <c r="M39" i="59"/>
  <c r="M38" i="59"/>
  <c r="M37" i="59"/>
  <c r="M36" i="59"/>
  <c r="M35" i="59"/>
  <c r="M34" i="59"/>
  <c r="M33" i="59"/>
  <c r="M32" i="59"/>
  <c r="M31" i="59"/>
  <c r="M30" i="59"/>
  <c r="M29" i="59"/>
  <c r="M28" i="59"/>
  <c r="M27" i="59"/>
  <c r="M26" i="59"/>
  <c r="M25" i="59"/>
  <c r="M24" i="59"/>
  <c r="M23" i="59"/>
  <c r="M22" i="59"/>
  <c r="M21" i="59"/>
  <c r="M20" i="59"/>
  <c r="M19" i="59"/>
  <c r="M18" i="59"/>
  <c r="M17" i="59"/>
  <c r="M16" i="59"/>
  <c r="M15" i="59"/>
  <c r="M14" i="59"/>
  <c r="M13" i="59"/>
  <c r="M12" i="59"/>
  <c r="M11" i="59"/>
  <c r="M10" i="59"/>
  <c r="M49" i="59"/>
  <c r="F50" i="49"/>
  <c r="H52" i="49" s="1"/>
  <c r="M55" i="58" l="1"/>
  <c r="O55" i="56"/>
  <c r="P55" i="59"/>
  <c r="M55" i="55"/>
  <c r="F61" i="55" s="1"/>
  <c r="G44" i="9" s="1"/>
  <c r="N55" i="58"/>
  <c r="G61" i="58" s="1"/>
  <c r="H47" i="9" s="1"/>
  <c r="N55" i="56"/>
  <c r="G61" i="56" s="1"/>
  <c r="H45" i="9" s="1"/>
  <c r="N55" i="55"/>
  <c r="O55" i="57"/>
  <c r="H61" i="57" s="1"/>
  <c r="I46" i="9" s="1"/>
  <c r="O55" i="59"/>
  <c r="N55" i="57"/>
  <c r="O55" i="58"/>
  <c r="H61" i="58" s="1"/>
  <c r="I47" i="9" s="1"/>
  <c r="N55" i="59"/>
  <c r="G61" i="59" s="1"/>
  <c r="H48" i="9" s="1"/>
  <c r="N3" i="58"/>
  <c r="M55" i="56"/>
  <c r="F61" i="56" s="1"/>
  <c r="G45" i="9" s="1"/>
  <c r="P55" i="55"/>
  <c r="I61" i="55" s="1"/>
  <c r="J44" i="9" s="1"/>
  <c r="M3" i="55"/>
  <c r="H61" i="55"/>
  <c r="I44" i="9" s="1"/>
  <c r="O3" i="55"/>
  <c r="C61" i="59"/>
  <c r="D48" i="9" s="1"/>
  <c r="M3" i="58"/>
  <c r="F61" i="58"/>
  <c r="G47" i="9" s="1"/>
  <c r="C61" i="56"/>
  <c r="D45" i="9" s="1"/>
  <c r="M55" i="57"/>
  <c r="I7" i="56"/>
  <c r="E61" i="56"/>
  <c r="F45" i="9" s="1"/>
  <c r="I6" i="55"/>
  <c r="D61" i="55"/>
  <c r="E44" i="9" s="1"/>
  <c r="M55" i="59"/>
  <c r="I61" i="59"/>
  <c r="J48" i="9" s="1"/>
  <c r="P3" i="59"/>
  <c r="E61" i="58"/>
  <c r="F47" i="9" s="1"/>
  <c r="I7" i="58"/>
  <c r="I7" i="55"/>
  <c r="E61" i="55"/>
  <c r="F44" i="9" s="1"/>
  <c r="P55" i="56"/>
  <c r="H61" i="56"/>
  <c r="I45" i="9" s="1"/>
  <c r="O3" i="56"/>
  <c r="P55" i="58"/>
  <c r="H61" i="59"/>
  <c r="I48" i="9" s="1"/>
  <c r="O3" i="59"/>
  <c r="C61" i="57"/>
  <c r="D46" i="9" s="1"/>
  <c r="G61" i="55"/>
  <c r="H44" i="9" s="1"/>
  <c r="N3" i="55"/>
  <c r="C61" i="58"/>
  <c r="D47" i="9" s="1"/>
  <c r="I61" i="57"/>
  <c r="J46" i="9" s="1"/>
  <c r="P3" i="57"/>
  <c r="N3" i="56"/>
  <c r="O3" i="57" l="1"/>
  <c r="O3" i="58"/>
  <c r="N3" i="59"/>
  <c r="G61" i="57"/>
  <c r="H46" i="9" s="1"/>
  <c r="N3" i="57"/>
  <c r="M3" i="56"/>
  <c r="P3" i="55"/>
  <c r="P3" i="56"/>
  <c r="I61" i="56"/>
  <c r="J45" i="9" s="1"/>
  <c r="M3" i="59"/>
  <c r="F61" i="59"/>
  <c r="G48" i="9" s="1"/>
  <c r="D61" i="58"/>
  <c r="E47" i="9" s="1"/>
  <c r="I6" i="58"/>
  <c r="P3" i="58"/>
  <c r="I61" i="58"/>
  <c r="J47" i="9" s="1"/>
  <c r="D61" i="56"/>
  <c r="E45" i="9" s="1"/>
  <c r="I6" i="56"/>
  <c r="I6" i="57"/>
  <c r="D61" i="57"/>
  <c r="E46" i="9" s="1"/>
  <c r="M3" i="57"/>
  <c r="F61" i="57"/>
  <c r="G46" i="9" s="1"/>
  <c r="I6" i="59"/>
  <c r="D61" i="59"/>
  <c r="E48" i="9" s="1"/>
  <c r="C38" i="9" l="1"/>
  <c r="L41" i="9"/>
  <c r="P41" i="9"/>
  <c r="Q41" i="9"/>
  <c r="K42" i="9"/>
  <c r="M42" i="9"/>
  <c r="P42" i="9"/>
  <c r="O43" i="9"/>
  <c r="R43" i="9"/>
  <c r="B41" i="9"/>
  <c r="B38" i="9"/>
  <c r="B55" i="48"/>
  <c r="H54" i="48"/>
  <c r="E54" i="48"/>
  <c r="H53" i="48"/>
  <c r="E53" i="48"/>
  <c r="E52" i="48"/>
  <c r="C49" i="48"/>
  <c r="H49" i="48" s="1"/>
  <c r="J51" i="48" s="1"/>
  <c r="H48" i="48"/>
  <c r="F48" i="48"/>
  <c r="H47" i="48"/>
  <c r="F47" i="48"/>
  <c r="H46" i="48"/>
  <c r="F46" i="48"/>
  <c r="H45" i="48"/>
  <c r="F45" i="48"/>
  <c r="H44" i="48"/>
  <c r="F44" i="48"/>
  <c r="H43" i="48"/>
  <c r="F43" i="48"/>
  <c r="H42" i="48"/>
  <c r="F42" i="48"/>
  <c r="H41" i="48"/>
  <c r="F41" i="48"/>
  <c r="H40" i="48"/>
  <c r="F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F14" i="48"/>
  <c r="H13" i="48"/>
  <c r="F13" i="48"/>
  <c r="H12" i="48"/>
  <c r="F12" i="48"/>
  <c r="H11" i="48"/>
  <c r="F11" i="48"/>
  <c r="H10" i="48"/>
  <c r="J53" i="48" s="1"/>
  <c r="F10" i="48"/>
  <c r="G10" i="48" s="1"/>
  <c r="G11" i="48" s="1"/>
  <c r="G12" i="48" s="1"/>
  <c r="G13" i="48" s="1"/>
  <c r="G14" i="48" s="1"/>
  <c r="G15" i="48" s="1"/>
  <c r="G16" i="48" s="1"/>
  <c r="G17" i="48" s="1"/>
  <c r="G18" i="48" s="1"/>
  <c r="G19" i="48" s="1"/>
  <c r="G20" i="48" s="1"/>
  <c r="G21" i="48" s="1"/>
  <c r="G22" i="48" s="1"/>
  <c r="G23" i="48" s="1"/>
  <c r="G24" i="48" s="1"/>
  <c r="G25" i="48" s="1"/>
  <c r="G26" i="48" s="1"/>
  <c r="G27" i="48" s="1"/>
  <c r="G28" i="48" s="1"/>
  <c r="G29" i="48" s="1"/>
  <c r="G30" i="48" s="1"/>
  <c r="G31" i="48" s="1"/>
  <c r="G32" i="48" s="1"/>
  <c r="G33" i="48" s="1"/>
  <c r="G34" i="48" s="1"/>
  <c r="G35" i="48" s="1"/>
  <c r="G36" i="48" s="1"/>
  <c r="G37" i="48" s="1"/>
  <c r="G38" i="48" s="1"/>
  <c r="G39" i="48" s="1"/>
  <c r="G40" i="48" s="1"/>
  <c r="G41" i="48" s="1"/>
  <c r="G42" i="48" s="1"/>
  <c r="G43" i="48" s="1"/>
  <c r="G44" i="48" s="1"/>
  <c r="G45" i="48" s="1"/>
  <c r="G46" i="48" s="1"/>
  <c r="G47" i="48" s="1"/>
  <c r="G48" i="48" s="1"/>
  <c r="O61" i="54"/>
  <c r="P43" i="9" s="1"/>
  <c r="L61" i="54"/>
  <c r="M43" i="9" s="1"/>
  <c r="K61" i="54"/>
  <c r="L43" i="9" s="1"/>
  <c r="J61" i="54"/>
  <c r="K43" i="9" s="1"/>
  <c r="B61" i="54"/>
  <c r="C43" i="9" s="1"/>
  <c r="A61" i="54"/>
  <c r="B43" i="9" s="1"/>
  <c r="M61" i="54"/>
  <c r="N43" i="9" s="1"/>
  <c r="P54" i="54"/>
  <c r="P49" i="54" s="1"/>
  <c r="O54" i="54"/>
  <c r="O45" i="54" s="1"/>
  <c r="N54" i="54"/>
  <c r="M54" i="54"/>
  <c r="M49" i="54" s="1"/>
  <c r="Q61" i="54"/>
  <c r="P61" i="54"/>
  <c r="Q43" i="9" s="1"/>
  <c r="N61" i="54"/>
  <c r="N49" i="54"/>
  <c r="L49" i="54"/>
  <c r="M48" i="54"/>
  <c r="L48" i="54"/>
  <c r="M47" i="54"/>
  <c r="L47" i="54"/>
  <c r="M46" i="54"/>
  <c r="L46" i="54"/>
  <c r="M45" i="54"/>
  <c r="L45" i="54"/>
  <c r="M44" i="54"/>
  <c r="L44" i="54"/>
  <c r="M43" i="54"/>
  <c r="L43" i="54"/>
  <c r="M42" i="54"/>
  <c r="L42" i="54"/>
  <c r="M41" i="54"/>
  <c r="L41" i="54"/>
  <c r="M40" i="54"/>
  <c r="L40" i="54"/>
  <c r="M39" i="54"/>
  <c r="L39" i="54"/>
  <c r="M38" i="54"/>
  <c r="L38" i="54"/>
  <c r="M37" i="54"/>
  <c r="L37" i="54"/>
  <c r="M36" i="54"/>
  <c r="L36" i="54"/>
  <c r="M35" i="54"/>
  <c r="L35" i="54"/>
  <c r="M34" i="54"/>
  <c r="L34" i="54"/>
  <c r="M33" i="54"/>
  <c r="L33" i="54"/>
  <c r="M32" i="54"/>
  <c r="L32" i="54"/>
  <c r="M31" i="54"/>
  <c r="L31" i="54"/>
  <c r="O30" i="54"/>
  <c r="M30" i="54"/>
  <c r="L30" i="54"/>
  <c r="M29" i="54"/>
  <c r="L29" i="54"/>
  <c r="M28" i="54"/>
  <c r="L28" i="54"/>
  <c r="M27" i="54"/>
  <c r="L27" i="54"/>
  <c r="M26" i="54"/>
  <c r="L26" i="54"/>
  <c r="M25" i="54"/>
  <c r="L25" i="54"/>
  <c r="M24" i="54"/>
  <c r="L24" i="54"/>
  <c r="M23" i="54"/>
  <c r="L23" i="54"/>
  <c r="M22" i="54"/>
  <c r="L22" i="54"/>
  <c r="M21" i="54"/>
  <c r="L21" i="54"/>
  <c r="M20" i="54"/>
  <c r="L20" i="54"/>
  <c r="L19" i="54"/>
  <c r="M19" i="54"/>
  <c r="M18" i="54"/>
  <c r="L18" i="54"/>
  <c r="L17" i="54"/>
  <c r="M17" i="54"/>
  <c r="M16" i="54"/>
  <c r="L16" i="54"/>
  <c r="L15" i="54"/>
  <c r="M15" i="54"/>
  <c r="M14" i="54"/>
  <c r="L14" i="54"/>
  <c r="M13" i="54"/>
  <c r="L13" i="54"/>
  <c r="M12" i="54"/>
  <c r="L12" i="54"/>
  <c r="M11" i="54"/>
  <c r="L11" i="54"/>
  <c r="M10" i="54"/>
  <c r="L10" i="54"/>
  <c r="L55" i="54" s="1"/>
  <c r="G7" i="54"/>
  <c r="E7" i="54"/>
  <c r="G6" i="54"/>
  <c r="E6" i="54"/>
  <c r="E5" i="54"/>
  <c r="E4" i="54"/>
  <c r="B3" i="54"/>
  <c r="B2" i="54"/>
  <c r="P61" i="53"/>
  <c r="Q42" i="9" s="1"/>
  <c r="N61" i="53"/>
  <c r="O42" i="9" s="1"/>
  <c r="L61" i="53"/>
  <c r="K61" i="53"/>
  <c r="L42" i="9" s="1"/>
  <c r="J61" i="53"/>
  <c r="B61" i="53"/>
  <c r="C42" i="9" s="1"/>
  <c r="A61" i="53"/>
  <c r="B42" i="9" s="1"/>
  <c r="M61" i="53"/>
  <c r="N42" i="9" s="1"/>
  <c r="P54" i="53"/>
  <c r="P49" i="53" s="1"/>
  <c r="O54" i="53"/>
  <c r="O49" i="53" s="1"/>
  <c r="N54" i="53"/>
  <c r="N49" i="53" s="1"/>
  <c r="M54" i="53"/>
  <c r="M49" i="53" s="1"/>
  <c r="Q61" i="53"/>
  <c r="R42" i="9" s="1"/>
  <c r="O61" i="53"/>
  <c r="L49" i="53"/>
  <c r="L48" i="53"/>
  <c r="N47" i="53"/>
  <c r="L47" i="53"/>
  <c r="L46" i="53"/>
  <c r="L45" i="53"/>
  <c r="N44" i="53"/>
  <c r="L44" i="53"/>
  <c r="N43" i="53"/>
  <c r="L43" i="53"/>
  <c r="N42" i="53"/>
  <c r="L42" i="53"/>
  <c r="N41" i="53"/>
  <c r="L41" i="53"/>
  <c r="N40" i="53"/>
  <c r="L40" i="53"/>
  <c r="N39" i="53"/>
  <c r="L39" i="53"/>
  <c r="N38" i="53"/>
  <c r="L38" i="53"/>
  <c r="N37" i="53"/>
  <c r="L37" i="53"/>
  <c r="N36" i="53"/>
  <c r="L36" i="53"/>
  <c r="N35" i="53"/>
  <c r="L35" i="53"/>
  <c r="N34" i="53"/>
  <c r="L34" i="53"/>
  <c r="N33" i="53"/>
  <c r="L33" i="53"/>
  <c r="N32" i="53"/>
  <c r="L32" i="53"/>
  <c r="N31" i="53"/>
  <c r="L31" i="53"/>
  <c r="P30" i="53"/>
  <c r="N30" i="53"/>
  <c r="L30" i="53"/>
  <c r="N29" i="53"/>
  <c r="L29" i="53"/>
  <c r="N28" i="53"/>
  <c r="L28" i="53"/>
  <c r="N27" i="53"/>
  <c r="L27" i="53"/>
  <c r="N26" i="53"/>
  <c r="L26" i="53"/>
  <c r="N25" i="53"/>
  <c r="L25" i="53"/>
  <c r="N24" i="53"/>
  <c r="L24" i="53"/>
  <c r="N23" i="53"/>
  <c r="L23" i="53"/>
  <c r="N22" i="53"/>
  <c r="L22" i="53"/>
  <c r="N21" i="53"/>
  <c r="L21" i="53"/>
  <c r="N20" i="53"/>
  <c r="L20" i="53"/>
  <c r="N19" i="53"/>
  <c r="L19" i="53"/>
  <c r="N18" i="53"/>
  <c r="L18" i="53"/>
  <c r="N17" i="53"/>
  <c r="L17" i="53"/>
  <c r="N16" i="53"/>
  <c r="L16" i="53"/>
  <c r="N15" i="53"/>
  <c r="L15" i="53"/>
  <c r="N14" i="53"/>
  <c r="L14" i="53"/>
  <c r="N13" i="53"/>
  <c r="L13" i="53"/>
  <c r="N12" i="53"/>
  <c r="L12" i="53"/>
  <c r="N11" i="53"/>
  <c r="L11" i="53"/>
  <c r="N10" i="53"/>
  <c r="L10" i="53"/>
  <c r="E61" i="53"/>
  <c r="F42" i="9" s="1"/>
  <c r="G7" i="53"/>
  <c r="E7" i="53"/>
  <c r="G6" i="53"/>
  <c r="E6" i="53"/>
  <c r="E5" i="53"/>
  <c r="E4" i="53"/>
  <c r="B3" i="53"/>
  <c r="B2" i="53"/>
  <c r="O61" i="52"/>
  <c r="L61" i="52"/>
  <c r="M41" i="9" s="1"/>
  <c r="K61" i="52"/>
  <c r="J61" i="52"/>
  <c r="K41" i="9" s="1"/>
  <c r="B61" i="52"/>
  <c r="C41" i="9" s="1"/>
  <c r="A61" i="52"/>
  <c r="M61" i="52"/>
  <c r="N41" i="9" s="1"/>
  <c r="P54" i="52"/>
  <c r="O54" i="52"/>
  <c r="O49" i="52" s="1"/>
  <c r="N54" i="52"/>
  <c r="N48" i="52" s="1"/>
  <c r="M54" i="52"/>
  <c r="M49" i="52" s="1"/>
  <c r="Q61" i="52"/>
  <c r="R41" i="9" s="1"/>
  <c r="P61" i="52"/>
  <c r="N61" i="52"/>
  <c r="O41" i="9" s="1"/>
  <c r="L49" i="52"/>
  <c r="O48" i="52"/>
  <c r="L48" i="52"/>
  <c r="L47" i="52"/>
  <c r="L46" i="52"/>
  <c r="L45" i="52"/>
  <c r="O45" i="52"/>
  <c r="L44" i="52"/>
  <c r="O43" i="52"/>
  <c r="L43" i="52"/>
  <c r="L42" i="52"/>
  <c r="L41" i="52"/>
  <c r="O41" i="52"/>
  <c r="L40" i="52"/>
  <c r="O39" i="52"/>
  <c r="L39" i="52"/>
  <c r="O38" i="52"/>
  <c r="N38" i="52"/>
  <c r="L38" i="52"/>
  <c r="O37" i="52"/>
  <c r="L37" i="52"/>
  <c r="L36" i="52"/>
  <c r="L35" i="52"/>
  <c r="O34" i="52"/>
  <c r="L34" i="52"/>
  <c r="O33" i="52"/>
  <c r="L33" i="52"/>
  <c r="O32" i="52"/>
  <c r="N32" i="52"/>
  <c r="L32" i="52"/>
  <c r="O31" i="52"/>
  <c r="L31" i="52"/>
  <c r="L30" i="52"/>
  <c r="P29" i="52"/>
  <c r="O29" i="52"/>
  <c r="L29" i="52"/>
  <c r="P28" i="52"/>
  <c r="O28" i="52"/>
  <c r="L28" i="52"/>
  <c r="P27" i="52"/>
  <c r="L27" i="52"/>
  <c r="P26" i="52"/>
  <c r="L26" i="52"/>
  <c r="P25" i="52"/>
  <c r="O25" i="52"/>
  <c r="L25" i="52"/>
  <c r="P24" i="52"/>
  <c r="O24" i="52"/>
  <c r="L24" i="52"/>
  <c r="P23" i="52"/>
  <c r="L23" i="52"/>
  <c r="P22" i="52"/>
  <c r="L22" i="52"/>
  <c r="P21" i="52"/>
  <c r="O21" i="52"/>
  <c r="N21" i="52"/>
  <c r="L21" i="52"/>
  <c r="P20" i="52"/>
  <c r="O20" i="52"/>
  <c r="L20" i="52"/>
  <c r="P19" i="52"/>
  <c r="L19" i="52"/>
  <c r="P18" i="52"/>
  <c r="L18" i="52"/>
  <c r="P17" i="52"/>
  <c r="O17" i="52"/>
  <c r="N17" i="52"/>
  <c r="L17" i="52"/>
  <c r="P16" i="52"/>
  <c r="O16" i="52"/>
  <c r="L16" i="52"/>
  <c r="P15" i="52"/>
  <c r="L15" i="52"/>
  <c r="M15" i="52"/>
  <c r="P14" i="52"/>
  <c r="L14" i="52"/>
  <c r="P13" i="52"/>
  <c r="O13" i="52"/>
  <c r="L13" i="52"/>
  <c r="P12" i="52"/>
  <c r="O12" i="52"/>
  <c r="L12" i="52"/>
  <c r="P11" i="52"/>
  <c r="L11" i="52"/>
  <c r="P10" i="52"/>
  <c r="L10" i="52"/>
  <c r="G7" i="52"/>
  <c r="E7" i="52"/>
  <c r="G6" i="52"/>
  <c r="E6" i="52"/>
  <c r="E5" i="52"/>
  <c r="E4" i="52"/>
  <c r="B3" i="52"/>
  <c r="B2" i="52"/>
  <c r="J55" i="47"/>
  <c r="B55" i="47"/>
  <c r="H54" i="47"/>
  <c r="E54" i="47"/>
  <c r="H53" i="47"/>
  <c r="E53" i="47"/>
  <c r="E52" i="47"/>
  <c r="C50" i="47"/>
  <c r="H49" i="47"/>
  <c r="J51" i="47" s="1"/>
  <c r="C49" i="47"/>
  <c r="H48" i="47"/>
  <c r="F48" i="47"/>
  <c r="H47" i="47"/>
  <c r="F47" i="47"/>
  <c r="H46" i="47"/>
  <c r="F46" i="47"/>
  <c r="H45" i="47"/>
  <c r="F45" i="47"/>
  <c r="H44" i="47"/>
  <c r="F44" i="47"/>
  <c r="H43" i="47"/>
  <c r="F43" i="47"/>
  <c r="H42" i="47"/>
  <c r="F42" i="47"/>
  <c r="H41" i="47"/>
  <c r="F41" i="47"/>
  <c r="H40" i="47"/>
  <c r="F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F14" i="47"/>
  <c r="H13" i="47"/>
  <c r="F13" i="47"/>
  <c r="H12" i="47"/>
  <c r="F12" i="47"/>
  <c r="H11" i="47"/>
  <c r="J53" i="47" s="1"/>
  <c r="F11" i="47"/>
  <c r="H10" i="47"/>
  <c r="G10" i="47"/>
  <c r="G11" i="47" s="1"/>
  <c r="G12" i="47" s="1"/>
  <c r="G13" i="47" s="1"/>
  <c r="G14" i="47" s="1"/>
  <c r="G15" i="47" s="1"/>
  <c r="G16" i="47" s="1"/>
  <c r="G17" i="47" s="1"/>
  <c r="G18" i="47" s="1"/>
  <c r="G19" i="47" s="1"/>
  <c r="G20" i="47" s="1"/>
  <c r="G21" i="47" s="1"/>
  <c r="G22" i="47" s="1"/>
  <c r="G23" i="47" s="1"/>
  <c r="G24" i="47" s="1"/>
  <c r="G25" i="47" s="1"/>
  <c r="G26" i="47" s="1"/>
  <c r="G27" i="47" s="1"/>
  <c r="G28" i="47" s="1"/>
  <c r="G29" i="47" s="1"/>
  <c r="G30" i="47" s="1"/>
  <c r="G31" i="47" s="1"/>
  <c r="G32" i="47" s="1"/>
  <c r="G33" i="47" s="1"/>
  <c r="G34" i="47" s="1"/>
  <c r="G35" i="47" s="1"/>
  <c r="G36" i="47" s="1"/>
  <c r="G37" i="47" s="1"/>
  <c r="G38" i="47" s="1"/>
  <c r="G39" i="47" s="1"/>
  <c r="G40" i="47" s="1"/>
  <c r="G41" i="47" s="1"/>
  <c r="G42" i="47" s="1"/>
  <c r="G43" i="47" s="1"/>
  <c r="G44" i="47" s="1"/>
  <c r="G45" i="47" s="1"/>
  <c r="G46" i="47" s="1"/>
  <c r="G47" i="47" s="1"/>
  <c r="G48" i="47" s="1"/>
  <c r="F10" i="47"/>
  <c r="F50" i="47" s="1"/>
  <c r="H52" i="47" s="1"/>
  <c r="B55" i="46"/>
  <c r="H54" i="46"/>
  <c r="E54" i="46"/>
  <c r="H53" i="46"/>
  <c r="E53" i="46"/>
  <c r="E52" i="46"/>
  <c r="C49" i="46"/>
  <c r="H49" i="46" s="1"/>
  <c r="J51" i="46" s="1"/>
  <c r="H48" i="46"/>
  <c r="F48" i="46"/>
  <c r="H47" i="46"/>
  <c r="F47" i="46"/>
  <c r="H46" i="46"/>
  <c r="F46" i="46"/>
  <c r="H45" i="46"/>
  <c r="F45" i="46"/>
  <c r="H44" i="46"/>
  <c r="F44" i="46"/>
  <c r="H43" i="46"/>
  <c r="F43" i="46"/>
  <c r="H42" i="46"/>
  <c r="F42" i="46"/>
  <c r="H41" i="46"/>
  <c r="F41" i="46"/>
  <c r="H40" i="46"/>
  <c r="F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F14" i="46"/>
  <c r="H13" i="46"/>
  <c r="F13" i="46"/>
  <c r="H12" i="46"/>
  <c r="F12" i="46"/>
  <c r="H11" i="46"/>
  <c r="F11" i="46"/>
  <c r="H10" i="46"/>
  <c r="J53" i="46" s="1"/>
  <c r="F10" i="46"/>
  <c r="G10" i="46" s="1"/>
  <c r="G11" i="46" s="1"/>
  <c r="G12" i="46" s="1"/>
  <c r="G13" i="46" s="1"/>
  <c r="G14" i="46" s="1"/>
  <c r="G15" i="46" s="1"/>
  <c r="G16" i="46" s="1"/>
  <c r="G17" i="46" s="1"/>
  <c r="G18" i="46" s="1"/>
  <c r="G19" i="46" s="1"/>
  <c r="G20" i="46" s="1"/>
  <c r="G21" i="46" s="1"/>
  <c r="G22" i="46" s="1"/>
  <c r="G23" i="46" s="1"/>
  <c r="G24" i="46" s="1"/>
  <c r="G25" i="46" s="1"/>
  <c r="G26" i="46" s="1"/>
  <c r="G27" i="46" s="1"/>
  <c r="G28" i="46" s="1"/>
  <c r="G29" i="46" s="1"/>
  <c r="G30" i="46" s="1"/>
  <c r="G31" i="46" s="1"/>
  <c r="G32" i="46" s="1"/>
  <c r="G33" i="46" s="1"/>
  <c r="G34" i="46" s="1"/>
  <c r="G35" i="46" s="1"/>
  <c r="G36" i="46" s="1"/>
  <c r="G37" i="46" s="1"/>
  <c r="G38" i="46" s="1"/>
  <c r="G39" i="46" s="1"/>
  <c r="G40" i="46" s="1"/>
  <c r="G41" i="46" s="1"/>
  <c r="G42" i="46" s="1"/>
  <c r="G43" i="46" s="1"/>
  <c r="G44" i="46" s="1"/>
  <c r="G45" i="46" s="1"/>
  <c r="G46" i="46" s="1"/>
  <c r="G47" i="46" s="1"/>
  <c r="G48" i="46" s="1"/>
  <c r="B55" i="45"/>
  <c r="H54" i="45"/>
  <c r="E54" i="45"/>
  <c r="H53" i="45"/>
  <c r="E53" i="45"/>
  <c r="E52" i="45"/>
  <c r="C50" i="45"/>
  <c r="J55" i="45" s="1"/>
  <c r="C49" i="45"/>
  <c r="H49" i="45" s="1"/>
  <c r="J51" i="45" s="1"/>
  <c r="H48" i="45"/>
  <c r="F48" i="45"/>
  <c r="H47" i="45"/>
  <c r="F47" i="45"/>
  <c r="H46" i="45"/>
  <c r="F46" i="45"/>
  <c r="H45" i="45"/>
  <c r="F45" i="45"/>
  <c r="H44" i="45"/>
  <c r="F44" i="45"/>
  <c r="H43" i="45"/>
  <c r="F43" i="45"/>
  <c r="H42" i="45"/>
  <c r="F42" i="45"/>
  <c r="H41" i="45"/>
  <c r="F41" i="45"/>
  <c r="H40" i="45"/>
  <c r="F40" i="45"/>
  <c r="H39" i="45"/>
  <c r="H38" i="45"/>
  <c r="H37" i="45"/>
  <c r="H36" i="45"/>
  <c r="H35" i="45"/>
  <c r="H34" i="45"/>
  <c r="H33" i="45"/>
  <c r="H32" i="45"/>
  <c r="H31" i="45"/>
  <c r="H30" i="45"/>
  <c r="H29" i="45"/>
  <c r="H28" i="45"/>
  <c r="H27" i="45"/>
  <c r="H26" i="45"/>
  <c r="H25" i="45"/>
  <c r="H24" i="45"/>
  <c r="H23" i="45"/>
  <c r="H22" i="45"/>
  <c r="H21" i="45"/>
  <c r="H20" i="45"/>
  <c r="H19" i="45"/>
  <c r="H18" i="45"/>
  <c r="H17" i="45"/>
  <c r="H16" i="45"/>
  <c r="H15" i="45"/>
  <c r="H14" i="45"/>
  <c r="F14" i="45"/>
  <c r="H13" i="45"/>
  <c r="F13" i="45"/>
  <c r="H12" i="45"/>
  <c r="F12" i="45"/>
  <c r="H11" i="45"/>
  <c r="F11" i="45"/>
  <c r="F50" i="45" s="1"/>
  <c r="H52" i="45" s="1"/>
  <c r="H10" i="45"/>
  <c r="J53" i="45" s="1"/>
  <c r="F10" i="45"/>
  <c r="G10" i="45" s="1"/>
  <c r="G11" i="45" s="1"/>
  <c r="G12" i="45" s="1"/>
  <c r="G13" i="45" s="1"/>
  <c r="G14" i="45" s="1"/>
  <c r="G15" i="45" s="1"/>
  <c r="G16" i="45" s="1"/>
  <c r="G17" i="45" s="1"/>
  <c r="G18" i="45" s="1"/>
  <c r="G19" i="45" s="1"/>
  <c r="G20" i="45" s="1"/>
  <c r="G21" i="45" s="1"/>
  <c r="G22" i="45" s="1"/>
  <c r="G23" i="45" s="1"/>
  <c r="G24" i="45" s="1"/>
  <c r="G25" i="45" s="1"/>
  <c r="G26" i="45" s="1"/>
  <c r="G27" i="45" s="1"/>
  <c r="G28" i="45" s="1"/>
  <c r="G29" i="45" s="1"/>
  <c r="G30" i="45" s="1"/>
  <c r="G31" i="45" s="1"/>
  <c r="G32" i="45" s="1"/>
  <c r="G33" i="45" s="1"/>
  <c r="G34" i="45" s="1"/>
  <c r="G35" i="45" s="1"/>
  <c r="G36" i="45" s="1"/>
  <c r="G37" i="45" s="1"/>
  <c r="G38" i="45" s="1"/>
  <c r="G39" i="45" s="1"/>
  <c r="G40" i="45" s="1"/>
  <c r="G41" i="45" s="1"/>
  <c r="G42" i="45" s="1"/>
  <c r="G43" i="45" s="1"/>
  <c r="G44" i="45" s="1"/>
  <c r="G45" i="45" s="1"/>
  <c r="G46" i="45" s="1"/>
  <c r="G47" i="45" s="1"/>
  <c r="G48" i="45" s="1"/>
  <c r="M31" i="52" l="1"/>
  <c r="M42" i="52"/>
  <c r="P38" i="53"/>
  <c r="N46" i="53"/>
  <c r="M18" i="52"/>
  <c r="P14" i="53"/>
  <c r="P46" i="53"/>
  <c r="M22" i="52"/>
  <c r="M38" i="52"/>
  <c r="M39" i="52"/>
  <c r="M45" i="52"/>
  <c r="P22" i="53"/>
  <c r="N45" i="53"/>
  <c r="O14" i="54"/>
  <c r="M13" i="52"/>
  <c r="M29" i="52"/>
  <c r="P43" i="53"/>
  <c r="O18" i="54"/>
  <c r="O34" i="54"/>
  <c r="O44" i="54"/>
  <c r="M11" i="52"/>
  <c r="N13" i="52"/>
  <c r="M14" i="52"/>
  <c r="M20" i="52"/>
  <c r="M24" i="52"/>
  <c r="M25" i="52"/>
  <c r="M27" i="52"/>
  <c r="N29" i="52"/>
  <c r="M30" i="52"/>
  <c r="M34" i="52"/>
  <c r="M41" i="52"/>
  <c r="M43" i="52"/>
  <c r="M46" i="52"/>
  <c r="M48" i="52"/>
  <c r="P10" i="53"/>
  <c r="P18" i="53"/>
  <c r="P26" i="53"/>
  <c r="P34" i="53"/>
  <c r="P42" i="53"/>
  <c r="O22" i="54"/>
  <c r="O38" i="54"/>
  <c r="O48" i="54"/>
  <c r="M47" i="52"/>
  <c r="M12" i="52"/>
  <c r="M28" i="52"/>
  <c r="M35" i="52"/>
  <c r="M37" i="52"/>
  <c r="M44" i="52"/>
  <c r="P11" i="53"/>
  <c r="P19" i="53"/>
  <c r="P27" i="53"/>
  <c r="P35" i="53"/>
  <c r="M10" i="52"/>
  <c r="M16" i="52"/>
  <c r="M17" i="52"/>
  <c r="M19" i="52"/>
  <c r="M21" i="52"/>
  <c r="M23" i="52"/>
  <c r="N25" i="52"/>
  <c r="M26" i="52"/>
  <c r="M32" i="52"/>
  <c r="M33" i="52"/>
  <c r="M36" i="52"/>
  <c r="M40" i="52"/>
  <c r="P15" i="53"/>
  <c r="P23" i="53"/>
  <c r="P31" i="53"/>
  <c r="P39" i="53"/>
  <c r="P47" i="53"/>
  <c r="O10" i="54"/>
  <c r="O26" i="54"/>
  <c r="N10" i="52"/>
  <c r="N22" i="52"/>
  <c r="N42" i="52"/>
  <c r="O13" i="54"/>
  <c r="O29" i="54"/>
  <c r="O33" i="54"/>
  <c r="O43" i="54"/>
  <c r="O47" i="54"/>
  <c r="O49" i="54"/>
  <c r="O10" i="52"/>
  <c r="N11" i="52"/>
  <c r="O14" i="52"/>
  <c r="N15" i="52"/>
  <c r="O18" i="52"/>
  <c r="N19" i="52"/>
  <c r="O22" i="52"/>
  <c r="N23" i="52"/>
  <c r="O26" i="52"/>
  <c r="N27" i="52"/>
  <c r="O30" i="52"/>
  <c r="O36" i="52"/>
  <c r="O42" i="52"/>
  <c r="O44" i="52"/>
  <c r="N46" i="52"/>
  <c r="O47" i="52"/>
  <c r="P13" i="53"/>
  <c r="P17" i="53"/>
  <c r="P21" i="53"/>
  <c r="P25" i="53"/>
  <c r="P29" i="53"/>
  <c r="P33" i="53"/>
  <c r="P37" i="53"/>
  <c r="P41" i="53"/>
  <c r="P45" i="53"/>
  <c r="N48" i="53"/>
  <c r="O12" i="54"/>
  <c r="O16" i="54"/>
  <c r="O20" i="54"/>
  <c r="O24" i="54"/>
  <c r="O28" i="54"/>
  <c r="O32" i="54"/>
  <c r="O36" i="54"/>
  <c r="O40" i="54"/>
  <c r="O42" i="54"/>
  <c r="O46" i="54"/>
  <c r="N14" i="52"/>
  <c r="N18" i="52"/>
  <c r="N26" i="52"/>
  <c r="N30" i="52"/>
  <c r="O17" i="54"/>
  <c r="O21" i="54"/>
  <c r="O25" i="54"/>
  <c r="O37" i="54"/>
  <c r="O11" i="52"/>
  <c r="N12" i="52"/>
  <c r="O15" i="52"/>
  <c r="N16" i="52"/>
  <c r="O19" i="52"/>
  <c r="N20" i="52"/>
  <c r="O23" i="52"/>
  <c r="N24" i="52"/>
  <c r="O27" i="52"/>
  <c r="N28" i="52"/>
  <c r="N34" i="52"/>
  <c r="O35" i="52"/>
  <c r="O40" i="52"/>
  <c r="O46" i="52"/>
  <c r="P12" i="53"/>
  <c r="P16" i="53"/>
  <c r="P20" i="53"/>
  <c r="P24" i="53"/>
  <c r="P28" i="53"/>
  <c r="P32" i="53"/>
  <c r="P36" i="53"/>
  <c r="P40" i="53"/>
  <c r="P44" i="53"/>
  <c r="P48" i="53"/>
  <c r="O11" i="54"/>
  <c r="O15" i="54"/>
  <c r="O19" i="54"/>
  <c r="O23" i="54"/>
  <c r="O27" i="54"/>
  <c r="O31" i="54"/>
  <c r="O35" i="54"/>
  <c r="O39" i="54"/>
  <c r="O41" i="54"/>
  <c r="M55" i="54"/>
  <c r="M3" i="54" s="1"/>
  <c r="L55" i="53"/>
  <c r="L55" i="52"/>
  <c r="C50" i="48"/>
  <c r="J55" i="48" s="1"/>
  <c r="F50" i="48"/>
  <c r="H52" i="48" s="1"/>
  <c r="C61" i="53"/>
  <c r="D42" i="9" s="1"/>
  <c r="E61" i="52"/>
  <c r="F41" i="9" s="1"/>
  <c r="I7" i="52"/>
  <c r="N36" i="52"/>
  <c r="N40" i="52"/>
  <c r="N44" i="52"/>
  <c r="P48" i="52"/>
  <c r="P47" i="52"/>
  <c r="P46" i="52"/>
  <c r="P45" i="52"/>
  <c r="P44" i="52"/>
  <c r="P43" i="52"/>
  <c r="P42" i="52"/>
  <c r="P41" i="52"/>
  <c r="P40" i="52"/>
  <c r="P39" i="52"/>
  <c r="P38" i="52"/>
  <c r="P37" i="52"/>
  <c r="P36" i="52"/>
  <c r="P35" i="52"/>
  <c r="P34" i="52"/>
  <c r="P33" i="52"/>
  <c r="P32" i="52"/>
  <c r="P31" i="52"/>
  <c r="P30" i="52"/>
  <c r="N31" i="52"/>
  <c r="N35" i="52"/>
  <c r="N39" i="52"/>
  <c r="N43" i="52"/>
  <c r="N47" i="52"/>
  <c r="P49" i="52"/>
  <c r="O48" i="53"/>
  <c r="O47" i="53"/>
  <c r="O46" i="53"/>
  <c r="O45" i="53"/>
  <c r="O44" i="53"/>
  <c r="O43" i="53"/>
  <c r="O42" i="53"/>
  <c r="O41" i="53"/>
  <c r="O40" i="53"/>
  <c r="O39" i="53"/>
  <c r="O38" i="53"/>
  <c r="O37" i="53"/>
  <c r="O36" i="53"/>
  <c r="O35" i="53"/>
  <c r="O34" i="53"/>
  <c r="O33" i="53"/>
  <c r="O32" i="53"/>
  <c r="O31" i="53"/>
  <c r="O30" i="53"/>
  <c r="O29" i="53"/>
  <c r="O28" i="53"/>
  <c r="O27" i="53"/>
  <c r="O26" i="53"/>
  <c r="O25" i="53"/>
  <c r="O24" i="53"/>
  <c r="O23" i="53"/>
  <c r="O22" i="53"/>
  <c r="O21" i="53"/>
  <c r="O20" i="53"/>
  <c r="O19" i="53"/>
  <c r="O18" i="53"/>
  <c r="O17" i="53"/>
  <c r="O16" i="53"/>
  <c r="O15" i="53"/>
  <c r="O14" i="53"/>
  <c r="O13" i="53"/>
  <c r="O12" i="53"/>
  <c r="O11" i="53"/>
  <c r="O10" i="53"/>
  <c r="N33" i="52"/>
  <c r="N37" i="52"/>
  <c r="N41" i="52"/>
  <c r="N45" i="52"/>
  <c r="N49" i="52"/>
  <c r="I7" i="53"/>
  <c r="M48" i="53"/>
  <c r="M47" i="53"/>
  <c r="M46" i="53"/>
  <c r="M45" i="53"/>
  <c r="M44" i="53"/>
  <c r="M43" i="53"/>
  <c r="M42" i="53"/>
  <c r="M41" i="53"/>
  <c r="M40" i="53"/>
  <c r="M39" i="53"/>
  <c r="M38" i="53"/>
  <c r="M37" i="53"/>
  <c r="M36" i="53"/>
  <c r="M35" i="53"/>
  <c r="M34" i="53"/>
  <c r="M33" i="53"/>
  <c r="M32" i="53"/>
  <c r="M31" i="53"/>
  <c r="M30" i="53"/>
  <c r="M29" i="53"/>
  <c r="M28" i="53"/>
  <c r="M27" i="53"/>
  <c r="M26" i="53"/>
  <c r="M25" i="53"/>
  <c r="M24" i="53"/>
  <c r="M23" i="53"/>
  <c r="M22" i="53"/>
  <c r="M21" i="53"/>
  <c r="M20" i="53"/>
  <c r="M19" i="53"/>
  <c r="M18" i="53"/>
  <c r="M17" i="53"/>
  <c r="M16" i="53"/>
  <c r="M15" i="53"/>
  <c r="M14" i="53"/>
  <c r="M13" i="53"/>
  <c r="M12" i="53"/>
  <c r="M11" i="53"/>
  <c r="M10" i="53"/>
  <c r="N48" i="54"/>
  <c r="N47" i="54"/>
  <c r="N46" i="54"/>
  <c r="N45" i="54"/>
  <c r="N44" i="54"/>
  <c r="N43" i="54"/>
  <c r="N42" i="54"/>
  <c r="N41" i="54"/>
  <c r="N40" i="54"/>
  <c r="N39" i="54"/>
  <c r="N38" i="54"/>
  <c r="N37" i="54"/>
  <c r="N36" i="54"/>
  <c r="N35" i="54"/>
  <c r="N34" i="54"/>
  <c r="N33" i="54"/>
  <c r="N32" i="54"/>
  <c r="N31" i="54"/>
  <c r="N30" i="54"/>
  <c r="N29" i="54"/>
  <c r="N28" i="54"/>
  <c r="N27" i="54"/>
  <c r="N26" i="54"/>
  <c r="N25" i="54"/>
  <c r="N24" i="54"/>
  <c r="N23" i="54"/>
  <c r="N22" i="54"/>
  <c r="N21" i="54"/>
  <c r="N20" i="54"/>
  <c r="N19" i="54"/>
  <c r="N18" i="54"/>
  <c r="N17" i="54"/>
  <c r="N16" i="54"/>
  <c r="N15" i="54"/>
  <c r="N14" i="54"/>
  <c r="N13" i="54"/>
  <c r="N12" i="54"/>
  <c r="N11" i="54"/>
  <c r="N10" i="54"/>
  <c r="P48" i="54"/>
  <c r="P47" i="54"/>
  <c r="P46" i="54"/>
  <c r="P45" i="54"/>
  <c r="P44" i="54"/>
  <c r="P43" i="54"/>
  <c r="P42" i="54"/>
  <c r="P41" i="54"/>
  <c r="P40" i="54"/>
  <c r="P39" i="54"/>
  <c r="P38" i="54"/>
  <c r="P37" i="54"/>
  <c r="P36" i="54"/>
  <c r="P35" i="54"/>
  <c r="P34" i="54"/>
  <c r="P33" i="54"/>
  <c r="P32" i="54"/>
  <c r="P31" i="54"/>
  <c r="P30" i="54"/>
  <c r="P29" i="54"/>
  <c r="P28" i="54"/>
  <c r="P27" i="54"/>
  <c r="P26" i="54"/>
  <c r="P25" i="54"/>
  <c r="P24" i="54"/>
  <c r="P23" i="54"/>
  <c r="P22" i="54"/>
  <c r="P21" i="54"/>
  <c r="P20" i="54"/>
  <c r="P19" i="54"/>
  <c r="P18" i="54"/>
  <c r="P17" i="54"/>
  <c r="P16" i="54"/>
  <c r="P15" i="54"/>
  <c r="P14" i="54"/>
  <c r="P13" i="54"/>
  <c r="P12" i="54"/>
  <c r="P11" i="54"/>
  <c r="P10" i="54"/>
  <c r="C50" i="46"/>
  <c r="J55" i="46" s="1"/>
  <c r="F50" i="46"/>
  <c r="H52" i="46" s="1"/>
  <c r="N55" i="53" l="1"/>
  <c r="O55" i="54"/>
  <c r="M55" i="52"/>
  <c r="M3" i="52" s="1"/>
  <c r="F61" i="52"/>
  <c r="G41" i="9" s="1"/>
  <c r="O55" i="52"/>
  <c r="P55" i="53"/>
  <c r="I61" i="53" s="1"/>
  <c r="J42" i="9" s="1"/>
  <c r="G61" i="53"/>
  <c r="H42" i="9" s="1"/>
  <c r="N3" i="53"/>
  <c r="O3" i="52"/>
  <c r="H61" i="52"/>
  <c r="I41" i="9" s="1"/>
  <c r="F61" i="54"/>
  <c r="G43" i="9" s="1"/>
  <c r="N55" i="54"/>
  <c r="N3" i="54" s="1"/>
  <c r="P55" i="52"/>
  <c r="I61" i="52" s="1"/>
  <c r="J41" i="9" s="1"/>
  <c r="N55" i="52"/>
  <c r="N3" i="52" s="1"/>
  <c r="G61" i="52"/>
  <c r="H41" i="9" s="1"/>
  <c r="P3" i="52"/>
  <c r="P55" i="54"/>
  <c r="H61" i="54"/>
  <c r="I43" i="9" s="1"/>
  <c r="O3" i="54"/>
  <c r="O55" i="53"/>
  <c r="M55" i="53"/>
  <c r="I6" i="53"/>
  <c r="D61" i="53"/>
  <c r="E42" i="9" s="1"/>
  <c r="I7" i="54"/>
  <c r="E61" i="54"/>
  <c r="F43" i="9" s="1"/>
  <c r="C61" i="52"/>
  <c r="D41" i="9" s="1"/>
  <c r="C61" i="54"/>
  <c r="D43" i="9" s="1"/>
  <c r="P3" i="53" l="1"/>
  <c r="G61" i="54"/>
  <c r="H43" i="9" s="1"/>
  <c r="D61" i="54"/>
  <c r="E43" i="9" s="1"/>
  <c r="I6" i="54"/>
  <c r="D61" i="52"/>
  <c r="E41" i="9" s="1"/>
  <c r="I6" i="52"/>
  <c r="M3" i="53"/>
  <c r="F61" i="53"/>
  <c r="G42" i="9" s="1"/>
  <c r="I61" i="54"/>
  <c r="J43" i="9" s="1"/>
  <c r="P3" i="54"/>
  <c r="O3" i="53"/>
  <c r="H61" i="53"/>
  <c r="I42" i="9" s="1"/>
  <c r="N61" i="51" l="1"/>
  <c r="O40" i="9" s="1"/>
  <c r="L61" i="51"/>
  <c r="M40" i="9" s="1"/>
  <c r="K61" i="51"/>
  <c r="L40" i="9" s="1"/>
  <c r="J61" i="51"/>
  <c r="K40" i="9" s="1"/>
  <c r="B61" i="51"/>
  <c r="C40" i="9" s="1"/>
  <c r="A61" i="51"/>
  <c r="B40" i="9" s="1"/>
  <c r="M61" i="51"/>
  <c r="N40" i="9" s="1"/>
  <c r="P54" i="51"/>
  <c r="P46" i="51" s="1"/>
  <c r="O54" i="51"/>
  <c r="O49" i="51" s="1"/>
  <c r="N54" i="51"/>
  <c r="N45" i="51" s="1"/>
  <c r="M54" i="51"/>
  <c r="Q61" i="51"/>
  <c r="R40" i="9" s="1"/>
  <c r="P61" i="51"/>
  <c r="Q40" i="9" s="1"/>
  <c r="O61" i="51"/>
  <c r="P40" i="9" s="1"/>
  <c r="M49" i="51"/>
  <c r="L49" i="51"/>
  <c r="N48" i="51"/>
  <c r="L48" i="51"/>
  <c r="L47" i="51"/>
  <c r="L46" i="51"/>
  <c r="L45" i="51"/>
  <c r="L44" i="51"/>
  <c r="L43" i="51"/>
  <c r="N42" i="51"/>
  <c r="L42" i="51"/>
  <c r="L41" i="51"/>
  <c r="N40" i="51"/>
  <c r="L40" i="51"/>
  <c r="L39" i="51"/>
  <c r="L38" i="51"/>
  <c r="L37" i="51"/>
  <c r="L36" i="51"/>
  <c r="L35" i="51"/>
  <c r="L34" i="51"/>
  <c r="L33" i="51"/>
  <c r="L32" i="51"/>
  <c r="L31" i="51"/>
  <c r="L30" i="51"/>
  <c r="L29" i="51"/>
  <c r="L28" i="51"/>
  <c r="L27" i="51"/>
  <c r="L26" i="51"/>
  <c r="L25" i="51"/>
  <c r="L24" i="51"/>
  <c r="L23" i="51"/>
  <c r="L22" i="51"/>
  <c r="L21" i="51"/>
  <c r="L20" i="51"/>
  <c r="L19" i="51"/>
  <c r="L18" i="51"/>
  <c r="L17" i="51"/>
  <c r="L16" i="51"/>
  <c r="L15" i="51"/>
  <c r="L14" i="51"/>
  <c r="L13" i="51"/>
  <c r="L12" i="51"/>
  <c r="L11" i="51"/>
  <c r="L10" i="51"/>
  <c r="G7" i="51"/>
  <c r="E7" i="51"/>
  <c r="G6" i="51"/>
  <c r="E6" i="51"/>
  <c r="E5" i="51"/>
  <c r="E4" i="51"/>
  <c r="B3" i="51"/>
  <c r="B2" i="51"/>
  <c r="Q61" i="50"/>
  <c r="R39" i="9" s="1"/>
  <c r="O61" i="50"/>
  <c r="P39" i="9" s="1"/>
  <c r="L61" i="50"/>
  <c r="M39" i="9" s="1"/>
  <c r="K61" i="50"/>
  <c r="L39" i="9" s="1"/>
  <c r="J61" i="50"/>
  <c r="K39" i="9" s="1"/>
  <c r="B61" i="50"/>
  <c r="C39" i="9" s="1"/>
  <c r="A61" i="50"/>
  <c r="B39" i="9" s="1"/>
  <c r="M61" i="50"/>
  <c r="N39" i="9" s="1"/>
  <c r="P54" i="50"/>
  <c r="O54" i="50"/>
  <c r="O48" i="50" s="1"/>
  <c r="N54" i="50"/>
  <c r="M54" i="50"/>
  <c r="M44" i="50" s="1"/>
  <c r="P61" i="50"/>
  <c r="Q39" i="9" s="1"/>
  <c r="N61" i="50"/>
  <c r="O39" i="9" s="1"/>
  <c r="M49" i="50"/>
  <c r="L49" i="50"/>
  <c r="L48" i="50"/>
  <c r="M47" i="50"/>
  <c r="L47" i="50"/>
  <c r="O47" i="50"/>
  <c r="L46" i="50"/>
  <c r="M45" i="50"/>
  <c r="L45" i="50"/>
  <c r="O45" i="50"/>
  <c r="L44" i="50"/>
  <c r="L43" i="50"/>
  <c r="M42" i="50"/>
  <c r="L42" i="50"/>
  <c r="O42" i="50"/>
  <c r="L41" i="50"/>
  <c r="O40" i="50"/>
  <c r="L40" i="50"/>
  <c r="M39" i="50"/>
  <c r="L39" i="50"/>
  <c r="M38" i="50"/>
  <c r="L38" i="50"/>
  <c r="O37" i="50"/>
  <c r="L37" i="50"/>
  <c r="M36" i="50"/>
  <c r="L36" i="50"/>
  <c r="O35" i="50"/>
  <c r="L35" i="50"/>
  <c r="L34" i="50"/>
  <c r="M33" i="50"/>
  <c r="L33" i="50"/>
  <c r="O32" i="50"/>
  <c r="L32" i="50"/>
  <c r="M31" i="50"/>
  <c r="L31" i="50"/>
  <c r="M30" i="50"/>
  <c r="L30" i="50"/>
  <c r="O29" i="50"/>
  <c r="L29" i="50"/>
  <c r="M28" i="50"/>
  <c r="L28" i="50"/>
  <c r="O27" i="50"/>
  <c r="L27" i="50"/>
  <c r="L26" i="50"/>
  <c r="M25" i="50"/>
  <c r="L25" i="50"/>
  <c r="O24" i="50"/>
  <c r="L24" i="50"/>
  <c r="M23" i="50"/>
  <c r="L23" i="50"/>
  <c r="M22" i="50"/>
  <c r="L22" i="50"/>
  <c r="O21" i="50"/>
  <c r="L21" i="50"/>
  <c r="L20" i="50"/>
  <c r="O19" i="50"/>
  <c r="L19" i="50"/>
  <c r="L18" i="50"/>
  <c r="L17" i="50"/>
  <c r="O16" i="50"/>
  <c r="L16" i="50"/>
  <c r="M16" i="50"/>
  <c r="M15" i="50"/>
  <c r="L15" i="50"/>
  <c r="M14" i="50"/>
  <c r="L14" i="50"/>
  <c r="O13" i="50"/>
  <c r="L13" i="50"/>
  <c r="M12" i="50"/>
  <c r="L12" i="50"/>
  <c r="O11" i="50"/>
  <c r="L11" i="50"/>
  <c r="M10" i="50"/>
  <c r="L10" i="50"/>
  <c r="G7" i="50"/>
  <c r="E7" i="50"/>
  <c r="G6" i="50"/>
  <c r="E6" i="50"/>
  <c r="E5" i="50"/>
  <c r="E4" i="50"/>
  <c r="B3" i="50"/>
  <c r="B2" i="50"/>
  <c r="P61" i="49"/>
  <c r="Q38" i="9" s="1"/>
  <c r="N61" i="49"/>
  <c r="O38" i="9" s="1"/>
  <c r="L61" i="49"/>
  <c r="M38" i="9" s="1"/>
  <c r="K61" i="49"/>
  <c r="L38" i="9" s="1"/>
  <c r="J61" i="49"/>
  <c r="K38" i="9" s="1"/>
  <c r="B61" i="49"/>
  <c r="A61" i="49"/>
  <c r="M61" i="49"/>
  <c r="N38" i="9" s="1"/>
  <c r="P54" i="49"/>
  <c r="P43" i="49" s="1"/>
  <c r="O54" i="49"/>
  <c r="N54" i="49"/>
  <c r="N49" i="49" s="1"/>
  <c r="M54" i="49"/>
  <c r="M44" i="49" s="1"/>
  <c r="Q61" i="49"/>
  <c r="R38" i="9" s="1"/>
  <c r="O61" i="49"/>
  <c r="P38" i="9" s="1"/>
  <c r="O49" i="49"/>
  <c r="M49" i="49"/>
  <c r="L49" i="49"/>
  <c r="O48" i="49"/>
  <c r="L48" i="49"/>
  <c r="O47" i="49"/>
  <c r="L47" i="49"/>
  <c r="O46" i="49"/>
  <c r="L46" i="49"/>
  <c r="O45" i="49"/>
  <c r="L45" i="49"/>
  <c r="O44" i="49"/>
  <c r="L44" i="49"/>
  <c r="O43" i="49"/>
  <c r="L43" i="49"/>
  <c r="O42" i="49"/>
  <c r="L42" i="49"/>
  <c r="O41" i="49"/>
  <c r="L41" i="49"/>
  <c r="O40" i="49"/>
  <c r="L40" i="49"/>
  <c r="O39" i="49"/>
  <c r="L39" i="49"/>
  <c r="P38" i="49"/>
  <c r="O38" i="49"/>
  <c r="L38" i="49"/>
  <c r="O37" i="49"/>
  <c r="L37" i="49"/>
  <c r="O36" i="49"/>
  <c r="L36" i="49"/>
  <c r="O35" i="49"/>
  <c r="L35" i="49"/>
  <c r="O34" i="49"/>
  <c r="L34" i="49"/>
  <c r="O33" i="49"/>
  <c r="L33" i="49"/>
  <c r="O32" i="49"/>
  <c r="L32" i="49"/>
  <c r="O31" i="49"/>
  <c r="L31" i="49"/>
  <c r="O30" i="49"/>
  <c r="L30" i="49"/>
  <c r="O29" i="49"/>
  <c r="L29" i="49"/>
  <c r="O28" i="49"/>
  <c r="L28" i="49"/>
  <c r="O27" i="49"/>
  <c r="L27" i="49"/>
  <c r="O26" i="49"/>
  <c r="L26" i="49"/>
  <c r="O25" i="49"/>
  <c r="L25" i="49"/>
  <c r="O24" i="49"/>
  <c r="L24" i="49"/>
  <c r="O23" i="49"/>
  <c r="L23" i="49"/>
  <c r="P22" i="49"/>
  <c r="O22" i="49"/>
  <c r="L22" i="49"/>
  <c r="O21" i="49"/>
  <c r="L21" i="49"/>
  <c r="O20" i="49"/>
  <c r="L20" i="49"/>
  <c r="O19" i="49"/>
  <c r="L19" i="49"/>
  <c r="O18" i="49"/>
  <c r="L18" i="49"/>
  <c r="O17" i="49"/>
  <c r="L17" i="49"/>
  <c r="O16" i="49"/>
  <c r="L16" i="49"/>
  <c r="O15" i="49"/>
  <c r="L15" i="49"/>
  <c r="O14" i="49"/>
  <c r="L14" i="49"/>
  <c r="O13" i="49"/>
  <c r="L13" i="49"/>
  <c r="O12" i="49"/>
  <c r="L12" i="49"/>
  <c r="O11" i="49"/>
  <c r="L11" i="49"/>
  <c r="O10" i="49"/>
  <c r="L10" i="49"/>
  <c r="E61" i="49"/>
  <c r="F38" i="9" s="1"/>
  <c r="I7" i="49"/>
  <c r="G7" i="49"/>
  <c r="E7" i="49"/>
  <c r="G6" i="49"/>
  <c r="E6" i="49"/>
  <c r="E5" i="49"/>
  <c r="E4" i="49"/>
  <c r="B3" i="49"/>
  <c r="B2" i="49"/>
  <c r="L35" i="9"/>
  <c r="O35" i="9"/>
  <c r="Q35" i="9"/>
  <c r="R36" i="9"/>
  <c r="C37" i="9"/>
  <c r="K37" i="9"/>
  <c r="M37" i="9"/>
  <c r="P37" i="9"/>
  <c r="R37" i="9"/>
  <c r="B37" i="9"/>
  <c r="B55" i="44"/>
  <c r="H54" i="44"/>
  <c r="E54" i="44"/>
  <c r="H53" i="44"/>
  <c r="E53" i="44"/>
  <c r="E52" i="44"/>
  <c r="C49" i="44"/>
  <c r="H49" i="44" s="1"/>
  <c r="J51" i="44" s="1"/>
  <c r="H48" i="44"/>
  <c r="F48" i="44"/>
  <c r="H47" i="44"/>
  <c r="F47" i="44"/>
  <c r="H46" i="44"/>
  <c r="F46" i="44"/>
  <c r="H45" i="44"/>
  <c r="F45" i="44"/>
  <c r="H44" i="44"/>
  <c r="F44" i="44"/>
  <c r="H43" i="44"/>
  <c r="F43" i="44"/>
  <c r="H42" i="44"/>
  <c r="F42" i="44"/>
  <c r="H41" i="44"/>
  <c r="F41" i="44"/>
  <c r="H40" i="44"/>
  <c r="F40" i="44"/>
  <c r="H39" i="44"/>
  <c r="H38" i="44"/>
  <c r="H37" i="44"/>
  <c r="H36" i="44"/>
  <c r="H35" i="44"/>
  <c r="H34" i="44"/>
  <c r="H33" i="44"/>
  <c r="H32" i="44"/>
  <c r="H31" i="44"/>
  <c r="H30" i="44"/>
  <c r="H29" i="44"/>
  <c r="H28" i="44"/>
  <c r="H27" i="44"/>
  <c r="H26" i="44"/>
  <c r="H25" i="44"/>
  <c r="H24" i="44"/>
  <c r="H23" i="44"/>
  <c r="H22" i="44"/>
  <c r="H21" i="44"/>
  <c r="H20" i="44"/>
  <c r="H19" i="44"/>
  <c r="H18" i="44"/>
  <c r="H17" i="44"/>
  <c r="H16" i="44"/>
  <c r="H15" i="44"/>
  <c r="H14" i="44"/>
  <c r="F14" i="44"/>
  <c r="H13" i="44"/>
  <c r="F13" i="44"/>
  <c r="H12" i="44"/>
  <c r="F12" i="44"/>
  <c r="H11" i="44"/>
  <c r="F11" i="44"/>
  <c r="H10" i="44"/>
  <c r="J53" i="44" s="1"/>
  <c r="F10" i="44"/>
  <c r="G10" i="44" s="1"/>
  <c r="G11" i="44" s="1"/>
  <c r="G12" i="44" s="1"/>
  <c r="G13" i="44" s="1"/>
  <c r="G14" i="44" s="1"/>
  <c r="G15" i="44" s="1"/>
  <c r="G16" i="44" s="1"/>
  <c r="G17" i="44" s="1"/>
  <c r="G18" i="44" s="1"/>
  <c r="G19" i="44" s="1"/>
  <c r="G20" i="44" s="1"/>
  <c r="G21" i="44" s="1"/>
  <c r="G22" i="44" s="1"/>
  <c r="G23" i="44" s="1"/>
  <c r="G24" i="44" s="1"/>
  <c r="G25" i="44" s="1"/>
  <c r="G26" i="44" s="1"/>
  <c r="G27" i="44" s="1"/>
  <c r="G28" i="44" s="1"/>
  <c r="G29" i="44" s="1"/>
  <c r="G30" i="44" s="1"/>
  <c r="G31" i="44" s="1"/>
  <c r="G32" i="44" s="1"/>
  <c r="G33" i="44" s="1"/>
  <c r="G34" i="44" s="1"/>
  <c r="G35" i="44" s="1"/>
  <c r="G36" i="44" s="1"/>
  <c r="G37" i="44" s="1"/>
  <c r="G38" i="44" s="1"/>
  <c r="G39" i="44" s="1"/>
  <c r="G40" i="44" s="1"/>
  <c r="G41" i="44" s="1"/>
  <c r="G42" i="44" s="1"/>
  <c r="G43" i="44" s="1"/>
  <c r="G44" i="44" s="1"/>
  <c r="G45" i="44" s="1"/>
  <c r="G46" i="44" s="1"/>
  <c r="G47" i="44" s="1"/>
  <c r="G48" i="44" s="1"/>
  <c r="B55" i="43"/>
  <c r="H54" i="43"/>
  <c r="E54" i="43"/>
  <c r="H53" i="43"/>
  <c r="E53" i="43"/>
  <c r="E52" i="43"/>
  <c r="C50" i="43"/>
  <c r="J55" i="43" s="1"/>
  <c r="C49" i="43"/>
  <c r="H49" i="43" s="1"/>
  <c r="J51" i="43" s="1"/>
  <c r="H48" i="43"/>
  <c r="F48" i="43"/>
  <c r="H47" i="43"/>
  <c r="F47" i="43"/>
  <c r="H46" i="43"/>
  <c r="F46" i="43"/>
  <c r="H45" i="43"/>
  <c r="F45" i="43"/>
  <c r="H44" i="43"/>
  <c r="F44" i="43"/>
  <c r="H43" i="43"/>
  <c r="F43" i="43"/>
  <c r="H42" i="43"/>
  <c r="F42" i="43"/>
  <c r="H41" i="43"/>
  <c r="F41" i="43"/>
  <c r="H40" i="43"/>
  <c r="F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F14" i="43"/>
  <c r="H13" i="43"/>
  <c r="F13" i="43"/>
  <c r="H12" i="43"/>
  <c r="F12" i="43"/>
  <c r="H11" i="43"/>
  <c r="F11" i="43"/>
  <c r="H10" i="43"/>
  <c r="J53" i="43" s="1"/>
  <c r="F10" i="43"/>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B55" i="42"/>
  <c r="H54" i="42"/>
  <c r="E54" i="42"/>
  <c r="H53" i="42"/>
  <c r="E53" i="42"/>
  <c r="E52" i="42"/>
  <c r="C50" i="42"/>
  <c r="J55" i="42" s="1"/>
  <c r="H49" i="42"/>
  <c r="J51" i="42" s="1"/>
  <c r="C49" i="42"/>
  <c r="H48" i="42"/>
  <c r="F48" i="42"/>
  <c r="H47" i="42"/>
  <c r="F47" i="42"/>
  <c r="H46" i="42"/>
  <c r="F46" i="42"/>
  <c r="H45" i="42"/>
  <c r="F45" i="42"/>
  <c r="H44" i="42"/>
  <c r="F44" i="42"/>
  <c r="H43" i="42"/>
  <c r="F43" i="42"/>
  <c r="H42" i="42"/>
  <c r="F42" i="42"/>
  <c r="H41" i="42"/>
  <c r="F41" i="42"/>
  <c r="H40" i="42"/>
  <c r="F40" i="42"/>
  <c r="H39" i="42"/>
  <c r="H38" i="42"/>
  <c r="H37" i="42"/>
  <c r="H36" i="42"/>
  <c r="H35" i="42"/>
  <c r="H34" i="42"/>
  <c r="H33" i="42"/>
  <c r="H32" i="42"/>
  <c r="H31" i="42"/>
  <c r="H30" i="42"/>
  <c r="H29" i="42"/>
  <c r="H28" i="42"/>
  <c r="H27" i="42"/>
  <c r="H26" i="42"/>
  <c r="H25" i="42"/>
  <c r="H24" i="42"/>
  <c r="H23" i="42"/>
  <c r="H22" i="42"/>
  <c r="H21" i="42"/>
  <c r="H20" i="42"/>
  <c r="H19" i="42"/>
  <c r="H18" i="42"/>
  <c r="H17" i="42"/>
  <c r="H16" i="42"/>
  <c r="H15" i="42"/>
  <c r="H14" i="42"/>
  <c r="F14" i="42"/>
  <c r="H13" i="42"/>
  <c r="F13" i="42"/>
  <c r="H12" i="42"/>
  <c r="F12" i="42"/>
  <c r="H11" i="42"/>
  <c r="F11" i="42"/>
  <c r="F50" i="42" s="1"/>
  <c r="H52" i="42" s="1"/>
  <c r="H10" i="42"/>
  <c r="J53" i="42" s="1"/>
  <c r="F10" i="42"/>
  <c r="G10" i="42" s="1"/>
  <c r="G11" i="42" s="1"/>
  <c r="G12" i="42" s="1"/>
  <c r="G13" i="42" s="1"/>
  <c r="G14" i="42" s="1"/>
  <c r="G15" i="42" s="1"/>
  <c r="G16" i="42" s="1"/>
  <c r="G17" i="42" s="1"/>
  <c r="G18" i="42" s="1"/>
  <c r="G19" i="42" s="1"/>
  <c r="G20" i="42" s="1"/>
  <c r="G21" i="42" s="1"/>
  <c r="G22" i="42" s="1"/>
  <c r="G23" i="42" s="1"/>
  <c r="G24" i="42" s="1"/>
  <c r="G25" i="42" s="1"/>
  <c r="G26" i="42" s="1"/>
  <c r="G27" i="42" s="1"/>
  <c r="G28" i="42" s="1"/>
  <c r="G29" i="42" s="1"/>
  <c r="G30" i="42" s="1"/>
  <c r="G31" i="42" s="1"/>
  <c r="G32" i="42" s="1"/>
  <c r="G33" i="42" s="1"/>
  <c r="G34" i="42" s="1"/>
  <c r="G35" i="42" s="1"/>
  <c r="G36" i="42" s="1"/>
  <c r="G37" i="42" s="1"/>
  <c r="G38" i="42" s="1"/>
  <c r="G39" i="42" s="1"/>
  <c r="G40" i="42" s="1"/>
  <c r="G41" i="42" s="1"/>
  <c r="G42" i="42" s="1"/>
  <c r="G43" i="42" s="1"/>
  <c r="G44" i="42" s="1"/>
  <c r="G45" i="42" s="1"/>
  <c r="G46" i="42" s="1"/>
  <c r="G47" i="42" s="1"/>
  <c r="G48" i="42" s="1"/>
  <c r="L61" i="48"/>
  <c r="K61" i="48"/>
  <c r="L37" i="9" s="1"/>
  <c r="J61" i="48"/>
  <c r="B61" i="48"/>
  <c r="A61" i="48"/>
  <c r="M61" i="48"/>
  <c r="N37" i="9" s="1"/>
  <c r="P54" i="48"/>
  <c r="O54" i="48"/>
  <c r="O40" i="48" s="1"/>
  <c r="N54" i="48"/>
  <c r="N49" i="48" s="1"/>
  <c r="M54" i="48"/>
  <c r="M49" i="48" s="1"/>
  <c r="Q61" i="48"/>
  <c r="P61" i="48"/>
  <c r="Q37" i="9" s="1"/>
  <c r="O61" i="48"/>
  <c r="N61" i="48"/>
  <c r="O37" i="9" s="1"/>
  <c r="L49" i="48"/>
  <c r="M48" i="48"/>
  <c r="L48" i="48"/>
  <c r="M47" i="48"/>
  <c r="L47" i="48"/>
  <c r="M46" i="48"/>
  <c r="L46" i="48"/>
  <c r="M45" i="48"/>
  <c r="L45" i="48"/>
  <c r="O45" i="48"/>
  <c r="M44" i="48"/>
  <c r="L44" i="48"/>
  <c r="M43" i="48"/>
  <c r="L43" i="48"/>
  <c r="M42" i="48"/>
  <c r="L42" i="48"/>
  <c r="M41" i="48"/>
  <c r="L41" i="48"/>
  <c r="O41" i="48"/>
  <c r="N40" i="48"/>
  <c r="M40" i="48"/>
  <c r="L40" i="48"/>
  <c r="M39" i="48"/>
  <c r="L39" i="48"/>
  <c r="M38" i="48"/>
  <c r="L38" i="48"/>
  <c r="N38" i="48"/>
  <c r="M37" i="48"/>
  <c r="L37" i="48"/>
  <c r="N36" i="48"/>
  <c r="M36" i="48"/>
  <c r="L36" i="48"/>
  <c r="N35" i="48"/>
  <c r="M35" i="48"/>
  <c r="L35" i="48"/>
  <c r="M34" i="48"/>
  <c r="L34" i="48"/>
  <c r="M33" i="48"/>
  <c r="L33" i="48"/>
  <c r="O32" i="48"/>
  <c r="N32" i="48"/>
  <c r="M32" i="48"/>
  <c r="L32" i="48"/>
  <c r="O31" i="48"/>
  <c r="N31" i="48"/>
  <c r="M31" i="48"/>
  <c r="L31" i="48"/>
  <c r="O30" i="48"/>
  <c r="M30" i="48"/>
  <c r="L30" i="48"/>
  <c r="M29" i="48"/>
  <c r="L29" i="48"/>
  <c r="N28" i="48"/>
  <c r="M28" i="48"/>
  <c r="L28" i="48"/>
  <c r="N27" i="48"/>
  <c r="M27" i="48"/>
  <c r="L27" i="48"/>
  <c r="M26" i="48"/>
  <c r="L26" i="48"/>
  <c r="M25" i="48"/>
  <c r="L25" i="48"/>
  <c r="O24" i="48"/>
  <c r="N24" i="48"/>
  <c r="M24" i="48"/>
  <c r="L24" i="48"/>
  <c r="O23" i="48"/>
  <c r="N23" i="48"/>
  <c r="M23" i="48"/>
  <c r="L23" i="48"/>
  <c r="O22" i="48"/>
  <c r="M22" i="48"/>
  <c r="L22" i="48"/>
  <c r="M21" i="48"/>
  <c r="L21" i="48"/>
  <c r="N20" i="48"/>
  <c r="L20" i="48"/>
  <c r="M20" i="48"/>
  <c r="N19" i="48"/>
  <c r="L19" i="48"/>
  <c r="M19" i="48"/>
  <c r="N18" i="48"/>
  <c r="M18" i="48"/>
  <c r="L18" i="48"/>
  <c r="N17" i="48"/>
  <c r="L17" i="48"/>
  <c r="M17" i="48"/>
  <c r="N16" i="48"/>
  <c r="L16" i="48"/>
  <c r="M16" i="48"/>
  <c r="N15" i="48"/>
  <c r="L15" i="48"/>
  <c r="M15" i="48"/>
  <c r="N14" i="48"/>
  <c r="M14" i="48"/>
  <c r="L14" i="48"/>
  <c r="N13" i="48"/>
  <c r="M13" i="48"/>
  <c r="L13" i="48"/>
  <c r="N12" i="48"/>
  <c r="M12" i="48"/>
  <c r="L12" i="48"/>
  <c r="N11" i="48"/>
  <c r="M11" i="48"/>
  <c r="L11" i="48"/>
  <c r="N10" i="48"/>
  <c r="M10" i="48"/>
  <c r="L10" i="48"/>
  <c r="G7" i="48"/>
  <c r="E7" i="48"/>
  <c r="G6" i="48"/>
  <c r="E6" i="48"/>
  <c r="E5" i="48"/>
  <c r="E4" i="48"/>
  <c r="B3" i="48"/>
  <c r="B2" i="48"/>
  <c r="P61" i="47"/>
  <c r="Q36" i="9" s="1"/>
  <c r="L61" i="47"/>
  <c r="M36" i="9" s="1"/>
  <c r="K61" i="47"/>
  <c r="L36" i="9" s="1"/>
  <c r="J61" i="47"/>
  <c r="K36" i="9" s="1"/>
  <c r="B61" i="47"/>
  <c r="C36" i="9" s="1"/>
  <c r="A61" i="47"/>
  <c r="B36" i="9" s="1"/>
  <c r="M61" i="47"/>
  <c r="N36" i="9" s="1"/>
  <c r="P54" i="47"/>
  <c r="P42" i="47" s="1"/>
  <c r="O54" i="47"/>
  <c r="N54" i="47"/>
  <c r="N49" i="47" s="1"/>
  <c r="M54" i="47"/>
  <c r="M45" i="47" s="1"/>
  <c r="Q61" i="47"/>
  <c r="O61" i="47"/>
  <c r="P36" i="9" s="1"/>
  <c r="N61" i="47"/>
  <c r="O36" i="9" s="1"/>
  <c r="L49" i="47"/>
  <c r="L48" i="47"/>
  <c r="L47" i="47"/>
  <c r="L46" i="47"/>
  <c r="L45" i="47"/>
  <c r="L44" i="47"/>
  <c r="L43" i="47"/>
  <c r="L42" i="47"/>
  <c r="L41" i="47"/>
  <c r="L40" i="47"/>
  <c r="L39" i="47"/>
  <c r="L38" i="47"/>
  <c r="L37" i="47"/>
  <c r="L36" i="47"/>
  <c r="L35" i="47"/>
  <c r="L34" i="47"/>
  <c r="L33" i="47"/>
  <c r="L32" i="47"/>
  <c r="L31" i="47"/>
  <c r="L30" i="47"/>
  <c r="L29" i="47"/>
  <c r="P28" i="47"/>
  <c r="M28" i="47"/>
  <c r="L28" i="47"/>
  <c r="L27" i="47"/>
  <c r="M26" i="47"/>
  <c r="L26" i="47"/>
  <c r="L25" i="47"/>
  <c r="M24" i="47"/>
  <c r="L24" i="47"/>
  <c r="L23" i="47"/>
  <c r="M22" i="47"/>
  <c r="L22" i="47"/>
  <c r="L21" i="47"/>
  <c r="L20" i="47"/>
  <c r="O19" i="47"/>
  <c r="L19" i="47"/>
  <c r="M19" i="47"/>
  <c r="O18" i="47"/>
  <c r="L18" i="47"/>
  <c r="O17" i="47"/>
  <c r="L17" i="47"/>
  <c r="O16" i="47"/>
  <c r="L16" i="47"/>
  <c r="O15" i="47"/>
  <c r="L15" i="47"/>
  <c r="M15" i="47"/>
  <c r="O14" i="47"/>
  <c r="L14" i="47"/>
  <c r="O13" i="47"/>
  <c r="L13" i="47"/>
  <c r="O12" i="47"/>
  <c r="M12" i="47"/>
  <c r="L12" i="47"/>
  <c r="O11" i="47"/>
  <c r="L11" i="47"/>
  <c r="O10" i="47"/>
  <c r="L10" i="47"/>
  <c r="G7" i="47"/>
  <c r="E7" i="47"/>
  <c r="G6" i="47"/>
  <c r="E6" i="47"/>
  <c r="E5" i="47"/>
  <c r="E4" i="47"/>
  <c r="B3" i="47"/>
  <c r="B2" i="47"/>
  <c r="L61" i="46"/>
  <c r="M35" i="9" s="1"/>
  <c r="K61" i="46"/>
  <c r="J61" i="46"/>
  <c r="K35" i="9" s="1"/>
  <c r="B61" i="46"/>
  <c r="C35" i="9" s="1"/>
  <c r="A61" i="46"/>
  <c r="B35" i="9" s="1"/>
  <c r="M61" i="46"/>
  <c r="N35" i="9" s="1"/>
  <c r="P54" i="46"/>
  <c r="O54" i="46"/>
  <c r="O49" i="46" s="1"/>
  <c r="N54" i="46"/>
  <c r="N36" i="46" s="1"/>
  <c r="M54" i="46"/>
  <c r="Q61" i="46"/>
  <c r="R35" i="9" s="1"/>
  <c r="P61" i="46"/>
  <c r="O61" i="46"/>
  <c r="P35" i="9" s="1"/>
  <c r="N61" i="46"/>
  <c r="L49" i="46"/>
  <c r="N48" i="46"/>
  <c r="L48" i="46"/>
  <c r="L47" i="46"/>
  <c r="N46" i="46"/>
  <c r="L46" i="46"/>
  <c r="L45" i="46"/>
  <c r="N44" i="46"/>
  <c r="L44" i="46"/>
  <c r="L43" i="46"/>
  <c r="N42" i="46"/>
  <c r="L42" i="46"/>
  <c r="L41" i="46"/>
  <c r="N40" i="46"/>
  <c r="L40" i="46"/>
  <c r="L39" i="46"/>
  <c r="N39" i="46"/>
  <c r="L38" i="46"/>
  <c r="L37" i="46"/>
  <c r="L36" i="46"/>
  <c r="O35" i="46"/>
  <c r="L35" i="46"/>
  <c r="L34" i="46"/>
  <c r="N33" i="46"/>
  <c r="L33" i="46"/>
  <c r="L32" i="46"/>
  <c r="O31" i="46"/>
  <c r="L31" i="46"/>
  <c r="L30" i="46"/>
  <c r="N30" i="46"/>
  <c r="L29" i="46"/>
  <c r="L28" i="46"/>
  <c r="O27" i="46"/>
  <c r="L27" i="46"/>
  <c r="L26" i="46"/>
  <c r="L25" i="46"/>
  <c r="N24" i="46"/>
  <c r="L24" i="46"/>
  <c r="L23" i="46"/>
  <c r="N23" i="46"/>
  <c r="L22" i="46"/>
  <c r="L21" i="46"/>
  <c r="P20" i="46"/>
  <c r="L20" i="46"/>
  <c r="P19" i="46"/>
  <c r="L19" i="46"/>
  <c r="P18" i="46"/>
  <c r="N18" i="46"/>
  <c r="L18" i="46"/>
  <c r="P17" i="46"/>
  <c r="O17" i="46"/>
  <c r="N17" i="46"/>
  <c r="L17" i="46"/>
  <c r="P16" i="46"/>
  <c r="L16" i="46"/>
  <c r="P15" i="46"/>
  <c r="L15" i="46"/>
  <c r="P14" i="46"/>
  <c r="L14" i="46"/>
  <c r="P13" i="46"/>
  <c r="N13" i="46"/>
  <c r="L13" i="46"/>
  <c r="P12" i="46"/>
  <c r="L12" i="46"/>
  <c r="P11" i="46"/>
  <c r="L11" i="46"/>
  <c r="P10" i="46"/>
  <c r="L10" i="46"/>
  <c r="G7" i="46"/>
  <c r="E7" i="46"/>
  <c r="G6" i="46"/>
  <c r="E6" i="46"/>
  <c r="E5" i="46"/>
  <c r="E4" i="46"/>
  <c r="B3" i="46"/>
  <c r="B2" i="46"/>
  <c r="B55" i="41"/>
  <c r="H54" i="41"/>
  <c r="E54" i="41"/>
  <c r="H53" i="41"/>
  <c r="E53" i="41"/>
  <c r="E52" i="41"/>
  <c r="C50" i="41"/>
  <c r="J55" i="41" s="1"/>
  <c r="H49" i="41"/>
  <c r="J51" i="41" s="1"/>
  <c r="C49" i="41"/>
  <c r="H48" i="41"/>
  <c r="F48" i="41"/>
  <c r="H47" i="41"/>
  <c r="F47" i="41"/>
  <c r="H46" i="41"/>
  <c r="F46" i="41"/>
  <c r="H45" i="41"/>
  <c r="F45" i="41"/>
  <c r="H44" i="41"/>
  <c r="F44" i="41"/>
  <c r="H43" i="41"/>
  <c r="F43" i="41"/>
  <c r="H42" i="41"/>
  <c r="F42" i="41"/>
  <c r="H41" i="41"/>
  <c r="F41" i="41"/>
  <c r="H40" i="41"/>
  <c r="F40" i="41"/>
  <c r="H39" i="41"/>
  <c r="H38" i="41"/>
  <c r="H37" i="41"/>
  <c r="H36" i="41"/>
  <c r="H35" i="41"/>
  <c r="H34" i="41"/>
  <c r="H33" i="41"/>
  <c r="H32" i="41"/>
  <c r="H31" i="41"/>
  <c r="H30" i="41"/>
  <c r="H29" i="41"/>
  <c r="H28" i="41"/>
  <c r="H27" i="41"/>
  <c r="H26" i="41"/>
  <c r="H25" i="41"/>
  <c r="H24" i="41"/>
  <c r="H23" i="41"/>
  <c r="H22" i="41"/>
  <c r="H21" i="41"/>
  <c r="H20" i="41"/>
  <c r="H19" i="41"/>
  <c r="H18" i="41"/>
  <c r="H17" i="41"/>
  <c r="H16" i="41"/>
  <c r="H15" i="41"/>
  <c r="H14" i="41"/>
  <c r="F14" i="41"/>
  <c r="H13" i="41"/>
  <c r="F13" i="41"/>
  <c r="H12" i="41"/>
  <c r="F12" i="41"/>
  <c r="H11" i="41"/>
  <c r="F11" i="41"/>
  <c r="H10" i="41"/>
  <c r="J53" i="41" s="1"/>
  <c r="F10" i="41"/>
  <c r="G10" i="41" s="1"/>
  <c r="G11" i="41" s="1"/>
  <c r="G12" i="41" s="1"/>
  <c r="G13" i="41" s="1"/>
  <c r="G14" i="41" s="1"/>
  <c r="G15" i="41" s="1"/>
  <c r="G16" i="41" s="1"/>
  <c r="G17" i="41" s="1"/>
  <c r="G18" i="41" s="1"/>
  <c r="G19" i="41" s="1"/>
  <c r="G20" i="41" s="1"/>
  <c r="G21" i="41" s="1"/>
  <c r="G22" i="41" s="1"/>
  <c r="G23" i="41" s="1"/>
  <c r="G24" i="41" s="1"/>
  <c r="G25" i="41" s="1"/>
  <c r="G26" i="41" s="1"/>
  <c r="G27" i="41" s="1"/>
  <c r="G28" i="41" s="1"/>
  <c r="G29" i="41" s="1"/>
  <c r="G30" i="41" s="1"/>
  <c r="G31" i="41" s="1"/>
  <c r="G32" i="41" s="1"/>
  <c r="G33" i="41" s="1"/>
  <c r="G34" i="41" s="1"/>
  <c r="G35" i="41" s="1"/>
  <c r="G36" i="41" s="1"/>
  <c r="G37" i="41" s="1"/>
  <c r="G38" i="41" s="1"/>
  <c r="G39" i="41" s="1"/>
  <c r="G40" i="41" s="1"/>
  <c r="G41" i="41" s="1"/>
  <c r="G42" i="41" s="1"/>
  <c r="G43" i="41" s="1"/>
  <c r="G44" i="41" s="1"/>
  <c r="G45" i="41" s="1"/>
  <c r="G46" i="41" s="1"/>
  <c r="G47" i="41" s="1"/>
  <c r="G48" i="41" s="1"/>
  <c r="M49" i="47" l="1"/>
  <c r="N21" i="46"/>
  <c r="N27" i="46"/>
  <c r="N28" i="46"/>
  <c r="N34" i="46"/>
  <c r="N37" i="46"/>
  <c r="M11" i="47"/>
  <c r="M18" i="47"/>
  <c r="M30" i="47"/>
  <c r="M32" i="47"/>
  <c r="M34" i="47"/>
  <c r="M36" i="47"/>
  <c r="M38" i="47"/>
  <c r="M40" i="47"/>
  <c r="M42" i="47"/>
  <c r="M44" i="47"/>
  <c r="M46" i="47"/>
  <c r="O21" i="48"/>
  <c r="O29" i="48"/>
  <c r="O44" i="48"/>
  <c r="O48" i="48"/>
  <c r="O49" i="48"/>
  <c r="P10" i="49"/>
  <c r="P26" i="49"/>
  <c r="P42" i="49"/>
  <c r="N12" i="46"/>
  <c r="N16" i="46"/>
  <c r="N11" i="46"/>
  <c r="N15" i="46"/>
  <c r="N20" i="46"/>
  <c r="N22" i="46"/>
  <c r="O23" i="46"/>
  <c r="N25" i="46"/>
  <c r="N31" i="46"/>
  <c r="N32" i="46"/>
  <c r="N38" i="46"/>
  <c r="O39" i="46"/>
  <c r="N41" i="46"/>
  <c r="N43" i="46"/>
  <c r="N45" i="46"/>
  <c r="N47" i="46"/>
  <c r="N49" i="46"/>
  <c r="M10" i="47"/>
  <c r="M14" i="47"/>
  <c r="M17" i="47"/>
  <c r="M21" i="47"/>
  <c r="M23" i="47"/>
  <c r="M25" i="47"/>
  <c r="M27" i="47"/>
  <c r="P46" i="47"/>
  <c r="M48" i="47"/>
  <c r="O10" i="48"/>
  <c r="O11" i="48"/>
  <c r="O12" i="48"/>
  <c r="O13" i="48"/>
  <c r="O14" i="48"/>
  <c r="O15" i="48"/>
  <c r="O16" i="48"/>
  <c r="O17" i="48"/>
  <c r="O18" i="48"/>
  <c r="O19" i="48"/>
  <c r="O20" i="48"/>
  <c r="O26" i="48"/>
  <c r="O27" i="48"/>
  <c r="O28" i="48"/>
  <c r="O34" i="48"/>
  <c r="O35" i="48"/>
  <c r="O43" i="48"/>
  <c r="O47" i="48"/>
  <c r="P14" i="49"/>
  <c r="P30" i="49"/>
  <c r="P48" i="49"/>
  <c r="P49" i="49"/>
  <c r="P41" i="51"/>
  <c r="M47" i="47"/>
  <c r="N10" i="46"/>
  <c r="N55" i="46" s="1"/>
  <c r="N3" i="46" s="1"/>
  <c r="N14" i="46"/>
  <c r="N19" i="46"/>
  <c r="N26" i="46"/>
  <c r="N29" i="46"/>
  <c r="N35" i="46"/>
  <c r="M13" i="47"/>
  <c r="M16" i="47"/>
  <c r="M20" i="47"/>
  <c r="M29" i="47"/>
  <c r="M31" i="47"/>
  <c r="M33" i="47"/>
  <c r="M35" i="47"/>
  <c r="M37" i="47"/>
  <c r="M39" i="47"/>
  <c r="M41" i="47"/>
  <c r="M43" i="47"/>
  <c r="O25" i="48"/>
  <c r="O33" i="48"/>
  <c r="O42" i="48"/>
  <c r="O46" i="48"/>
  <c r="P18" i="49"/>
  <c r="P34" i="49"/>
  <c r="O15" i="46"/>
  <c r="O22" i="46"/>
  <c r="O26" i="46"/>
  <c r="O30" i="46"/>
  <c r="O34" i="46"/>
  <c r="O38" i="46"/>
  <c r="N43" i="47"/>
  <c r="N48" i="47"/>
  <c r="N37" i="48"/>
  <c r="N39" i="48"/>
  <c r="P16" i="49"/>
  <c r="P24" i="49"/>
  <c r="P32" i="49"/>
  <c r="P40" i="49"/>
  <c r="O10" i="50"/>
  <c r="M13" i="50"/>
  <c r="O17" i="50"/>
  <c r="M19" i="50"/>
  <c r="O20" i="50"/>
  <c r="O23" i="50"/>
  <c r="M26" i="50"/>
  <c r="M29" i="50"/>
  <c r="M32" i="50"/>
  <c r="O33" i="50"/>
  <c r="M35" i="50"/>
  <c r="O36" i="50"/>
  <c r="O39" i="50"/>
  <c r="O41" i="50"/>
  <c r="M43" i="50"/>
  <c r="M46" i="50"/>
  <c r="O49" i="50"/>
  <c r="N10" i="51"/>
  <c r="N12" i="51"/>
  <c r="N14" i="51"/>
  <c r="N16" i="51"/>
  <c r="N18" i="51"/>
  <c r="N20" i="51"/>
  <c r="N22" i="51"/>
  <c r="N24" i="51"/>
  <c r="N26" i="51"/>
  <c r="N28" i="51"/>
  <c r="N30" i="51"/>
  <c r="N32" i="51"/>
  <c r="N34" i="51"/>
  <c r="N36" i="51"/>
  <c r="N38" i="51"/>
  <c r="P45" i="51"/>
  <c r="N49" i="51"/>
  <c r="O13" i="46"/>
  <c r="O21" i="46"/>
  <c r="O25" i="46"/>
  <c r="O29" i="46"/>
  <c r="O33" i="46"/>
  <c r="O37" i="46"/>
  <c r="N10" i="47"/>
  <c r="N11" i="47"/>
  <c r="N12" i="47"/>
  <c r="N13" i="47"/>
  <c r="N14" i="47"/>
  <c r="N15" i="47"/>
  <c r="N16" i="47"/>
  <c r="N17" i="47"/>
  <c r="N18" i="47"/>
  <c r="N19" i="47"/>
  <c r="N20" i="47"/>
  <c r="N37" i="47"/>
  <c r="N21" i="48"/>
  <c r="N22" i="48"/>
  <c r="N25" i="48"/>
  <c r="N26" i="48"/>
  <c r="N29" i="48"/>
  <c r="N30" i="48"/>
  <c r="N33" i="48"/>
  <c r="N34" i="48"/>
  <c r="M48" i="50"/>
  <c r="O11" i="46"/>
  <c r="O19" i="46"/>
  <c r="O24" i="46"/>
  <c r="O28" i="46"/>
  <c r="O32" i="46"/>
  <c r="O36" i="46"/>
  <c r="O40" i="46"/>
  <c r="N27" i="47"/>
  <c r="P35" i="47"/>
  <c r="P12" i="49"/>
  <c r="P20" i="49"/>
  <c r="P28" i="49"/>
  <c r="P36" i="49"/>
  <c r="P44" i="49"/>
  <c r="M11" i="50"/>
  <c r="O12" i="50"/>
  <c r="O15" i="50"/>
  <c r="M17" i="50"/>
  <c r="M18" i="50"/>
  <c r="M20" i="50"/>
  <c r="M21" i="50"/>
  <c r="M24" i="50"/>
  <c r="O25" i="50"/>
  <c r="M27" i="50"/>
  <c r="O28" i="50"/>
  <c r="O31" i="50"/>
  <c r="M34" i="50"/>
  <c r="M37" i="50"/>
  <c r="M40" i="50"/>
  <c r="M41" i="50"/>
  <c r="O43" i="50"/>
  <c r="O46" i="50"/>
  <c r="P11" i="51"/>
  <c r="P13" i="51"/>
  <c r="P15" i="51"/>
  <c r="P17" i="51"/>
  <c r="P19" i="51"/>
  <c r="P21" i="51"/>
  <c r="P23" i="51"/>
  <c r="P25" i="51"/>
  <c r="P27" i="51"/>
  <c r="P29" i="51"/>
  <c r="P31" i="51"/>
  <c r="P33" i="51"/>
  <c r="P35" i="51"/>
  <c r="P37" i="51"/>
  <c r="N44" i="51"/>
  <c r="N46" i="51"/>
  <c r="M49" i="46"/>
  <c r="M48" i="46"/>
  <c r="M47" i="46"/>
  <c r="M46" i="46"/>
  <c r="M45" i="46"/>
  <c r="M44" i="46"/>
  <c r="M43" i="46"/>
  <c r="M42" i="46"/>
  <c r="M41" i="46"/>
  <c r="M39" i="46"/>
  <c r="M38" i="46"/>
  <c r="M35" i="46"/>
  <c r="M34" i="46"/>
  <c r="M31" i="46"/>
  <c r="M30" i="46"/>
  <c r="M27" i="46"/>
  <c r="M26" i="46"/>
  <c r="M23" i="46"/>
  <c r="M22" i="46"/>
  <c r="M19" i="46"/>
  <c r="M15" i="46"/>
  <c r="M14" i="46"/>
  <c r="M10" i="46"/>
  <c r="M55" i="46" s="1"/>
  <c r="M40" i="46"/>
  <c r="M37" i="46"/>
  <c r="M36" i="46"/>
  <c r="M33" i="46"/>
  <c r="M32" i="46"/>
  <c r="M29" i="46"/>
  <c r="M28" i="46"/>
  <c r="M25" i="46"/>
  <c r="M24" i="46"/>
  <c r="M21" i="46"/>
  <c r="M17" i="46"/>
  <c r="M12" i="46"/>
  <c r="M16" i="46"/>
  <c r="M18" i="46"/>
  <c r="M20" i="46"/>
  <c r="M11" i="46"/>
  <c r="M13" i="46"/>
  <c r="O10" i="46"/>
  <c r="O14" i="46"/>
  <c r="O18" i="46"/>
  <c r="O41" i="46"/>
  <c r="O42" i="46"/>
  <c r="O43" i="46"/>
  <c r="O44" i="46"/>
  <c r="O45" i="46"/>
  <c r="O46" i="46"/>
  <c r="O47" i="46"/>
  <c r="O48" i="46"/>
  <c r="P20" i="47"/>
  <c r="N22" i="47"/>
  <c r="N24" i="47"/>
  <c r="N26" i="47"/>
  <c r="N31" i="47"/>
  <c r="N35" i="47"/>
  <c r="N36" i="47"/>
  <c r="N40" i="47"/>
  <c r="N42" i="47"/>
  <c r="N46" i="47"/>
  <c r="N47" i="47"/>
  <c r="O36" i="48"/>
  <c r="O55" i="48" s="1"/>
  <c r="O37" i="48"/>
  <c r="O38" i="48"/>
  <c r="O39" i="48"/>
  <c r="N41" i="48"/>
  <c r="N42" i="48"/>
  <c r="N43" i="48"/>
  <c r="N44" i="48"/>
  <c r="N45" i="48"/>
  <c r="N46" i="48"/>
  <c r="N47" i="48"/>
  <c r="N48" i="48"/>
  <c r="P13" i="49"/>
  <c r="P17" i="49"/>
  <c r="P21" i="49"/>
  <c r="P25" i="49"/>
  <c r="P29" i="49"/>
  <c r="P33" i="49"/>
  <c r="P37" i="49"/>
  <c r="P41" i="49"/>
  <c r="P45" i="49"/>
  <c r="P46" i="49"/>
  <c r="P47" i="49"/>
  <c r="O14" i="50"/>
  <c r="O18" i="50"/>
  <c r="O22" i="50"/>
  <c r="O26" i="50"/>
  <c r="O30" i="50"/>
  <c r="O34" i="50"/>
  <c r="O38" i="50"/>
  <c r="O44" i="50"/>
  <c r="N11" i="51"/>
  <c r="P12" i="51"/>
  <c r="N15" i="51"/>
  <c r="P16" i="51"/>
  <c r="N19" i="51"/>
  <c r="P20" i="51"/>
  <c r="N23" i="51"/>
  <c r="P24" i="51"/>
  <c r="N27" i="51"/>
  <c r="P28" i="51"/>
  <c r="N31" i="51"/>
  <c r="P32" i="51"/>
  <c r="N35" i="51"/>
  <c r="P36" i="51"/>
  <c r="N39" i="51"/>
  <c r="P40" i="51"/>
  <c r="N43" i="51"/>
  <c r="P44" i="51"/>
  <c r="N47" i="51"/>
  <c r="P48" i="51"/>
  <c r="P49" i="51"/>
  <c r="N21" i="47"/>
  <c r="N55" i="47" s="1"/>
  <c r="N23" i="47"/>
  <c r="N25" i="47"/>
  <c r="N30" i="47"/>
  <c r="N32" i="47"/>
  <c r="N34" i="47"/>
  <c r="N39" i="47"/>
  <c r="N41" i="47"/>
  <c r="N45" i="47"/>
  <c r="P39" i="51"/>
  <c r="P43" i="51"/>
  <c r="P47" i="51"/>
  <c r="O12" i="46"/>
  <c r="O16" i="46"/>
  <c r="O20" i="46"/>
  <c r="N28" i="47"/>
  <c r="N29" i="47"/>
  <c r="N33" i="47"/>
  <c r="N38" i="47"/>
  <c r="N44" i="47"/>
  <c r="P11" i="49"/>
  <c r="P15" i="49"/>
  <c r="P19" i="49"/>
  <c r="P23" i="49"/>
  <c r="P27" i="49"/>
  <c r="P31" i="49"/>
  <c r="P35" i="49"/>
  <c r="P39" i="49"/>
  <c r="N46" i="49"/>
  <c r="N47" i="49"/>
  <c r="P10" i="51"/>
  <c r="N13" i="51"/>
  <c r="P14" i="51"/>
  <c r="N17" i="51"/>
  <c r="P18" i="51"/>
  <c r="N21" i="51"/>
  <c r="P22" i="51"/>
  <c r="N25" i="51"/>
  <c r="P26" i="51"/>
  <c r="N29" i="51"/>
  <c r="P30" i="51"/>
  <c r="N33" i="51"/>
  <c r="P34" i="51"/>
  <c r="N37" i="51"/>
  <c r="P38" i="51"/>
  <c r="N41" i="51"/>
  <c r="P42" i="51"/>
  <c r="C61" i="51"/>
  <c r="D40" i="9" s="1"/>
  <c r="L55" i="51"/>
  <c r="O55" i="49"/>
  <c r="H61" i="49" s="1"/>
  <c r="I38" i="9" s="1"/>
  <c r="L55" i="49"/>
  <c r="L55" i="48"/>
  <c r="M55" i="47"/>
  <c r="F61" i="47" s="1"/>
  <c r="G36" i="9" s="1"/>
  <c r="L55" i="46"/>
  <c r="C61" i="49"/>
  <c r="D38" i="9" s="1"/>
  <c r="I7" i="50"/>
  <c r="E61" i="50"/>
  <c r="F39" i="9" s="1"/>
  <c r="N48" i="50"/>
  <c r="N47" i="50"/>
  <c r="N46" i="50"/>
  <c r="N45" i="50"/>
  <c r="N44" i="50"/>
  <c r="N43" i="50"/>
  <c r="N42" i="50"/>
  <c r="N41" i="50"/>
  <c r="N40" i="50"/>
  <c r="N39" i="50"/>
  <c r="N38" i="50"/>
  <c r="N37" i="50"/>
  <c r="N36" i="50"/>
  <c r="N35" i="50"/>
  <c r="N34" i="50"/>
  <c r="N33" i="50"/>
  <c r="N32" i="50"/>
  <c r="N31" i="50"/>
  <c r="N30" i="50"/>
  <c r="N29" i="50"/>
  <c r="N28" i="50"/>
  <c r="N27" i="50"/>
  <c r="N26" i="50"/>
  <c r="N25" i="50"/>
  <c r="N24" i="50"/>
  <c r="N23" i="50"/>
  <c r="N22" i="50"/>
  <c r="N21" i="50"/>
  <c r="N20" i="50"/>
  <c r="N19" i="50"/>
  <c r="N18" i="50"/>
  <c r="N17" i="50"/>
  <c r="N16" i="50"/>
  <c r="N15" i="50"/>
  <c r="N14" i="50"/>
  <c r="N13" i="50"/>
  <c r="N12" i="50"/>
  <c r="N11" i="50"/>
  <c r="N10" i="50"/>
  <c r="N49" i="50"/>
  <c r="E61" i="51"/>
  <c r="F40" i="9" s="1"/>
  <c r="I7" i="51"/>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39" i="49"/>
  <c r="M40" i="49"/>
  <c r="M41" i="49"/>
  <c r="M42" i="49"/>
  <c r="M43" i="49"/>
  <c r="N45" i="49"/>
  <c r="P48" i="50"/>
  <c r="P47" i="50"/>
  <c r="P46" i="50"/>
  <c r="P45" i="50"/>
  <c r="P44" i="50"/>
  <c r="P43" i="50"/>
  <c r="P42" i="50"/>
  <c r="P41" i="50"/>
  <c r="P40" i="50"/>
  <c r="P39" i="50"/>
  <c r="P38" i="50"/>
  <c r="P37" i="50"/>
  <c r="P36" i="50"/>
  <c r="P35" i="50"/>
  <c r="P49" i="50"/>
  <c r="P34" i="50"/>
  <c r="P32" i="50"/>
  <c r="P33" i="50"/>
  <c r="P31" i="50"/>
  <c r="P30" i="50"/>
  <c r="P29" i="50"/>
  <c r="P28" i="50"/>
  <c r="P27" i="50"/>
  <c r="P26" i="50"/>
  <c r="P25" i="50"/>
  <c r="P24" i="50"/>
  <c r="P23" i="50"/>
  <c r="P22" i="50"/>
  <c r="P21" i="50"/>
  <c r="P20" i="50"/>
  <c r="P19" i="50"/>
  <c r="P18" i="50"/>
  <c r="P17" i="50"/>
  <c r="P16" i="50"/>
  <c r="P15" i="50"/>
  <c r="P14" i="50"/>
  <c r="P13" i="50"/>
  <c r="P12" i="50"/>
  <c r="P11" i="50"/>
  <c r="P10" i="50"/>
  <c r="M48" i="51"/>
  <c r="M47" i="51"/>
  <c r="M46" i="51"/>
  <c r="M45" i="51"/>
  <c r="M44" i="51"/>
  <c r="M43" i="51"/>
  <c r="M42" i="51"/>
  <c r="M41" i="51"/>
  <c r="M40" i="51"/>
  <c r="M39" i="51"/>
  <c r="M38" i="51"/>
  <c r="M37" i="51"/>
  <c r="M36" i="51"/>
  <c r="M35" i="51"/>
  <c r="M34" i="51"/>
  <c r="M33" i="51"/>
  <c r="M32" i="51"/>
  <c r="M31" i="51"/>
  <c r="M30" i="51"/>
  <c r="M29" i="51"/>
  <c r="M28" i="51"/>
  <c r="M27" i="51"/>
  <c r="M26" i="51"/>
  <c r="M25" i="51"/>
  <c r="M24" i="51"/>
  <c r="M23" i="51"/>
  <c r="M22" i="51"/>
  <c r="M21" i="51"/>
  <c r="M20" i="51"/>
  <c r="M19" i="51"/>
  <c r="M18" i="51"/>
  <c r="M17" i="51"/>
  <c r="M16" i="51"/>
  <c r="M15" i="51"/>
  <c r="M14" i="51"/>
  <c r="M13" i="51"/>
  <c r="M12" i="51"/>
  <c r="M11" i="51"/>
  <c r="M10" i="51"/>
  <c r="M48" i="49"/>
  <c r="M47" i="49"/>
  <c r="M46" i="49"/>
  <c r="M45" i="49"/>
  <c r="O48" i="51"/>
  <c r="O47" i="51"/>
  <c r="O46" i="51"/>
  <c r="O45" i="51"/>
  <c r="O44" i="51"/>
  <c r="O43" i="51"/>
  <c r="O42" i="51"/>
  <c r="O41" i="51"/>
  <c r="O40" i="51"/>
  <c r="O39" i="51"/>
  <c r="O38" i="51"/>
  <c r="O37" i="51"/>
  <c r="O36" i="51"/>
  <c r="O35" i="51"/>
  <c r="O34" i="51"/>
  <c r="O33" i="51"/>
  <c r="O32" i="51"/>
  <c r="O31" i="51"/>
  <c r="O30" i="51"/>
  <c r="O29" i="51"/>
  <c r="O28" i="51"/>
  <c r="O27" i="51"/>
  <c r="O26" i="51"/>
  <c r="O25" i="51"/>
  <c r="O24" i="51"/>
  <c r="O23" i="51"/>
  <c r="O22" i="51"/>
  <c r="O21" i="51"/>
  <c r="O20" i="51"/>
  <c r="O19" i="51"/>
  <c r="O18" i="51"/>
  <c r="O17" i="51"/>
  <c r="O16" i="51"/>
  <c r="O15" i="51"/>
  <c r="O14" i="51"/>
  <c r="O13" i="51"/>
  <c r="O12" i="51"/>
  <c r="O11" i="51"/>
  <c r="O10" i="51"/>
  <c r="N10" i="49"/>
  <c r="N11" i="49"/>
  <c r="N12" i="49"/>
  <c r="N13" i="49"/>
  <c r="N14" i="49"/>
  <c r="N15" i="49"/>
  <c r="N16" i="49"/>
  <c r="N17" i="49"/>
  <c r="N18" i="49"/>
  <c r="N19" i="49"/>
  <c r="N20" i="49"/>
  <c r="N21" i="49"/>
  <c r="N22" i="49"/>
  <c r="N23" i="49"/>
  <c r="N24" i="49"/>
  <c r="N25" i="49"/>
  <c r="N26" i="49"/>
  <c r="N27" i="49"/>
  <c r="N28" i="49"/>
  <c r="N29" i="49"/>
  <c r="N30" i="49"/>
  <c r="N31" i="49"/>
  <c r="N32" i="49"/>
  <c r="N33" i="49"/>
  <c r="N34" i="49"/>
  <c r="N35" i="49"/>
  <c r="N36" i="49"/>
  <c r="N37" i="49"/>
  <c r="N38" i="49"/>
  <c r="N39" i="49"/>
  <c r="N40" i="49"/>
  <c r="N41" i="49"/>
  <c r="N42" i="49"/>
  <c r="N43" i="49"/>
  <c r="N44" i="49"/>
  <c r="N48" i="49"/>
  <c r="L55" i="50"/>
  <c r="C50" i="44"/>
  <c r="J55" i="44" s="1"/>
  <c r="F50" i="44"/>
  <c r="H52" i="44" s="1"/>
  <c r="F50" i="43"/>
  <c r="H52" i="43" s="1"/>
  <c r="E61" i="46"/>
  <c r="F35" i="9" s="1"/>
  <c r="I7" i="46"/>
  <c r="P24" i="47"/>
  <c r="P39" i="47"/>
  <c r="P49" i="47"/>
  <c r="P47" i="47"/>
  <c r="P45" i="47"/>
  <c r="P43" i="47"/>
  <c r="P41" i="47"/>
  <c r="P38" i="47"/>
  <c r="P34" i="47"/>
  <c r="P31" i="47"/>
  <c r="P27" i="47"/>
  <c r="P22" i="47"/>
  <c r="P37" i="47"/>
  <c r="P33" i="47"/>
  <c r="P30" i="47"/>
  <c r="P26" i="47"/>
  <c r="P23" i="47"/>
  <c r="P19" i="47"/>
  <c r="P18" i="47"/>
  <c r="P17" i="47"/>
  <c r="P16" i="47"/>
  <c r="P15" i="47"/>
  <c r="P14" i="47"/>
  <c r="P13" i="47"/>
  <c r="P12" i="47"/>
  <c r="P11" i="47"/>
  <c r="P10" i="47"/>
  <c r="P48" i="46"/>
  <c r="P47" i="46"/>
  <c r="P46" i="46"/>
  <c r="P45" i="46"/>
  <c r="P44" i="46"/>
  <c r="P43" i="46"/>
  <c r="P42" i="46"/>
  <c r="P41" i="46"/>
  <c r="P40" i="46"/>
  <c r="P39" i="46"/>
  <c r="P38" i="46"/>
  <c r="P37" i="46"/>
  <c r="P36" i="46"/>
  <c r="P35" i="46"/>
  <c r="P34" i="46"/>
  <c r="P33" i="46"/>
  <c r="P32" i="46"/>
  <c r="P31" i="46"/>
  <c r="P30" i="46"/>
  <c r="P29" i="46"/>
  <c r="P28" i="46"/>
  <c r="P27" i="46"/>
  <c r="P26" i="46"/>
  <c r="P25" i="46"/>
  <c r="P24" i="46"/>
  <c r="P23" i="46"/>
  <c r="P22" i="46"/>
  <c r="P21" i="46"/>
  <c r="P49" i="46"/>
  <c r="L55" i="47"/>
  <c r="P21" i="47"/>
  <c r="P29" i="47"/>
  <c r="P36" i="47"/>
  <c r="P44" i="47"/>
  <c r="P48" i="48"/>
  <c r="P47" i="48"/>
  <c r="P46" i="48"/>
  <c r="P45" i="48"/>
  <c r="P44" i="48"/>
  <c r="P43" i="48"/>
  <c r="P42" i="48"/>
  <c r="P41" i="48"/>
  <c r="P40" i="48"/>
  <c r="P39" i="48"/>
  <c r="P38" i="48"/>
  <c r="P37" i="48"/>
  <c r="P36" i="48"/>
  <c r="P35" i="48"/>
  <c r="P34" i="48"/>
  <c r="P33" i="48"/>
  <c r="P32" i="48"/>
  <c r="P31" i="48"/>
  <c r="P30" i="48"/>
  <c r="P29" i="48"/>
  <c r="P28" i="48"/>
  <c r="P27" i="48"/>
  <c r="P26" i="48"/>
  <c r="P25" i="48"/>
  <c r="P24" i="48"/>
  <c r="P23" i="48"/>
  <c r="P22" i="48"/>
  <c r="P21" i="48"/>
  <c r="P20" i="48"/>
  <c r="P19" i="48"/>
  <c r="P18" i="48"/>
  <c r="P17" i="48"/>
  <c r="P16" i="48"/>
  <c r="P15" i="48"/>
  <c r="P14" i="48"/>
  <c r="P13" i="48"/>
  <c r="P12" i="48"/>
  <c r="P11" i="48"/>
  <c r="P10" i="48"/>
  <c r="P49" i="48"/>
  <c r="P25" i="47"/>
  <c r="P32" i="47"/>
  <c r="P40" i="47"/>
  <c r="P48" i="47"/>
  <c r="O48" i="47"/>
  <c r="O47" i="47"/>
  <c r="O46" i="47"/>
  <c r="O45" i="47"/>
  <c r="O44" i="47"/>
  <c r="O43" i="47"/>
  <c r="O42" i="47"/>
  <c r="O41" i="47"/>
  <c r="O40" i="47"/>
  <c r="O39" i="47"/>
  <c r="O38" i="47"/>
  <c r="O37" i="47"/>
  <c r="O36" i="47"/>
  <c r="O35" i="47"/>
  <c r="O34" i="47"/>
  <c r="O33" i="47"/>
  <c r="O32" i="47"/>
  <c r="O31" i="47"/>
  <c r="O30" i="47"/>
  <c r="O29" i="47"/>
  <c r="O28" i="47"/>
  <c r="O27" i="47"/>
  <c r="O26" i="47"/>
  <c r="O25" i="47"/>
  <c r="O24" i="47"/>
  <c r="O23" i="47"/>
  <c r="O22" i="47"/>
  <c r="O21" i="47"/>
  <c r="O20" i="47"/>
  <c r="O49" i="47"/>
  <c r="M55" i="48"/>
  <c r="F50" i="41"/>
  <c r="H52" i="41" s="1"/>
  <c r="P55" i="51" l="1"/>
  <c r="M55" i="50"/>
  <c r="N55" i="48"/>
  <c r="G61" i="48" s="1"/>
  <c r="H37" i="9" s="1"/>
  <c r="N55" i="51"/>
  <c r="G61" i="51" s="1"/>
  <c r="H40" i="9" s="1"/>
  <c r="G61" i="46"/>
  <c r="H35" i="9" s="1"/>
  <c r="O3" i="49"/>
  <c r="P55" i="49"/>
  <c r="I61" i="49" s="1"/>
  <c r="J38" i="9" s="1"/>
  <c r="O55" i="50"/>
  <c r="H61" i="50" s="1"/>
  <c r="I39" i="9" s="1"/>
  <c r="I61" i="51"/>
  <c r="J40" i="9" s="1"/>
  <c r="P3" i="51"/>
  <c r="O55" i="47"/>
  <c r="H61" i="47" s="1"/>
  <c r="I36" i="9" s="1"/>
  <c r="P55" i="46"/>
  <c r="I61" i="46" s="1"/>
  <c r="J35" i="9" s="1"/>
  <c r="N3" i="48"/>
  <c r="O55" i="46"/>
  <c r="N55" i="50"/>
  <c r="G61" i="50" s="1"/>
  <c r="H39" i="9" s="1"/>
  <c r="I6" i="51"/>
  <c r="D61" i="51"/>
  <c r="E40" i="9" s="1"/>
  <c r="I6" i="49"/>
  <c r="D61" i="49"/>
  <c r="E38" i="9" s="1"/>
  <c r="F61" i="50"/>
  <c r="G39" i="9" s="1"/>
  <c r="M3" i="50"/>
  <c r="C61" i="50"/>
  <c r="D39" i="9" s="1"/>
  <c r="O55" i="51"/>
  <c r="N55" i="49"/>
  <c r="M55" i="51"/>
  <c r="P55" i="50"/>
  <c r="M55" i="49"/>
  <c r="P3" i="46"/>
  <c r="H61" i="48"/>
  <c r="I37" i="9" s="1"/>
  <c r="O3" i="48"/>
  <c r="P55" i="48"/>
  <c r="P55" i="47"/>
  <c r="I7" i="47"/>
  <c r="E61" i="47"/>
  <c r="F36" i="9" s="1"/>
  <c r="G61" i="47"/>
  <c r="H36" i="9" s="1"/>
  <c r="N3" i="47"/>
  <c r="C61" i="48"/>
  <c r="D37" i="9" s="1"/>
  <c r="F61" i="46"/>
  <c r="G35" i="9" s="1"/>
  <c r="M3" i="46"/>
  <c r="M3" i="48"/>
  <c r="F61" i="48"/>
  <c r="G37" i="9" s="1"/>
  <c r="C61" i="47"/>
  <c r="D36" i="9" s="1"/>
  <c r="I7" i="48"/>
  <c r="E61" i="48"/>
  <c r="F37" i="9" s="1"/>
  <c r="M3" i="47"/>
  <c r="C61" i="46"/>
  <c r="D35" i="9" s="1"/>
  <c r="N3" i="51" l="1"/>
  <c r="O3" i="50"/>
  <c r="O3" i="47"/>
  <c r="P3" i="49"/>
  <c r="H61" i="46"/>
  <c r="I35" i="9" s="1"/>
  <c r="O3" i="46"/>
  <c r="N3" i="50"/>
  <c r="O3" i="51"/>
  <c r="H61" i="51"/>
  <c r="I40" i="9" s="1"/>
  <c r="P3" i="50"/>
  <c r="I61" i="50"/>
  <c r="J39" i="9" s="1"/>
  <c r="D61" i="50"/>
  <c r="E39" i="9" s="1"/>
  <c r="I6" i="50"/>
  <c r="F61" i="49"/>
  <c r="G38" i="9" s="1"/>
  <c r="M3" i="49"/>
  <c r="M3" i="51"/>
  <c r="F61" i="51"/>
  <c r="G40" i="9" s="1"/>
  <c r="G61" i="49"/>
  <c r="H38" i="9" s="1"/>
  <c r="N3" i="49"/>
  <c r="I6" i="47"/>
  <c r="D61" i="47"/>
  <c r="E36" i="9" s="1"/>
  <c r="P3" i="48"/>
  <c r="I61" i="48"/>
  <c r="J37" i="9" s="1"/>
  <c r="D61" i="46"/>
  <c r="E35" i="9" s="1"/>
  <c r="I6" i="46"/>
  <c r="D61" i="48"/>
  <c r="E37" i="9" s="1"/>
  <c r="I6" i="48"/>
  <c r="I61" i="47"/>
  <c r="J36" i="9" s="1"/>
  <c r="P3" i="47"/>
  <c r="B55" i="40" l="1"/>
  <c r="H54" i="40"/>
  <c r="E54" i="40"/>
  <c r="H53" i="40"/>
  <c r="E53" i="40"/>
  <c r="E52" i="40"/>
  <c r="C49" i="40"/>
  <c r="H49" i="40" s="1"/>
  <c r="J51" i="40" s="1"/>
  <c r="H48" i="40"/>
  <c r="F48" i="40"/>
  <c r="H47" i="40"/>
  <c r="F47" i="40"/>
  <c r="H46" i="40"/>
  <c r="F46" i="40"/>
  <c r="H45" i="40"/>
  <c r="F45" i="40"/>
  <c r="H44" i="40"/>
  <c r="F44" i="40"/>
  <c r="H43" i="40"/>
  <c r="F43" i="40"/>
  <c r="H42" i="40"/>
  <c r="F42" i="40"/>
  <c r="H41" i="40"/>
  <c r="F41" i="40"/>
  <c r="H40" i="40"/>
  <c r="F40" i="40"/>
  <c r="H39" i="40"/>
  <c r="H38" i="40"/>
  <c r="H37" i="40"/>
  <c r="H36" i="40"/>
  <c r="H35" i="40"/>
  <c r="H34" i="40"/>
  <c r="H33" i="40"/>
  <c r="H32" i="40"/>
  <c r="H31" i="40"/>
  <c r="H30" i="40"/>
  <c r="H29" i="40"/>
  <c r="H28" i="40"/>
  <c r="H27" i="40"/>
  <c r="H26" i="40"/>
  <c r="H25" i="40"/>
  <c r="H24" i="40"/>
  <c r="H23" i="40"/>
  <c r="H22" i="40"/>
  <c r="H21" i="40"/>
  <c r="H20" i="40"/>
  <c r="H19" i="40"/>
  <c r="H18" i="40"/>
  <c r="H17" i="40"/>
  <c r="H16" i="40"/>
  <c r="H15" i="40"/>
  <c r="H14" i="40"/>
  <c r="F14" i="40"/>
  <c r="H13" i="40"/>
  <c r="F13" i="40"/>
  <c r="H12" i="40"/>
  <c r="F12" i="40"/>
  <c r="H11" i="40"/>
  <c r="F11" i="40"/>
  <c r="H10" i="40"/>
  <c r="J53" i="40" s="1"/>
  <c r="F10" i="40"/>
  <c r="G10" i="40" s="1"/>
  <c r="G11" i="40" s="1"/>
  <c r="G12" i="40" s="1"/>
  <c r="G13" i="40" s="1"/>
  <c r="G14" i="40" s="1"/>
  <c r="G15" i="40" s="1"/>
  <c r="G16" i="40" s="1"/>
  <c r="G17" i="40" s="1"/>
  <c r="G18" i="40" s="1"/>
  <c r="G19" i="40" s="1"/>
  <c r="G20" i="40" s="1"/>
  <c r="G21" i="40" s="1"/>
  <c r="G22" i="40" s="1"/>
  <c r="G23" i="40" s="1"/>
  <c r="G24" i="40" s="1"/>
  <c r="G25" i="40" s="1"/>
  <c r="G26" i="40" s="1"/>
  <c r="G27" i="40" s="1"/>
  <c r="G28" i="40" s="1"/>
  <c r="G29" i="40" s="1"/>
  <c r="G30" i="40" s="1"/>
  <c r="G31" i="40" s="1"/>
  <c r="G32" i="40" s="1"/>
  <c r="G33" i="40" s="1"/>
  <c r="G34" i="40" s="1"/>
  <c r="G35" i="40" s="1"/>
  <c r="G36" i="40" s="1"/>
  <c r="G37" i="40" s="1"/>
  <c r="G38" i="40" s="1"/>
  <c r="G39" i="40" s="1"/>
  <c r="G40" i="40" s="1"/>
  <c r="G41" i="40" s="1"/>
  <c r="G42" i="40" s="1"/>
  <c r="G43" i="40" s="1"/>
  <c r="G44" i="40" s="1"/>
  <c r="G45" i="40" s="1"/>
  <c r="G46" i="40" s="1"/>
  <c r="G47" i="40" s="1"/>
  <c r="G48" i="40" s="1"/>
  <c r="B55" i="39"/>
  <c r="H54" i="39"/>
  <c r="E54" i="39"/>
  <c r="H53" i="39"/>
  <c r="E53" i="39"/>
  <c r="E52" i="39"/>
  <c r="C50" i="39"/>
  <c r="J55" i="39" s="1"/>
  <c r="H49" i="39"/>
  <c r="J51" i="39" s="1"/>
  <c r="C49" i="39"/>
  <c r="H48" i="39"/>
  <c r="F48" i="39"/>
  <c r="H47" i="39"/>
  <c r="F47" i="39"/>
  <c r="H46" i="39"/>
  <c r="F46" i="39"/>
  <c r="H45" i="39"/>
  <c r="F45" i="39"/>
  <c r="H44" i="39"/>
  <c r="F44" i="39"/>
  <c r="H43" i="39"/>
  <c r="F43" i="39"/>
  <c r="H42" i="39"/>
  <c r="F42" i="39"/>
  <c r="H41" i="39"/>
  <c r="F41" i="39"/>
  <c r="H40" i="39"/>
  <c r="F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F14" i="39"/>
  <c r="H13" i="39"/>
  <c r="F13" i="39"/>
  <c r="H12" i="39"/>
  <c r="F12" i="39"/>
  <c r="H11" i="39"/>
  <c r="F11" i="39"/>
  <c r="F50" i="39" s="1"/>
  <c r="H52" i="39" s="1"/>
  <c r="H10" i="39"/>
  <c r="J53" i="39" s="1"/>
  <c r="F10" i="39"/>
  <c r="G10" i="39" s="1"/>
  <c r="G11" i="39" s="1"/>
  <c r="G12" i="39" s="1"/>
  <c r="G13" i="39" s="1"/>
  <c r="G14" i="39" s="1"/>
  <c r="G15" i="39" s="1"/>
  <c r="G16" i="39" s="1"/>
  <c r="G17" i="39" s="1"/>
  <c r="G18" i="39" s="1"/>
  <c r="G19" i="39" s="1"/>
  <c r="G20" i="39" s="1"/>
  <c r="G21" i="39" s="1"/>
  <c r="G22" i="39" s="1"/>
  <c r="G23" i="39" s="1"/>
  <c r="G24" i="39" s="1"/>
  <c r="G25" i="39" s="1"/>
  <c r="G26" i="39" s="1"/>
  <c r="G27" i="39" s="1"/>
  <c r="G28" i="39" s="1"/>
  <c r="G29" i="39" s="1"/>
  <c r="G30" i="39" s="1"/>
  <c r="G31" i="39" s="1"/>
  <c r="G32" i="39" s="1"/>
  <c r="G33" i="39" s="1"/>
  <c r="G34" i="39" s="1"/>
  <c r="G35" i="39" s="1"/>
  <c r="G36" i="39" s="1"/>
  <c r="G37" i="39" s="1"/>
  <c r="G38" i="39" s="1"/>
  <c r="G39" i="39" s="1"/>
  <c r="G40" i="39" s="1"/>
  <c r="G41" i="39" s="1"/>
  <c r="G42" i="39" s="1"/>
  <c r="G43" i="39" s="1"/>
  <c r="G44" i="39" s="1"/>
  <c r="G45" i="39" s="1"/>
  <c r="G46" i="39" s="1"/>
  <c r="G47" i="39" s="1"/>
  <c r="G48" i="39" s="1"/>
  <c r="B55" i="38"/>
  <c r="H54" i="38"/>
  <c r="E54" i="38"/>
  <c r="H53" i="38"/>
  <c r="E53" i="38"/>
  <c r="E52" i="38"/>
  <c r="C49" i="38"/>
  <c r="H49" i="38" s="1"/>
  <c r="J51" i="38" s="1"/>
  <c r="H48" i="38"/>
  <c r="F48" i="38"/>
  <c r="H47" i="38"/>
  <c r="F47" i="38"/>
  <c r="H46" i="38"/>
  <c r="F46" i="38"/>
  <c r="H45" i="38"/>
  <c r="F45" i="38"/>
  <c r="H44" i="38"/>
  <c r="F44" i="38"/>
  <c r="H43" i="38"/>
  <c r="F43" i="38"/>
  <c r="H42" i="38"/>
  <c r="F42" i="38"/>
  <c r="H41" i="38"/>
  <c r="F41" i="38"/>
  <c r="H40" i="38"/>
  <c r="F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F14" i="38"/>
  <c r="H13" i="38"/>
  <c r="F13" i="38"/>
  <c r="H12" i="38"/>
  <c r="F12" i="38"/>
  <c r="H11" i="38"/>
  <c r="F11" i="38"/>
  <c r="H10" i="38"/>
  <c r="J53" i="38" s="1"/>
  <c r="F10" i="38"/>
  <c r="G10" i="38" s="1"/>
  <c r="G11" i="38" s="1"/>
  <c r="G12" i="38" s="1"/>
  <c r="G13" i="38" s="1"/>
  <c r="G14" i="38" s="1"/>
  <c r="G15" i="38" s="1"/>
  <c r="G16" i="38" s="1"/>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C50" i="40" l="1"/>
  <c r="J55" i="40" s="1"/>
  <c r="F50" i="40"/>
  <c r="H52" i="40" s="1"/>
  <c r="C50" i="38"/>
  <c r="J55" i="38" s="1"/>
  <c r="F50" i="38"/>
  <c r="H52" i="38" s="1"/>
  <c r="B55" i="37" l="1"/>
  <c r="H54" i="37"/>
  <c r="E54" i="37"/>
  <c r="H53" i="37"/>
  <c r="E53" i="37"/>
  <c r="E52" i="37"/>
  <c r="C49" i="37"/>
  <c r="H49" i="37" s="1"/>
  <c r="J51" i="37" s="1"/>
  <c r="H48" i="37"/>
  <c r="F48" i="37"/>
  <c r="H47" i="37"/>
  <c r="F47" i="37"/>
  <c r="H46" i="37"/>
  <c r="F46" i="37"/>
  <c r="H45" i="37"/>
  <c r="F45" i="37"/>
  <c r="H44" i="37"/>
  <c r="F44" i="37"/>
  <c r="H43" i="37"/>
  <c r="F43" i="37"/>
  <c r="H42" i="37"/>
  <c r="F42" i="37"/>
  <c r="H41" i="37"/>
  <c r="F41" i="37"/>
  <c r="H40" i="37"/>
  <c r="F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F14" i="37"/>
  <c r="H13" i="37"/>
  <c r="F13" i="37"/>
  <c r="H12" i="37"/>
  <c r="F12" i="37"/>
  <c r="H11" i="37"/>
  <c r="F11" i="37"/>
  <c r="H10" i="37"/>
  <c r="J53" i="37" s="1"/>
  <c r="F10" i="37"/>
  <c r="G10" i="37" s="1"/>
  <c r="G11" i="37" s="1"/>
  <c r="G12" i="37" s="1"/>
  <c r="G13" i="37" s="1"/>
  <c r="G14" i="37" s="1"/>
  <c r="G15" i="37" s="1"/>
  <c r="G16" i="37" s="1"/>
  <c r="G17" i="37" s="1"/>
  <c r="G18" i="37" s="1"/>
  <c r="G19" i="37" s="1"/>
  <c r="G20" i="37" s="1"/>
  <c r="G21" i="37" s="1"/>
  <c r="G22" i="37" s="1"/>
  <c r="G23" i="37" s="1"/>
  <c r="G24" i="37" s="1"/>
  <c r="G25" i="37" s="1"/>
  <c r="G26" i="37" s="1"/>
  <c r="G27" i="37" s="1"/>
  <c r="G28" i="37" s="1"/>
  <c r="G29" i="37" s="1"/>
  <c r="G30" i="37" s="1"/>
  <c r="G31" i="37" s="1"/>
  <c r="G32" i="37" s="1"/>
  <c r="G33" i="37" s="1"/>
  <c r="G34" i="37" s="1"/>
  <c r="G35" i="37" s="1"/>
  <c r="G36" i="37" s="1"/>
  <c r="G37" i="37" s="1"/>
  <c r="G38" i="37" s="1"/>
  <c r="G39" i="37" s="1"/>
  <c r="G40" i="37" s="1"/>
  <c r="G41" i="37" s="1"/>
  <c r="G42" i="37" s="1"/>
  <c r="G43" i="37" s="1"/>
  <c r="G44" i="37" s="1"/>
  <c r="G45" i="37" s="1"/>
  <c r="G46" i="37" s="1"/>
  <c r="G47" i="37" s="1"/>
  <c r="G48" i="37" s="1"/>
  <c r="B55" i="36"/>
  <c r="H54" i="36"/>
  <c r="E54" i="36"/>
  <c r="H53" i="36"/>
  <c r="E53" i="36"/>
  <c r="E52" i="36"/>
  <c r="C50" i="36"/>
  <c r="J55" i="36" s="1"/>
  <c r="H49" i="36"/>
  <c r="J51" i="36" s="1"/>
  <c r="C49" i="36"/>
  <c r="H48" i="36"/>
  <c r="F48" i="36"/>
  <c r="H47" i="36"/>
  <c r="F47" i="36"/>
  <c r="H46" i="36"/>
  <c r="F46" i="36"/>
  <c r="H45" i="36"/>
  <c r="F45" i="36"/>
  <c r="H44" i="36"/>
  <c r="F44" i="36"/>
  <c r="H43" i="36"/>
  <c r="F43" i="36"/>
  <c r="H42" i="36"/>
  <c r="F42" i="36"/>
  <c r="H41" i="36"/>
  <c r="F41" i="36"/>
  <c r="H40" i="36"/>
  <c r="F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F14" i="36"/>
  <c r="H13" i="36"/>
  <c r="F13" i="36"/>
  <c r="H12" i="36"/>
  <c r="F12" i="36"/>
  <c r="H11" i="36"/>
  <c r="F11" i="36"/>
  <c r="H10" i="36"/>
  <c r="J53" i="36" s="1"/>
  <c r="F10" i="36"/>
  <c r="G10" i="36" s="1"/>
  <c r="G11" i="36" s="1"/>
  <c r="G12" i="36" s="1"/>
  <c r="G13" i="36" s="1"/>
  <c r="G14" i="36" s="1"/>
  <c r="G15" i="36" s="1"/>
  <c r="G16" i="36" s="1"/>
  <c r="G17" i="36" s="1"/>
  <c r="G18" i="36" s="1"/>
  <c r="G19" i="36" s="1"/>
  <c r="G20" i="36" s="1"/>
  <c r="G21" i="36" s="1"/>
  <c r="G22" i="36" s="1"/>
  <c r="G23" i="36" s="1"/>
  <c r="G24" i="36" s="1"/>
  <c r="G25" i="36" s="1"/>
  <c r="G26" i="36" s="1"/>
  <c r="G27" i="36" s="1"/>
  <c r="G28" i="36" s="1"/>
  <c r="G29" i="36" s="1"/>
  <c r="G30" i="36" s="1"/>
  <c r="G31" i="36" s="1"/>
  <c r="G32" i="36" s="1"/>
  <c r="G33" i="36" s="1"/>
  <c r="G34" i="36" s="1"/>
  <c r="G35" i="36" s="1"/>
  <c r="G36" i="36" s="1"/>
  <c r="G37" i="36" s="1"/>
  <c r="G38" i="36" s="1"/>
  <c r="G39" i="36" s="1"/>
  <c r="G40" i="36" s="1"/>
  <c r="G41" i="36" s="1"/>
  <c r="G42" i="36" s="1"/>
  <c r="G43" i="36" s="1"/>
  <c r="G44" i="36" s="1"/>
  <c r="G45" i="36" s="1"/>
  <c r="G46" i="36" s="1"/>
  <c r="G47" i="36" s="1"/>
  <c r="G48" i="36" s="1"/>
  <c r="B55" i="35"/>
  <c r="H54" i="35"/>
  <c r="E54" i="35"/>
  <c r="H53" i="35"/>
  <c r="E53" i="35"/>
  <c r="E52" i="35"/>
  <c r="C49" i="35"/>
  <c r="H49" i="35" s="1"/>
  <c r="J51" i="35" s="1"/>
  <c r="H48" i="35"/>
  <c r="F48" i="35"/>
  <c r="H47" i="35"/>
  <c r="F47" i="35"/>
  <c r="H46" i="35"/>
  <c r="F46" i="35"/>
  <c r="H45" i="35"/>
  <c r="F45" i="35"/>
  <c r="H44" i="35"/>
  <c r="F44" i="35"/>
  <c r="H43" i="35"/>
  <c r="F43" i="35"/>
  <c r="H42" i="35"/>
  <c r="F42" i="35"/>
  <c r="H41" i="35"/>
  <c r="F41" i="35"/>
  <c r="H40" i="35"/>
  <c r="F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F14" i="35"/>
  <c r="H13" i="35"/>
  <c r="F13" i="35"/>
  <c r="H12" i="35"/>
  <c r="F12" i="35"/>
  <c r="H11" i="35"/>
  <c r="F11" i="35"/>
  <c r="H10" i="35"/>
  <c r="J53" i="35" s="1"/>
  <c r="F10" i="35"/>
  <c r="G10" i="35" s="1"/>
  <c r="G11" i="35" s="1"/>
  <c r="G12" i="35" s="1"/>
  <c r="G13" i="35" s="1"/>
  <c r="G14" i="35" s="1"/>
  <c r="G15" i="35" s="1"/>
  <c r="G16" i="35" s="1"/>
  <c r="G17" i="35" s="1"/>
  <c r="G18" i="35" s="1"/>
  <c r="G19" i="35" s="1"/>
  <c r="G20" i="35" s="1"/>
  <c r="G21" i="35" s="1"/>
  <c r="G22" i="35" s="1"/>
  <c r="G23" i="35" s="1"/>
  <c r="G24" i="35" s="1"/>
  <c r="G25" i="35" s="1"/>
  <c r="G26" i="35" s="1"/>
  <c r="G27" i="35" s="1"/>
  <c r="G28" i="35" s="1"/>
  <c r="G29" i="35" s="1"/>
  <c r="G30" i="35" s="1"/>
  <c r="G31" i="35" s="1"/>
  <c r="G32" i="35" s="1"/>
  <c r="G33" i="35" s="1"/>
  <c r="G34" i="35" s="1"/>
  <c r="G35" i="35" s="1"/>
  <c r="G36" i="35" s="1"/>
  <c r="G37" i="35" s="1"/>
  <c r="G38" i="35" s="1"/>
  <c r="G39" i="35" s="1"/>
  <c r="G40" i="35" s="1"/>
  <c r="G41" i="35" s="1"/>
  <c r="G42" i="35" s="1"/>
  <c r="G43" i="35" s="1"/>
  <c r="G44" i="35" s="1"/>
  <c r="G45" i="35" s="1"/>
  <c r="G46" i="35" s="1"/>
  <c r="G47" i="35" s="1"/>
  <c r="G48" i="35" s="1"/>
  <c r="B55" i="34"/>
  <c r="H54" i="34"/>
  <c r="E54" i="34"/>
  <c r="H53" i="34"/>
  <c r="E53" i="34"/>
  <c r="E52" i="34"/>
  <c r="C50" i="34"/>
  <c r="J55" i="34" s="1"/>
  <c r="H49" i="34"/>
  <c r="J51" i="34" s="1"/>
  <c r="C49" i="34"/>
  <c r="H48" i="34"/>
  <c r="F48" i="34"/>
  <c r="H47" i="34"/>
  <c r="F47" i="34"/>
  <c r="H46" i="34"/>
  <c r="F46" i="34"/>
  <c r="H45" i="34"/>
  <c r="F45" i="34"/>
  <c r="H44" i="34"/>
  <c r="F44" i="34"/>
  <c r="H43" i="34"/>
  <c r="F43" i="34"/>
  <c r="H42" i="34"/>
  <c r="F42" i="34"/>
  <c r="H41" i="34"/>
  <c r="F41" i="34"/>
  <c r="H40" i="34"/>
  <c r="F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F14" i="34"/>
  <c r="H13" i="34"/>
  <c r="F13" i="34"/>
  <c r="H12" i="34"/>
  <c r="F12" i="34"/>
  <c r="H11" i="34"/>
  <c r="F11" i="34"/>
  <c r="H10" i="34"/>
  <c r="J53" i="34" s="1"/>
  <c r="F10" i="34"/>
  <c r="F50" i="34" s="1"/>
  <c r="H52" i="34" s="1"/>
  <c r="K31" i="9"/>
  <c r="M31" i="9"/>
  <c r="P31" i="9"/>
  <c r="R31" i="9"/>
  <c r="K32" i="9"/>
  <c r="L32" i="9"/>
  <c r="Q32" i="9"/>
  <c r="L33" i="9"/>
  <c r="O33" i="9"/>
  <c r="Q33" i="9"/>
  <c r="B31" i="9"/>
  <c r="L61" i="45"/>
  <c r="M34" i="9" s="1"/>
  <c r="K61" i="45"/>
  <c r="L34" i="9" s="1"/>
  <c r="J61" i="45"/>
  <c r="K34" i="9" s="1"/>
  <c r="B61" i="45"/>
  <c r="C34" i="9" s="1"/>
  <c r="A61" i="45"/>
  <c r="B34" i="9" s="1"/>
  <c r="M61" i="45"/>
  <c r="N34" i="9" s="1"/>
  <c r="P54" i="45"/>
  <c r="P41" i="45" s="1"/>
  <c r="O54" i="45"/>
  <c r="O43" i="45" s="1"/>
  <c r="N54" i="45"/>
  <c r="N37" i="45" s="1"/>
  <c r="M54" i="45"/>
  <c r="M42" i="45" s="1"/>
  <c r="Q61" i="45"/>
  <c r="R34" i="9" s="1"/>
  <c r="P61" i="45"/>
  <c r="Q34" i="9" s="1"/>
  <c r="O61" i="45"/>
  <c r="P34" i="9" s="1"/>
  <c r="N61" i="45"/>
  <c r="O34" i="9" s="1"/>
  <c r="P49" i="45"/>
  <c r="O49" i="45"/>
  <c r="M49" i="45"/>
  <c r="L49" i="45"/>
  <c r="M48" i="45"/>
  <c r="L48" i="45"/>
  <c r="P48" i="45"/>
  <c r="M47" i="45"/>
  <c r="L47" i="45"/>
  <c r="P47" i="45"/>
  <c r="M46" i="45"/>
  <c r="L46" i="45"/>
  <c r="P46" i="45"/>
  <c r="M45" i="45"/>
  <c r="L45" i="45"/>
  <c r="P45" i="45"/>
  <c r="M44" i="45"/>
  <c r="L44" i="45"/>
  <c r="P44" i="45"/>
  <c r="M43" i="45"/>
  <c r="L43" i="45"/>
  <c r="P42" i="45"/>
  <c r="O42" i="45"/>
  <c r="L42" i="45"/>
  <c r="M41" i="45"/>
  <c r="L41" i="45"/>
  <c r="P40" i="45"/>
  <c r="M40" i="45"/>
  <c r="L40" i="45"/>
  <c r="M39" i="45"/>
  <c r="L39" i="45"/>
  <c r="P38" i="45"/>
  <c r="M38" i="45"/>
  <c r="L38" i="45"/>
  <c r="M37" i="45"/>
  <c r="L37" i="45"/>
  <c r="P36" i="45"/>
  <c r="M36" i="45"/>
  <c r="L36" i="45"/>
  <c r="M35" i="45"/>
  <c r="L35" i="45"/>
  <c r="P34" i="45"/>
  <c r="M34" i="45"/>
  <c r="L34" i="45"/>
  <c r="M33" i="45"/>
  <c r="L33" i="45"/>
  <c r="P32" i="45"/>
  <c r="M32" i="45"/>
  <c r="L32" i="45"/>
  <c r="M31" i="45"/>
  <c r="L31" i="45"/>
  <c r="P30" i="45"/>
  <c r="M30" i="45"/>
  <c r="L30" i="45"/>
  <c r="M29" i="45"/>
  <c r="L29" i="45"/>
  <c r="P28" i="45"/>
  <c r="M28" i="45"/>
  <c r="L28" i="45"/>
  <c r="M27" i="45"/>
  <c r="L27" i="45"/>
  <c r="P26" i="45"/>
  <c r="M26" i="45"/>
  <c r="L26" i="45"/>
  <c r="M25" i="45"/>
  <c r="L25" i="45"/>
  <c r="P24" i="45"/>
  <c r="M24" i="45"/>
  <c r="L24" i="45"/>
  <c r="M23" i="45"/>
  <c r="L23" i="45"/>
  <c r="P22" i="45"/>
  <c r="M22" i="45"/>
  <c r="L22" i="45"/>
  <c r="M21" i="45"/>
  <c r="L21" i="45"/>
  <c r="P20" i="45"/>
  <c r="L20" i="45"/>
  <c r="M20" i="45"/>
  <c r="L19" i="45"/>
  <c r="M19" i="45"/>
  <c r="P18" i="45"/>
  <c r="L18" i="45"/>
  <c r="M18" i="45"/>
  <c r="L17" i="45"/>
  <c r="M17" i="45"/>
  <c r="P16" i="45"/>
  <c r="L16" i="45"/>
  <c r="M16" i="45"/>
  <c r="L15" i="45"/>
  <c r="M15" i="45"/>
  <c r="P14" i="45"/>
  <c r="M14" i="45"/>
  <c r="L14" i="45"/>
  <c r="M13" i="45"/>
  <c r="L13" i="45"/>
  <c r="P12" i="45"/>
  <c r="M12" i="45"/>
  <c r="L12" i="45"/>
  <c r="M11" i="45"/>
  <c r="L11" i="45"/>
  <c r="P10" i="45"/>
  <c r="M10" i="45"/>
  <c r="L10" i="45"/>
  <c r="G7" i="45"/>
  <c r="E7" i="45"/>
  <c r="G6" i="45"/>
  <c r="E6" i="45"/>
  <c r="E5" i="45"/>
  <c r="E4" i="45"/>
  <c r="B3" i="45"/>
  <c r="B2" i="45"/>
  <c r="N61" i="44"/>
  <c r="L61" i="44"/>
  <c r="M33" i="9" s="1"/>
  <c r="K61" i="44"/>
  <c r="J61" i="44"/>
  <c r="K33" i="9" s="1"/>
  <c r="B61" i="44"/>
  <c r="C33" i="9" s="1"/>
  <c r="A61" i="44"/>
  <c r="B33" i="9" s="1"/>
  <c r="M61" i="44"/>
  <c r="N33" i="9" s="1"/>
  <c r="P54" i="44"/>
  <c r="P48" i="44" s="1"/>
  <c r="O54" i="44"/>
  <c r="N54" i="44"/>
  <c r="N49" i="44" s="1"/>
  <c r="M54" i="44"/>
  <c r="M49" i="44" s="1"/>
  <c r="Q61" i="44"/>
  <c r="R33" i="9" s="1"/>
  <c r="P61" i="44"/>
  <c r="O61" i="44"/>
  <c r="P33" i="9" s="1"/>
  <c r="O49" i="44"/>
  <c r="L49" i="44"/>
  <c r="O48" i="44"/>
  <c r="L48" i="44"/>
  <c r="P47" i="44"/>
  <c r="O47" i="44"/>
  <c r="L47" i="44"/>
  <c r="O46" i="44"/>
  <c r="L46" i="44"/>
  <c r="O45" i="44"/>
  <c r="L45" i="44"/>
  <c r="P45" i="44"/>
  <c r="O44" i="44"/>
  <c r="L44" i="44"/>
  <c r="O43" i="44"/>
  <c r="L43" i="44"/>
  <c r="P43" i="44"/>
  <c r="O42" i="44"/>
  <c r="L42" i="44"/>
  <c r="O41" i="44"/>
  <c r="L41" i="44"/>
  <c r="P41" i="44"/>
  <c r="O40" i="44"/>
  <c r="L40" i="44"/>
  <c r="P39" i="44"/>
  <c r="O39" i="44"/>
  <c r="L39" i="44"/>
  <c r="O38" i="44"/>
  <c r="L38" i="44"/>
  <c r="P37" i="44"/>
  <c r="O37" i="44"/>
  <c r="L37" i="44"/>
  <c r="O36" i="44"/>
  <c r="L36" i="44"/>
  <c r="P35" i="44"/>
  <c r="O35" i="44"/>
  <c r="N35" i="44"/>
  <c r="L35" i="44"/>
  <c r="O34" i="44"/>
  <c r="L34" i="44"/>
  <c r="P33" i="44"/>
  <c r="O33" i="44"/>
  <c r="L33" i="44"/>
  <c r="O32" i="44"/>
  <c r="L32" i="44"/>
  <c r="P31" i="44"/>
  <c r="O31" i="44"/>
  <c r="N31" i="44"/>
  <c r="L31" i="44"/>
  <c r="O30" i="44"/>
  <c r="L30" i="44"/>
  <c r="P29" i="44"/>
  <c r="O29" i="44"/>
  <c r="N29" i="44"/>
  <c r="L29" i="44"/>
  <c r="O28" i="44"/>
  <c r="L28" i="44"/>
  <c r="P27" i="44"/>
  <c r="O27" i="44"/>
  <c r="N27" i="44"/>
  <c r="L27" i="44"/>
  <c r="O26" i="44"/>
  <c r="L26" i="44"/>
  <c r="P25" i="44"/>
  <c r="O25" i="44"/>
  <c r="N25" i="44"/>
  <c r="L25" i="44"/>
  <c r="O24" i="44"/>
  <c r="L24" i="44"/>
  <c r="P23" i="44"/>
  <c r="O23" i="44"/>
  <c r="N23" i="44"/>
  <c r="L23" i="44"/>
  <c r="O22" i="44"/>
  <c r="L22" i="44"/>
  <c r="P21" i="44"/>
  <c r="O21" i="44"/>
  <c r="N21" i="44"/>
  <c r="L21" i="44"/>
  <c r="O20" i="44"/>
  <c r="L20" i="44"/>
  <c r="P19" i="44"/>
  <c r="O19" i="44"/>
  <c r="N19" i="44"/>
  <c r="L19" i="44"/>
  <c r="O18" i="44"/>
  <c r="L18" i="44"/>
  <c r="P17" i="44"/>
  <c r="O17" i="44"/>
  <c r="N17" i="44"/>
  <c r="L17" i="44"/>
  <c r="O16" i="44"/>
  <c r="L16" i="44"/>
  <c r="P15" i="44"/>
  <c r="O15" i="44"/>
  <c r="N15" i="44"/>
  <c r="L15" i="44"/>
  <c r="O14" i="44"/>
  <c r="L14" i="44"/>
  <c r="P13" i="44"/>
  <c r="O13" i="44"/>
  <c r="N13" i="44"/>
  <c r="M13" i="44"/>
  <c r="L13" i="44"/>
  <c r="O12" i="44"/>
  <c r="L12" i="44"/>
  <c r="P11" i="44"/>
  <c r="O11" i="44"/>
  <c r="N11" i="44"/>
  <c r="L11" i="44"/>
  <c r="O10" i="44"/>
  <c r="L10" i="44"/>
  <c r="G7" i="44"/>
  <c r="E7" i="44"/>
  <c r="G6" i="44"/>
  <c r="E6" i="44"/>
  <c r="E5" i="44"/>
  <c r="E4" i="44"/>
  <c r="B3" i="44"/>
  <c r="B2" i="44"/>
  <c r="L61" i="43"/>
  <c r="M32" i="9" s="1"/>
  <c r="K61" i="43"/>
  <c r="J61" i="43"/>
  <c r="B61" i="43"/>
  <c r="C32" i="9" s="1"/>
  <c r="A61" i="43"/>
  <c r="B32" i="9" s="1"/>
  <c r="M61" i="43"/>
  <c r="N32" i="9" s="1"/>
  <c r="P54" i="43"/>
  <c r="P47" i="43" s="1"/>
  <c r="O54" i="43"/>
  <c r="O35" i="43" s="1"/>
  <c r="N54" i="43"/>
  <c r="N48" i="43" s="1"/>
  <c r="M54" i="43"/>
  <c r="M47" i="43" s="1"/>
  <c r="Q61" i="43"/>
  <c r="R32" i="9" s="1"/>
  <c r="P61" i="43"/>
  <c r="O61" i="43"/>
  <c r="P32" i="9" s="1"/>
  <c r="N61" i="43"/>
  <c r="O32" i="9" s="1"/>
  <c r="P49" i="43"/>
  <c r="O49" i="43"/>
  <c r="N49" i="43"/>
  <c r="L49" i="43"/>
  <c r="L48" i="43"/>
  <c r="N47" i="43"/>
  <c r="L47" i="43"/>
  <c r="P46" i="43"/>
  <c r="L46" i="43"/>
  <c r="L45" i="43"/>
  <c r="M44" i="43"/>
  <c r="L44" i="43"/>
  <c r="L43" i="43"/>
  <c r="L42" i="43"/>
  <c r="L41" i="43"/>
  <c r="L40" i="43"/>
  <c r="L39" i="43"/>
  <c r="P38" i="43"/>
  <c r="L38" i="43"/>
  <c r="N38" i="43"/>
  <c r="L37" i="43"/>
  <c r="P36" i="43"/>
  <c r="M36" i="43"/>
  <c r="L36" i="43"/>
  <c r="L35" i="43"/>
  <c r="P34" i="43"/>
  <c r="L34" i="43"/>
  <c r="N34" i="43"/>
  <c r="M33" i="43"/>
  <c r="L33" i="43"/>
  <c r="N32" i="43"/>
  <c r="M32" i="43"/>
  <c r="L32" i="43"/>
  <c r="L31" i="43"/>
  <c r="P30" i="43"/>
  <c r="L30" i="43"/>
  <c r="N30" i="43"/>
  <c r="M29" i="43"/>
  <c r="L29" i="43"/>
  <c r="L28" i="43"/>
  <c r="L27" i="43"/>
  <c r="L26" i="43"/>
  <c r="N26" i="43"/>
  <c r="L25" i="43"/>
  <c r="M24" i="43"/>
  <c r="L24" i="43"/>
  <c r="L23" i="43"/>
  <c r="M22" i="43"/>
  <c r="L22" i="43"/>
  <c r="L21" i="43"/>
  <c r="N20" i="43"/>
  <c r="L20" i="43"/>
  <c r="L19" i="43"/>
  <c r="L18" i="43"/>
  <c r="L17" i="43"/>
  <c r="N16" i="43"/>
  <c r="L16" i="43"/>
  <c r="L15" i="43"/>
  <c r="P14" i="43"/>
  <c r="N14" i="43"/>
  <c r="L14" i="43"/>
  <c r="M13" i="43"/>
  <c r="L13" i="43"/>
  <c r="N12" i="43"/>
  <c r="M12" i="43"/>
  <c r="L12" i="43"/>
  <c r="L11" i="43"/>
  <c r="P10" i="43"/>
  <c r="N10" i="43"/>
  <c r="L10" i="43"/>
  <c r="L55" i="43" s="1"/>
  <c r="I7" i="43"/>
  <c r="G7" i="43"/>
  <c r="E7" i="43"/>
  <c r="G6" i="43"/>
  <c r="E6" i="43"/>
  <c r="E5" i="43"/>
  <c r="E4" i="43"/>
  <c r="B3" i="43"/>
  <c r="B2" i="43"/>
  <c r="O61" i="42"/>
  <c r="N61" i="42"/>
  <c r="O31" i="9" s="1"/>
  <c r="L61" i="42"/>
  <c r="K61" i="42"/>
  <c r="L31" i="9" s="1"/>
  <c r="J61" i="42"/>
  <c r="B61" i="42"/>
  <c r="C31" i="9" s="1"/>
  <c r="A61" i="42"/>
  <c r="M61" i="42"/>
  <c r="N31" i="9" s="1"/>
  <c r="P54" i="42"/>
  <c r="P43" i="42" s="1"/>
  <c r="O54" i="42"/>
  <c r="O45" i="42" s="1"/>
  <c r="N54" i="42"/>
  <c r="M54" i="42"/>
  <c r="M48" i="42" s="1"/>
  <c r="Q61" i="42"/>
  <c r="P61" i="42"/>
  <c r="Q31" i="9" s="1"/>
  <c r="L49" i="42"/>
  <c r="P48" i="42"/>
  <c r="L48" i="42"/>
  <c r="L47" i="42"/>
  <c r="P46" i="42"/>
  <c r="O46" i="42"/>
  <c r="L46" i="42"/>
  <c r="P45" i="42"/>
  <c r="L45" i="42"/>
  <c r="P44" i="42"/>
  <c r="M44" i="42"/>
  <c r="L44" i="42"/>
  <c r="L43" i="42"/>
  <c r="P42" i="42"/>
  <c r="L42" i="42"/>
  <c r="P41" i="42"/>
  <c r="L41" i="42"/>
  <c r="P40" i="42"/>
  <c r="M40" i="42"/>
  <c r="L40" i="42"/>
  <c r="L39" i="42"/>
  <c r="P38" i="42"/>
  <c r="L38" i="42"/>
  <c r="P37" i="42"/>
  <c r="L37" i="42"/>
  <c r="P36" i="42"/>
  <c r="M36" i="42"/>
  <c r="L36" i="42"/>
  <c r="N35" i="42"/>
  <c r="L35" i="42"/>
  <c r="P34" i="42"/>
  <c r="O34" i="42"/>
  <c r="N34" i="42"/>
  <c r="M34" i="42"/>
  <c r="L34" i="42"/>
  <c r="N33" i="42"/>
  <c r="L33" i="42"/>
  <c r="P32" i="42"/>
  <c r="L32" i="42"/>
  <c r="P31" i="42"/>
  <c r="L31" i="42"/>
  <c r="L30" i="42"/>
  <c r="P29" i="42"/>
  <c r="L29" i="42"/>
  <c r="P28" i="42"/>
  <c r="M28" i="42"/>
  <c r="L28" i="42"/>
  <c r="L27" i="42"/>
  <c r="P26" i="42"/>
  <c r="L26" i="42"/>
  <c r="P25" i="42"/>
  <c r="L25" i="42"/>
  <c r="P24" i="42"/>
  <c r="L24" i="42"/>
  <c r="P23" i="42"/>
  <c r="L23" i="42"/>
  <c r="O22" i="42"/>
  <c r="M22" i="42"/>
  <c r="L22" i="42"/>
  <c r="L21" i="42"/>
  <c r="P20" i="42"/>
  <c r="N20" i="42"/>
  <c r="L20" i="42"/>
  <c r="P19" i="42"/>
  <c r="L19" i="42"/>
  <c r="O18" i="42"/>
  <c r="L18" i="42"/>
  <c r="P17" i="42"/>
  <c r="L17" i="42"/>
  <c r="P16" i="42"/>
  <c r="L16" i="42"/>
  <c r="L15" i="42"/>
  <c r="M15" i="42"/>
  <c r="P14" i="42"/>
  <c r="L14" i="42"/>
  <c r="P13" i="42"/>
  <c r="L13" i="42"/>
  <c r="L12" i="42"/>
  <c r="P11" i="42"/>
  <c r="L11" i="42"/>
  <c r="P10" i="42"/>
  <c r="M10" i="42"/>
  <c r="L10" i="42"/>
  <c r="G7" i="42"/>
  <c r="E7" i="42"/>
  <c r="G6" i="42"/>
  <c r="E6" i="42"/>
  <c r="E5" i="42"/>
  <c r="E4" i="42"/>
  <c r="B3" i="42"/>
  <c r="B2" i="42"/>
  <c r="M49" i="43" l="1"/>
  <c r="M17" i="42"/>
  <c r="M30" i="42"/>
  <c r="M20" i="43"/>
  <c r="M21" i="43"/>
  <c r="M26" i="43"/>
  <c r="M39" i="43"/>
  <c r="M41" i="43"/>
  <c r="M43" i="43"/>
  <c r="M11" i="44"/>
  <c r="M18" i="44"/>
  <c r="M46" i="43"/>
  <c r="M12" i="42"/>
  <c r="M39" i="42"/>
  <c r="M43" i="42"/>
  <c r="P47" i="42"/>
  <c r="P49" i="42"/>
  <c r="M15" i="43"/>
  <c r="M18" i="43"/>
  <c r="M28" i="43"/>
  <c r="P12" i="42"/>
  <c r="M14" i="42"/>
  <c r="P15" i="42"/>
  <c r="P18" i="42"/>
  <c r="P55" i="42" s="1"/>
  <c r="P3" i="42" s="1"/>
  <c r="P21" i="42"/>
  <c r="P22" i="42"/>
  <c r="M24" i="42"/>
  <c r="P27" i="42"/>
  <c r="P30" i="42"/>
  <c r="M32" i="42"/>
  <c r="P33" i="42"/>
  <c r="P35" i="42"/>
  <c r="M38" i="42"/>
  <c r="P39" i="42"/>
  <c r="M42" i="42"/>
  <c r="M10" i="43"/>
  <c r="M55" i="43" s="1"/>
  <c r="M11" i="43"/>
  <c r="P12" i="43"/>
  <c r="M14" i="43"/>
  <c r="P16" i="43"/>
  <c r="N22" i="43"/>
  <c r="M23" i="43"/>
  <c r="M25" i="43"/>
  <c r="P28" i="43"/>
  <c r="M31" i="43"/>
  <c r="P32" i="43"/>
  <c r="M35" i="43"/>
  <c r="M38" i="43"/>
  <c r="N43" i="43"/>
  <c r="M45" i="43"/>
  <c r="M48" i="43"/>
  <c r="M16" i="44"/>
  <c r="M19" i="42"/>
  <c r="M26" i="42"/>
  <c r="M37" i="42"/>
  <c r="M41" i="42"/>
  <c r="M45" i="42"/>
  <c r="M16" i="43"/>
  <c r="M17" i="43"/>
  <c r="M19" i="43"/>
  <c r="M27" i="43"/>
  <c r="M30" i="43"/>
  <c r="M34" i="43"/>
  <c r="M37" i="43"/>
  <c r="M40" i="43"/>
  <c r="M42" i="43"/>
  <c r="N49" i="42"/>
  <c r="N24" i="42"/>
  <c r="N23" i="42"/>
  <c r="N22" i="42"/>
  <c r="N21" i="42"/>
  <c r="N10" i="42"/>
  <c r="N31" i="42"/>
  <c r="N29" i="42"/>
  <c r="N19" i="42"/>
  <c r="N17" i="42"/>
  <c r="N13" i="42"/>
  <c r="N28" i="42"/>
  <c r="N27" i="42"/>
  <c r="N26" i="42"/>
  <c r="N25" i="42"/>
  <c r="N15" i="42"/>
  <c r="N12" i="42"/>
  <c r="N11" i="42"/>
  <c r="N32" i="42"/>
  <c r="N30" i="42"/>
  <c r="N16" i="42"/>
  <c r="N14" i="42"/>
  <c r="O28" i="43"/>
  <c r="O29" i="43"/>
  <c r="O30" i="43"/>
  <c r="O31" i="43"/>
  <c r="O32" i="43"/>
  <c r="O33" i="43"/>
  <c r="O34" i="43"/>
  <c r="O45" i="43"/>
  <c r="O44" i="43"/>
  <c r="O43" i="43"/>
  <c r="O42" i="43"/>
  <c r="O39" i="43"/>
  <c r="O38" i="43"/>
  <c r="O37" i="43"/>
  <c r="O36" i="43"/>
  <c r="O17" i="43"/>
  <c r="O16" i="43"/>
  <c r="O15" i="43"/>
  <c r="O14" i="43"/>
  <c r="O13" i="43"/>
  <c r="O12" i="43"/>
  <c r="O11" i="43"/>
  <c r="O10" i="43"/>
  <c r="O27" i="43"/>
  <c r="O24" i="43"/>
  <c r="O47" i="43"/>
  <c r="O46" i="43"/>
  <c r="O40" i="43"/>
  <c r="O23" i="43"/>
  <c r="O22" i="43"/>
  <c r="O21" i="43"/>
  <c r="O20" i="43"/>
  <c r="O19" i="43"/>
  <c r="O18" i="43"/>
  <c r="O26" i="43"/>
  <c r="O25" i="43"/>
  <c r="N18" i="42"/>
  <c r="O41" i="43"/>
  <c r="M20" i="44"/>
  <c r="M21" i="44"/>
  <c r="M23" i="44"/>
  <c r="M25" i="44"/>
  <c r="M27" i="44"/>
  <c r="M29" i="44"/>
  <c r="M31" i="44"/>
  <c r="M33" i="44"/>
  <c r="M34" i="44"/>
  <c r="M36" i="44"/>
  <c r="M10" i="44"/>
  <c r="M24" i="44"/>
  <c r="M28" i="44"/>
  <c r="N12" i="45"/>
  <c r="N14" i="45"/>
  <c r="N18" i="45"/>
  <c r="N20" i="45"/>
  <c r="N32" i="45"/>
  <c r="O14" i="42"/>
  <c r="O30" i="42"/>
  <c r="P24" i="43"/>
  <c r="P26" i="43"/>
  <c r="P42" i="43"/>
  <c r="P44" i="43"/>
  <c r="P48" i="43"/>
  <c r="O55" i="44"/>
  <c r="O3" i="44" s="1"/>
  <c r="M39" i="44"/>
  <c r="M42" i="44"/>
  <c r="M44" i="44"/>
  <c r="M45" i="44"/>
  <c r="O10" i="45"/>
  <c r="O11" i="45"/>
  <c r="O12" i="45"/>
  <c r="O13" i="45"/>
  <c r="O14" i="45"/>
  <c r="O15" i="45"/>
  <c r="O16" i="45"/>
  <c r="O17" i="45"/>
  <c r="O18" i="45"/>
  <c r="O19" i="45"/>
  <c r="O20" i="45"/>
  <c r="O21" i="45"/>
  <c r="O22" i="45"/>
  <c r="O23" i="45"/>
  <c r="O24" i="45"/>
  <c r="O25" i="45"/>
  <c r="O26" i="45"/>
  <c r="O27" i="45"/>
  <c r="O28" i="45"/>
  <c r="O29" i="45"/>
  <c r="O30" i="45"/>
  <c r="O31" i="45"/>
  <c r="O32" i="45"/>
  <c r="O33" i="45"/>
  <c r="O34" i="45"/>
  <c r="O35" i="45"/>
  <c r="O36" i="45"/>
  <c r="O37" i="45"/>
  <c r="O38" i="45"/>
  <c r="O39" i="45"/>
  <c r="O40" i="45"/>
  <c r="O41" i="45"/>
  <c r="N42" i="45"/>
  <c r="N49" i="45"/>
  <c r="M12" i="44"/>
  <c r="M14" i="44"/>
  <c r="M22" i="44"/>
  <c r="M26" i="44"/>
  <c r="M30" i="44"/>
  <c r="M32" i="44"/>
  <c r="N10" i="45"/>
  <c r="N16" i="45"/>
  <c r="N22" i="45"/>
  <c r="N24" i="45"/>
  <c r="N26" i="45"/>
  <c r="N43" i="45"/>
  <c r="O10" i="42"/>
  <c r="O26" i="42"/>
  <c r="P18" i="43"/>
  <c r="P20" i="43"/>
  <c r="P22" i="43"/>
  <c r="P40" i="43"/>
  <c r="M15" i="44"/>
  <c r="M17" i="44"/>
  <c r="M19" i="44"/>
  <c r="M35" i="44"/>
  <c r="M37" i="44"/>
  <c r="M38" i="44"/>
  <c r="N39" i="44"/>
  <c r="M40" i="44"/>
  <c r="M41" i="44"/>
  <c r="N42" i="44"/>
  <c r="M43" i="44"/>
  <c r="N28" i="45"/>
  <c r="N30" i="45"/>
  <c r="N34" i="45"/>
  <c r="N36" i="45"/>
  <c r="N38" i="45"/>
  <c r="N40" i="45"/>
  <c r="O12" i="42"/>
  <c r="O16" i="42"/>
  <c r="O20" i="42"/>
  <c r="O24" i="42"/>
  <c r="O28" i="42"/>
  <c r="O32" i="42"/>
  <c r="O48" i="42"/>
  <c r="O49" i="42"/>
  <c r="N18" i="43"/>
  <c r="N24" i="43"/>
  <c r="N28" i="43"/>
  <c r="N36" i="43"/>
  <c r="N40" i="43"/>
  <c r="N41" i="43"/>
  <c r="N45" i="43"/>
  <c r="N33" i="44"/>
  <c r="N37" i="44"/>
  <c r="N44" i="44"/>
  <c r="N47" i="44"/>
  <c r="M11" i="42"/>
  <c r="O13" i="42"/>
  <c r="M16" i="42"/>
  <c r="O17" i="42"/>
  <c r="M20" i="42"/>
  <c r="O21" i="42"/>
  <c r="M23" i="42"/>
  <c r="O25" i="42"/>
  <c r="M27" i="42"/>
  <c r="O29" i="42"/>
  <c r="M31" i="42"/>
  <c r="O33" i="42"/>
  <c r="M35" i="42"/>
  <c r="O47" i="42"/>
  <c r="N11" i="43"/>
  <c r="P13" i="43"/>
  <c r="N15" i="43"/>
  <c r="P17" i="43"/>
  <c r="N19" i="43"/>
  <c r="N21" i="43"/>
  <c r="P21" i="43"/>
  <c r="N25" i="43"/>
  <c r="P25" i="43"/>
  <c r="N29" i="43"/>
  <c r="P29" i="43"/>
  <c r="N33" i="43"/>
  <c r="P33" i="43"/>
  <c r="N37" i="43"/>
  <c r="P37" i="43"/>
  <c r="P41" i="43"/>
  <c r="N42" i="43"/>
  <c r="P45" i="43"/>
  <c r="N46" i="43"/>
  <c r="N10" i="44"/>
  <c r="P12" i="44"/>
  <c r="N14" i="44"/>
  <c r="P16" i="44"/>
  <c r="N18" i="44"/>
  <c r="P20" i="44"/>
  <c r="N22" i="44"/>
  <c r="P24" i="44"/>
  <c r="N26" i="44"/>
  <c r="P28" i="44"/>
  <c r="N30" i="44"/>
  <c r="P32" i="44"/>
  <c r="N34" i="44"/>
  <c r="P36" i="44"/>
  <c r="N38" i="44"/>
  <c r="P40" i="44"/>
  <c r="N41" i="44"/>
  <c r="P44" i="44"/>
  <c r="N45" i="44"/>
  <c r="N46" i="44"/>
  <c r="N48" i="44"/>
  <c r="P49" i="44"/>
  <c r="P11" i="45"/>
  <c r="N13" i="45"/>
  <c r="P15" i="45"/>
  <c r="N17" i="45"/>
  <c r="P19" i="45"/>
  <c r="N21" i="45"/>
  <c r="P23" i="45"/>
  <c r="N25" i="45"/>
  <c r="N27" i="45"/>
  <c r="P27" i="45"/>
  <c r="N31" i="45"/>
  <c r="P31" i="45"/>
  <c r="N35" i="45"/>
  <c r="P35" i="45"/>
  <c r="N39" i="45"/>
  <c r="P39" i="45"/>
  <c r="N41" i="45"/>
  <c r="P43" i="45"/>
  <c r="N44" i="45"/>
  <c r="N45" i="45"/>
  <c r="N46" i="45"/>
  <c r="N47" i="45"/>
  <c r="N48" i="45"/>
  <c r="O11" i="42"/>
  <c r="M13" i="42"/>
  <c r="O15" i="42"/>
  <c r="M18" i="42"/>
  <c r="O19" i="42"/>
  <c r="M21" i="42"/>
  <c r="O23" i="42"/>
  <c r="M25" i="42"/>
  <c r="O27" i="42"/>
  <c r="M29" i="42"/>
  <c r="O31" i="42"/>
  <c r="M33" i="42"/>
  <c r="O35" i="42"/>
  <c r="O36" i="42"/>
  <c r="O37" i="42"/>
  <c r="O38" i="42"/>
  <c r="O39" i="42"/>
  <c r="O40" i="42"/>
  <c r="O41" i="42"/>
  <c r="O42" i="42"/>
  <c r="O43" i="42"/>
  <c r="O44" i="42"/>
  <c r="M49" i="42"/>
  <c r="P11" i="43"/>
  <c r="N13" i="43"/>
  <c r="P15" i="43"/>
  <c r="N17" i="43"/>
  <c r="P19" i="43"/>
  <c r="N23" i="43"/>
  <c r="P23" i="43"/>
  <c r="N27" i="43"/>
  <c r="P27" i="43"/>
  <c r="N31" i="43"/>
  <c r="P31" i="43"/>
  <c r="N35" i="43"/>
  <c r="P35" i="43"/>
  <c r="N39" i="43"/>
  <c r="P39" i="43"/>
  <c r="P43" i="43"/>
  <c r="N44" i="43"/>
  <c r="P10" i="44"/>
  <c r="N12" i="44"/>
  <c r="P14" i="44"/>
  <c r="N16" i="44"/>
  <c r="P18" i="44"/>
  <c r="N20" i="44"/>
  <c r="P22" i="44"/>
  <c r="N24" i="44"/>
  <c r="P26" i="44"/>
  <c r="N28" i="44"/>
  <c r="P30" i="44"/>
  <c r="N32" i="44"/>
  <c r="P34" i="44"/>
  <c r="N36" i="44"/>
  <c r="P38" i="44"/>
  <c r="N40" i="44"/>
  <c r="P42" i="44"/>
  <c r="N43" i="44"/>
  <c r="P46" i="44"/>
  <c r="N11" i="45"/>
  <c r="P13" i="45"/>
  <c r="N15" i="45"/>
  <c r="P17" i="45"/>
  <c r="N19" i="45"/>
  <c r="P21" i="45"/>
  <c r="N23" i="45"/>
  <c r="P25" i="45"/>
  <c r="N29" i="45"/>
  <c r="P29" i="45"/>
  <c r="N33" i="45"/>
  <c r="P33" i="45"/>
  <c r="P37" i="45"/>
  <c r="L55" i="45"/>
  <c r="M55" i="45"/>
  <c r="M3" i="45" s="1"/>
  <c r="L55" i="44"/>
  <c r="L55" i="42"/>
  <c r="C50" i="37"/>
  <c r="J55" i="37" s="1"/>
  <c r="F50" i="37"/>
  <c r="H52" i="37" s="1"/>
  <c r="F50" i="36"/>
  <c r="H52" i="36" s="1"/>
  <c r="C50" i="35"/>
  <c r="J55" i="35" s="1"/>
  <c r="F50" i="35"/>
  <c r="H52" i="35" s="1"/>
  <c r="G10" i="34"/>
  <c r="G11" i="34" s="1"/>
  <c r="G12" i="34" s="1"/>
  <c r="G13" i="34" s="1"/>
  <c r="G14" i="34" s="1"/>
  <c r="G15" i="34" s="1"/>
  <c r="G16" i="34" s="1"/>
  <c r="G17" i="34" s="1"/>
  <c r="G18" i="34" s="1"/>
  <c r="G19" i="34" s="1"/>
  <c r="G20" i="34" s="1"/>
  <c r="G21" i="34" s="1"/>
  <c r="G22" i="34" s="1"/>
  <c r="G23" i="34" s="1"/>
  <c r="G24" i="34" s="1"/>
  <c r="G25" i="34" s="1"/>
  <c r="G26" i="34" s="1"/>
  <c r="G27" i="34" s="1"/>
  <c r="G28" i="34" s="1"/>
  <c r="G29" i="34" s="1"/>
  <c r="G30" i="34" s="1"/>
  <c r="G31" i="34" s="1"/>
  <c r="G32" i="34" s="1"/>
  <c r="G33" i="34" s="1"/>
  <c r="G34" i="34" s="1"/>
  <c r="G35" i="34" s="1"/>
  <c r="G36" i="34" s="1"/>
  <c r="G37" i="34" s="1"/>
  <c r="G38" i="34" s="1"/>
  <c r="G39" i="34" s="1"/>
  <c r="G40" i="34" s="1"/>
  <c r="G41" i="34" s="1"/>
  <c r="G42" i="34" s="1"/>
  <c r="G43" i="34" s="1"/>
  <c r="G44" i="34" s="1"/>
  <c r="G45" i="34" s="1"/>
  <c r="G46" i="34" s="1"/>
  <c r="G47" i="34" s="1"/>
  <c r="G48" i="34" s="1"/>
  <c r="E61" i="42"/>
  <c r="F31" i="9" s="1"/>
  <c r="I7" i="42"/>
  <c r="N36" i="42"/>
  <c r="N37" i="42"/>
  <c r="N38" i="42"/>
  <c r="N39" i="42"/>
  <c r="N40" i="42"/>
  <c r="N41" i="42"/>
  <c r="N42" i="42"/>
  <c r="N43" i="42"/>
  <c r="N44" i="42"/>
  <c r="N45" i="42"/>
  <c r="N46" i="42"/>
  <c r="N47" i="42"/>
  <c r="N48" i="42"/>
  <c r="O48" i="43"/>
  <c r="E61" i="45"/>
  <c r="F34" i="9" s="1"/>
  <c r="I7" i="45"/>
  <c r="E61" i="43"/>
  <c r="F32" i="9" s="1"/>
  <c r="H61" i="44"/>
  <c r="I33" i="9" s="1"/>
  <c r="M46" i="42"/>
  <c r="M47" i="42"/>
  <c r="M46" i="44"/>
  <c r="M47" i="44"/>
  <c r="M48" i="44"/>
  <c r="O44" i="45"/>
  <c r="O45" i="45"/>
  <c r="O46" i="45"/>
  <c r="O47" i="45"/>
  <c r="O48" i="45"/>
  <c r="F61" i="45" l="1"/>
  <c r="G34" i="9" s="1"/>
  <c r="N55" i="45"/>
  <c r="P55" i="43"/>
  <c r="O55" i="43"/>
  <c r="H61" i="43" s="1"/>
  <c r="I32" i="9" s="1"/>
  <c r="P55" i="45"/>
  <c r="O55" i="45"/>
  <c r="H61" i="45" s="1"/>
  <c r="I34" i="9" s="1"/>
  <c r="N55" i="44"/>
  <c r="G61" i="44" s="1"/>
  <c r="H33" i="9" s="1"/>
  <c r="P55" i="44"/>
  <c r="I61" i="44" s="1"/>
  <c r="J33" i="9" s="1"/>
  <c r="N55" i="43"/>
  <c r="O55" i="42"/>
  <c r="H61" i="42" s="1"/>
  <c r="I31" i="9" s="1"/>
  <c r="P3" i="45"/>
  <c r="I61" i="45"/>
  <c r="J34" i="9" s="1"/>
  <c r="N3" i="45"/>
  <c r="G61" i="45"/>
  <c r="H34" i="9" s="1"/>
  <c r="I61" i="43"/>
  <c r="J32" i="9" s="1"/>
  <c r="P3" i="43"/>
  <c r="I61" i="42"/>
  <c r="J31" i="9" s="1"/>
  <c r="M55" i="44"/>
  <c r="F61" i="44" s="1"/>
  <c r="G33" i="9" s="1"/>
  <c r="M55" i="42"/>
  <c r="F61" i="42" s="1"/>
  <c r="G31" i="9" s="1"/>
  <c r="N55" i="42"/>
  <c r="G61" i="42" s="1"/>
  <c r="H31" i="9" s="1"/>
  <c r="O3" i="45"/>
  <c r="I7" i="44"/>
  <c r="E61" i="44"/>
  <c r="F33" i="9" s="1"/>
  <c r="G61" i="43"/>
  <c r="H32" i="9" s="1"/>
  <c r="N3" i="43"/>
  <c r="C61" i="43"/>
  <c r="D32" i="9" s="1"/>
  <c r="C61" i="42"/>
  <c r="D31" i="9" s="1"/>
  <c r="F61" i="43"/>
  <c r="G32" i="9" s="1"/>
  <c r="M3" i="43"/>
  <c r="C61" i="45"/>
  <c r="D34" i="9" s="1"/>
  <c r="C61" i="44"/>
  <c r="D33" i="9" s="1"/>
  <c r="N3" i="44"/>
  <c r="M3" i="42" l="1"/>
  <c r="O3" i="43"/>
  <c r="O3" i="42"/>
  <c r="M3" i="44"/>
  <c r="N3" i="42"/>
  <c r="P3" i="44"/>
  <c r="D61" i="44"/>
  <c r="E33" i="9" s="1"/>
  <c r="I6" i="44"/>
  <c r="D61" i="43"/>
  <c r="E32" i="9" s="1"/>
  <c r="I6" i="43"/>
  <c r="I6" i="45"/>
  <c r="D61" i="45"/>
  <c r="E34" i="9" s="1"/>
  <c r="I6" i="42"/>
  <c r="D61" i="42"/>
  <c r="E31" i="9" s="1"/>
  <c r="K27" i="9" l="1"/>
  <c r="L27" i="9"/>
  <c r="Q27" i="9"/>
  <c r="K28" i="9"/>
  <c r="M28" i="9"/>
  <c r="P28" i="9"/>
  <c r="R28" i="9"/>
  <c r="M30" i="9"/>
  <c r="Q30" i="9"/>
  <c r="B29" i="9"/>
  <c r="B26" i="9"/>
  <c r="B55" i="33"/>
  <c r="H54" i="33"/>
  <c r="E54" i="33"/>
  <c r="H53" i="33"/>
  <c r="E53" i="33"/>
  <c r="E52" i="33"/>
  <c r="C49" i="33"/>
  <c r="H49" i="33" s="1"/>
  <c r="J51" i="33" s="1"/>
  <c r="H48" i="33"/>
  <c r="F48" i="33"/>
  <c r="H47" i="33"/>
  <c r="F47" i="33"/>
  <c r="H46" i="33"/>
  <c r="F46" i="33"/>
  <c r="H45" i="33"/>
  <c r="F45" i="33"/>
  <c r="H44" i="33"/>
  <c r="F44" i="33"/>
  <c r="H43" i="33"/>
  <c r="F43" i="33"/>
  <c r="H42" i="33"/>
  <c r="F42" i="33"/>
  <c r="H41" i="33"/>
  <c r="F41" i="33"/>
  <c r="H40" i="33"/>
  <c r="F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F14" i="33"/>
  <c r="H13" i="33"/>
  <c r="F13" i="33"/>
  <c r="H12" i="33"/>
  <c r="F12" i="33"/>
  <c r="H11" i="33"/>
  <c r="F11" i="33"/>
  <c r="H10" i="33"/>
  <c r="J53" i="33" s="1"/>
  <c r="F10" i="33"/>
  <c r="G10" i="33" s="1"/>
  <c r="G11" i="33" s="1"/>
  <c r="G12" i="33" s="1"/>
  <c r="G13" i="33" s="1"/>
  <c r="G14" i="33" s="1"/>
  <c r="G15" i="33" s="1"/>
  <c r="G16" i="33" s="1"/>
  <c r="G17" i="33" s="1"/>
  <c r="G18" i="33" s="1"/>
  <c r="G19" i="33" s="1"/>
  <c r="G20" i="33" s="1"/>
  <c r="G21" i="33" s="1"/>
  <c r="G22" i="33" s="1"/>
  <c r="G23" i="33" s="1"/>
  <c r="G24" i="33" s="1"/>
  <c r="G25" i="33" s="1"/>
  <c r="G26" i="33" s="1"/>
  <c r="G27" i="33" s="1"/>
  <c r="G28" i="33" s="1"/>
  <c r="G29" i="33" s="1"/>
  <c r="G30" i="33" s="1"/>
  <c r="G31" i="33" s="1"/>
  <c r="G32" i="33" s="1"/>
  <c r="G33" i="33" s="1"/>
  <c r="G34" i="33" s="1"/>
  <c r="G35" i="33" s="1"/>
  <c r="G36" i="33" s="1"/>
  <c r="G37" i="33" s="1"/>
  <c r="G38" i="33" s="1"/>
  <c r="G39" i="33" s="1"/>
  <c r="G40" i="33" s="1"/>
  <c r="G41" i="33" s="1"/>
  <c r="G42" i="33" s="1"/>
  <c r="G43" i="33" s="1"/>
  <c r="G44" i="33" s="1"/>
  <c r="G45" i="33" s="1"/>
  <c r="G46" i="33" s="1"/>
  <c r="G47" i="33" s="1"/>
  <c r="G48" i="33" s="1"/>
  <c r="B55" i="32"/>
  <c r="H54" i="32"/>
  <c r="E54" i="32"/>
  <c r="H53" i="32"/>
  <c r="E53" i="32"/>
  <c r="E52" i="32"/>
  <c r="C50" i="32"/>
  <c r="J55" i="32" s="1"/>
  <c r="H49" i="32"/>
  <c r="J51" i="32" s="1"/>
  <c r="C49" i="32"/>
  <c r="H48" i="32"/>
  <c r="F48" i="32"/>
  <c r="H47" i="32"/>
  <c r="F47" i="32"/>
  <c r="H46" i="32"/>
  <c r="F46" i="32"/>
  <c r="H45" i="32"/>
  <c r="F45" i="32"/>
  <c r="H44" i="32"/>
  <c r="F44" i="32"/>
  <c r="H43" i="32"/>
  <c r="F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F17" i="32"/>
  <c r="H16" i="32"/>
  <c r="F16" i="32"/>
  <c r="H15" i="32"/>
  <c r="F15" i="32"/>
  <c r="H14" i="32"/>
  <c r="F14" i="32"/>
  <c r="H13" i="32"/>
  <c r="F13" i="32"/>
  <c r="H12" i="32"/>
  <c r="F12" i="32"/>
  <c r="H11" i="32"/>
  <c r="F11" i="32"/>
  <c r="H10" i="32"/>
  <c r="J53" i="32" s="1"/>
  <c r="G10" i="32"/>
  <c r="G11" i="32" s="1"/>
  <c r="G12" i="32" s="1"/>
  <c r="G13" i="32" s="1"/>
  <c r="G14" i="32" s="1"/>
  <c r="G15" i="32" s="1"/>
  <c r="G16" i="32" s="1"/>
  <c r="G17" i="32" s="1"/>
  <c r="G18" i="32" s="1"/>
  <c r="G19" i="32" s="1"/>
  <c r="G20" i="32" s="1"/>
  <c r="G21" i="32" s="1"/>
  <c r="G22" i="32" s="1"/>
  <c r="G23" i="32" s="1"/>
  <c r="G24" i="32" s="1"/>
  <c r="G25" i="32" s="1"/>
  <c r="G26" i="32" s="1"/>
  <c r="G27" i="32" s="1"/>
  <c r="G28" i="32" s="1"/>
  <c r="G29" i="32" s="1"/>
  <c r="G30" i="32" s="1"/>
  <c r="G31" i="32" s="1"/>
  <c r="G32" i="32" s="1"/>
  <c r="G33" i="32" s="1"/>
  <c r="G34" i="32" s="1"/>
  <c r="G35" i="32" s="1"/>
  <c r="G36" i="32" s="1"/>
  <c r="G37" i="32" s="1"/>
  <c r="G38" i="32" s="1"/>
  <c r="G39" i="32" s="1"/>
  <c r="G40" i="32" s="1"/>
  <c r="G41" i="32" s="1"/>
  <c r="G42" i="32" s="1"/>
  <c r="G43" i="32" s="1"/>
  <c r="G44" i="32" s="1"/>
  <c r="G45" i="32" s="1"/>
  <c r="G46" i="32" s="1"/>
  <c r="G47" i="32" s="1"/>
  <c r="G48" i="32" s="1"/>
  <c r="F10" i="32"/>
  <c r="F50" i="32" s="1"/>
  <c r="H52" i="32" s="1"/>
  <c r="B55" i="31"/>
  <c r="H54" i="31"/>
  <c r="E54" i="31"/>
  <c r="H53" i="31"/>
  <c r="E53" i="31"/>
  <c r="E52" i="31"/>
  <c r="C50" i="31"/>
  <c r="J55" i="31" s="1"/>
  <c r="H49" i="31"/>
  <c r="J51" i="31" s="1"/>
  <c r="C49" i="31"/>
  <c r="H48" i="31"/>
  <c r="F48" i="31"/>
  <c r="H47" i="31"/>
  <c r="F47" i="31"/>
  <c r="H46" i="31"/>
  <c r="F46" i="31"/>
  <c r="H45" i="31"/>
  <c r="F45" i="31"/>
  <c r="H44" i="31"/>
  <c r="F44" i="31"/>
  <c r="H43" i="31"/>
  <c r="F43" i="31"/>
  <c r="H42" i="31"/>
  <c r="F42" i="31"/>
  <c r="H41" i="31"/>
  <c r="F41" i="31"/>
  <c r="H40" i="31"/>
  <c r="H39" i="31"/>
  <c r="H38" i="31"/>
  <c r="H37" i="31"/>
  <c r="H36" i="31"/>
  <c r="H35" i="31"/>
  <c r="H34" i="31"/>
  <c r="H33" i="31"/>
  <c r="H32" i="31"/>
  <c r="F32" i="31"/>
  <c r="H31" i="31"/>
  <c r="H30" i="31"/>
  <c r="H29" i="31"/>
  <c r="H28" i="31"/>
  <c r="H27" i="31"/>
  <c r="H26" i="31"/>
  <c r="H25" i="31"/>
  <c r="H24" i="31"/>
  <c r="H23" i="31"/>
  <c r="H22" i="31"/>
  <c r="H21" i="31"/>
  <c r="H20" i="31"/>
  <c r="H19" i="31"/>
  <c r="H18" i="31"/>
  <c r="H17" i="31"/>
  <c r="H16" i="31"/>
  <c r="H15" i="31"/>
  <c r="H14" i="31"/>
  <c r="F14" i="31"/>
  <c r="H13" i="31"/>
  <c r="F13" i="31"/>
  <c r="H12" i="31"/>
  <c r="F12" i="31"/>
  <c r="H11" i="31"/>
  <c r="F11" i="31"/>
  <c r="H10" i="31"/>
  <c r="G10" i="31"/>
  <c r="G11" i="31" s="1"/>
  <c r="G12" i="31" s="1"/>
  <c r="G13" i="31" s="1"/>
  <c r="G14" i="31" s="1"/>
  <c r="G15" i="31" s="1"/>
  <c r="G16" i="31" s="1"/>
  <c r="G17" i="31" s="1"/>
  <c r="G18" i="31" s="1"/>
  <c r="G19" i="31" s="1"/>
  <c r="G20" i="31" s="1"/>
  <c r="G21" i="31" s="1"/>
  <c r="G22" i="31" s="1"/>
  <c r="G23" i="31" s="1"/>
  <c r="G24" i="31" s="1"/>
  <c r="G25" i="31" s="1"/>
  <c r="G26" i="31" s="1"/>
  <c r="G27" i="31" s="1"/>
  <c r="G28" i="31" s="1"/>
  <c r="G29" i="31" s="1"/>
  <c r="G30" i="31" s="1"/>
  <c r="G31" i="31" s="1"/>
  <c r="G32" i="31" s="1"/>
  <c r="G33" i="31" s="1"/>
  <c r="G34" i="31" s="1"/>
  <c r="G35" i="31" s="1"/>
  <c r="G36" i="31" s="1"/>
  <c r="G37" i="31" s="1"/>
  <c r="G38" i="31" s="1"/>
  <c r="G39" i="31" s="1"/>
  <c r="G40" i="31" s="1"/>
  <c r="G41" i="31" s="1"/>
  <c r="G42" i="31" s="1"/>
  <c r="G43" i="31" s="1"/>
  <c r="G44" i="31" s="1"/>
  <c r="G45" i="31" s="1"/>
  <c r="G46" i="31" s="1"/>
  <c r="G47" i="31" s="1"/>
  <c r="G48" i="31" s="1"/>
  <c r="F10" i="31"/>
  <c r="N61" i="41"/>
  <c r="O30" i="9" s="1"/>
  <c r="L61" i="41"/>
  <c r="K61" i="41"/>
  <c r="L30" i="9" s="1"/>
  <c r="J61" i="41"/>
  <c r="K30" i="9" s="1"/>
  <c r="B61" i="41"/>
  <c r="C30" i="9" s="1"/>
  <c r="A61" i="41"/>
  <c r="B30" i="9" s="1"/>
  <c r="M61" i="41"/>
  <c r="N30" i="9" s="1"/>
  <c r="P54" i="41"/>
  <c r="O54" i="41"/>
  <c r="O49" i="41" s="1"/>
  <c r="N54" i="41"/>
  <c r="N49" i="41" s="1"/>
  <c r="M54" i="41"/>
  <c r="Q61" i="41"/>
  <c r="R30" i="9" s="1"/>
  <c r="P61" i="41"/>
  <c r="O61" i="41"/>
  <c r="P30" i="9" s="1"/>
  <c r="P49" i="41"/>
  <c r="L49" i="41"/>
  <c r="N48" i="41"/>
  <c r="L48" i="41"/>
  <c r="P48" i="41"/>
  <c r="L47" i="41"/>
  <c r="P47" i="41"/>
  <c r="O46" i="41"/>
  <c r="L46" i="41"/>
  <c r="P46" i="41"/>
  <c r="O45" i="41"/>
  <c r="L45" i="41"/>
  <c r="P45" i="41"/>
  <c r="O44" i="41"/>
  <c r="L44" i="41"/>
  <c r="P44" i="41"/>
  <c r="O43" i="41"/>
  <c r="L43" i="41"/>
  <c r="P43" i="41"/>
  <c r="O42" i="41"/>
  <c r="L42" i="41"/>
  <c r="P42" i="41"/>
  <c r="O41" i="41"/>
  <c r="L41" i="41"/>
  <c r="P41" i="41"/>
  <c r="P40" i="41"/>
  <c r="L40" i="41"/>
  <c r="P39" i="41"/>
  <c r="L39" i="41"/>
  <c r="P38" i="41"/>
  <c r="N38" i="41"/>
  <c r="L38" i="41"/>
  <c r="P37" i="41"/>
  <c r="N37" i="41"/>
  <c r="L37" i="41"/>
  <c r="P36" i="41"/>
  <c r="L36" i="41"/>
  <c r="P35" i="41"/>
  <c r="L35" i="41"/>
  <c r="P34" i="41"/>
  <c r="N34" i="41"/>
  <c r="L34" i="41"/>
  <c r="P33" i="41"/>
  <c r="N33" i="41"/>
  <c r="L33" i="41"/>
  <c r="P32" i="41"/>
  <c r="L32" i="41"/>
  <c r="P31" i="41"/>
  <c r="L31" i="41"/>
  <c r="P30" i="41"/>
  <c r="N30" i="41"/>
  <c r="L30" i="41"/>
  <c r="P29" i="41"/>
  <c r="N29" i="41"/>
  <c r="L29" i="41"/>
  <c r="P28" i="41"/>
  <c r="L28" i="41"/>
  <c r="P27" i="41"/>
  <c r="L27" i="41"/>
  <c r="P26" i="41"/>
  <c r="N26" i="41"/>
  <c r="L26" i="41"/>
  <c r="P25" i="41"/>
  <c r="N25" i="41"/>
  <c r="L25" i="41"/>
  <c r="P24" i="41"/>
  <c r="L24" i="41"/>
  <c r="P23" i="41"/>
  <c r="L23" i="41"/>
  <c r="P22" i="41"/>
  <c r="N22" i="41"/>
  <c r="L22" i="41"/>
  <c r="P21" i="41"/>
  <c r="N21" i="41"/>
  <c r="L21" i="41"/>
  <c r="P20" i="41"/>
  <c r="L20" i="41"/>
  <c r="P19" i="41"/>
  <c r="L19" i="41"/>
  <c r="P18" i="41"/>
  <c r="N18" i="41"/>
  <c r="L18" i="41"/>
  <c r="P17" i="41"/>
  <c r="N17" i="41"/>
  <c r="L17" i="41"/>
  <c r="P16" i="41"/>
  <c r="L16" i="41"/>
  <c r="P15" i="41"/>
  <c r="L15" i="41"/>
  <c r="P14" i="41"/>
  <c r="N14" i="41"/>
  <c r="L14" i="41"/>
  <c r="P13" i="41"/>
  <c r="N13" i="41"/>
  <c r="L13" i="41"/>
  <c r="P12" i="41"/>
  <c r="L12" i="41"/>
  <c r="P11" i="41"/>
  <c r="L11" i="41"/>
  <c r="P10" i="41"/>
  <c r="N10" i="41"/>
  <c r="L10" i="41"/>
  <c r="L55" i="41" s="1"/>
  <c r="G7" i="41"/>
  <c r="E7" i="41"/>
  <c r="G6" i="41"/>
  <c r="E6" i="41"/>
  <c r="E5" i="41"/>
  <c r="E4" i="41"/>
  <c r="B3" i="41"/>
  <c r="B2" i="41"/>
  <c r="L61" i="40"/>
  <c r="M29" i="9" s="1"/>
  <c r="K61" i="40"/>
  <c r="L29" i="9" s="1"/>
  <c r="J61" i="40"/>
  <c r="K29" i="9" s="1"/>
  <c r="B61" i="40"/>
  <c r="C29" i="9" s="1"/>
  <c r="A61" i="40"/>
  <c r="M61" i="40"/>
  <c r="N29" i="9" s="1"/>
  <c r="P54" i="40"/>
  <c r="O54" i="40"/>
  <c r="O42" i="40" s="1"/>
  <c r="N54" i="40"/>
  <c r="N49" i="40" s="1"/>
  <c r="M54" i="40"/>
  <c r="M49" i="40" s="1"/>
  <c r="Q61" i="40"/>
  <c r="R29" i="9" s="1"/>
  <c r="P61" i="40"/>
  <c r="Q29" i="9" s="1"/>
  <c r="O61" i="40"/>
  <c r="P29" i="9" s="1"/>
  <c r="N61" i="40"/>
  <c r="O29" i="9" s="1"/>
  <c r="O49" i="40"/>
  <c r="L49" i="40"/>
  <c r="L48" i="40"/>
  <c r="O48" i="40"/>
  <c r="L47" i="40"/>
  <c r="O47" i="40"/>
  <c r="L46" i="40"/>
  <c r="O46" i="40"/>
  <c r="M45" i="40"/>
  <c r="L45" i="40"/>
  <c r="O45" i="40"/>
  <c r="L44" i="40"/>
  <c r="O44" i="40"/>
  <c r="L43" i="40"/>
  <c r="O43" i="40"/>
  <c r="M42" i="40"/>
  <c r="L42" i="40"/>
  <c r="M41" i="40"/>
  <c r="L41" i="40"/>
  <c r="O41" i="40"/>
  <c r="M40" i="40"/>
  <c r="L40" i="40"/>
  <c r="N40" i="40"/>
  <c r="M39" i="40"/>
  <c r="L39" i="40"/>
  <c r="N39" i="40"/>
  <c r="M38" i="40"/>
  <c r="L38" i="40"/>
  <c r="N38" i="40"/>
  <c r="M37" i="40"/>
  <c r="L37" i="40"/>
  <c r="N37" i="40"/>
  <c r="M36" i="40"/>
  <c r="L36" i="40"/>
  <c r="N36" i="40"/>
  <c r="M35" i="40"/>
  <c r="L35" i="40"/>
  <c r="N35" i="40"/>
  <c r="M34" i="40"/>
  <c r="L34" i="40"/>
  <c r="N34" i="40"/>
  <c r="M33" i="40"/>
  <c r="L33" i="40"/>
  <c r="N33" i="40"/>
  <c r="N32" i="40"/>
  <c r="M32" i="40"/>
  <c r="L32" i="40"/>
  <c r="O31" i="40"/>
  <c r="N31" i="40"/>
  <c r="M31" i="40"/>
  <c r="L31" i="40"/>
  <c r="O30" i="40"/>
  <c r="N30" i="40"/>
  <c r="M30" i="40"/>
  <c r="L30" i="40"/>
  <c r="O29" i="40"/>
  <c r="N29" i="40"/>
  <c r="M29" i="40"/>
  <c r="L29" i="40"/>
  <c r="O28" i="40"/>
  <c r="M28" i="40"/>
  <c r="L28" i="40"/>
  <c r="N28" i="40"/>
  <c r="O27" i="40"/>
  <c r="N27" i="40"/>
  <c r="M27" i="40"/>
  <c r="L27" i="40"/>
  <c r="O26" i="40"/>
  <c r="M26" i="40"/>
  <c r="L26" i="40"/>
  <c r="N26" i="40"/>
  <c r="O25" i="40"/>
  <c r="N25" i="40"/>
  <c r="M25" i="40"/>
  <c r="L25" i="40"/>
  <c r="O24" i="40"/>
  <c r="M24" i="40"/>
  <c r="L24" i="40"/>
  <c r="N24" i="40"/>
  <c r="O23" i="40"/>
  <c r="N23" i="40"/>
  <c r="M23" i="40"/>
  <c r="L23" i="40"/>
  <c r="O22" i="40"/>
  <c r="M22" i="40"/>
  <c r="L22" i="40"/>
  <c r="N22" i="40"/>
  <c r="O21" i="40"/>
  <c r="N21" i="40"/>
  <c r="M21" i="40"/>
  <c r="L21" i="40"/>
  <c r="O20" i="40"/>
  <c r="N20" i="40"/>
  <c r="L20" i="40"/>
  <c r="O19" i="40"/>
  <c r="N19" i="40"/>
  <c r="L19" i="40"/>
  <c r="O18" i="40"/>
  <c r="N18" i="40"/>
  <c r="L18" i="40"/>
  <c r="O17" i="40"/>
  <c r="N17" i="40"/>
  <c r="L17" i="40"/>
  <c r="O16" i="40"/>
  <c r="N16" i="40"/>
  <c r="L16" i="40"/>
  <c r="O15" i="40"/>
  <c r="N15" i="40"/>
  <c r="L15" i="40"/>
  <c r="O14" i="40"/>
  <c r="N14" i="40"/>
  <c r="M14" i="40"/>
  <c r="L14" i="40"/>
  <c r="O13" i="40"/>
  <c r="N13" i="40"/>
  <c r="M13" i="40"/>
  <c r="L13" i="40"/>
  <c r="O12" i="40"/>
  <c r="N12" i="40"/>
  <c r="M12" i="40"/>
  <c r="L12" i="40"/>
  <c r="O11" i="40"/>
  <c r="N11" i="40"/>
  <c r="M11" i="40"/>
  <c r="L11" i="40"/>
  <c r="O10" i="40"/>
  <c r="N10" i="40"/>
  <c r="M10" i="40"/>
  <c r="L10" i="40"/>
  <c r="G7" i="40"/>
  <c r="E7" i="40"/>
  <c r="G6" i="40"/>
  <c r="E6" i="40"/>
  <c r="E5" i="40"/>
  <c r="E4" i="40"/>
  <c r="B3" i="40"/>
  <c r="B2" i="40"/>
  <c r="L61" i="39"/>
  <c r="K61" i="39"/>
  <c r="L28" i="9" s="1"/>
  <c r="J61" i="39"/>
  <c r="B61" i="39"/>
  <c r="C28" i="9" s="1"/>
  <c r="A61" i="39"/>
  <c r="B28" i="9" s="1"/>
  <c r="M61" i="39"/>
  <c r="N28" i="9" s="1"/>
  <c r="P54" i="39"/>
  <c r="P46" i="39" s="1"/>
  <c r="O54" i="39"/>
  <c r="N54" i="39"/>
  <c r="N49" i="39" s="1"/>
  <c r="M54" i="39"/>
  <c r="M49" i="39" s="1"/>
  <c r="Q61" i="39"/>
  <c r="P61" i="39"/>
  <c r="Q28" i="9" s="1"/>
  <c r="O61" i="39"/>
  <c r="N61" i="39"/>
  <c r="O28" i="9" s="1"/>
  <c r="L49" i="39"/>
  <c r="L48" i="39"/>
  <c r="L47" i="39"/>
  <c r="L46" i="39"/>
  <c r="P45" i="39"/>
  <c r="L45" i="39"/>
  <c r="L44" i="39"/>
  <c r="L43" i="39"/>
  <c r="L42" i="39"/>
  <c r="P41" i="39"/>
  <c r="L41" i="39"/>
  <c r="L40" i="39"/>
  <c r="L39" i="39"/>
  <c r="L38" i="39"/>
  <c r="P37" i="39"/>
  <c r="N37" i="39"/>
  <c r="L37" i="39"/>
  <c r="L36" i="39"/>
  <c r="N35" i="39"/>
  <c r="L35" i="39"/>
  <c r="L34" i="39"/>
  <c r="P33" i="39"/>
  <c r="L33" i="39"/>
  <c r="L32" i="39"/>
  <c r="L31" i="39"/>
  <c r="L30" i="39"/>
  <c r="P29" i="39"/>
  <c r="L29" i="39"/>
  <c r="N28" i="39"/>
  <c r="L28" i="39"/>
  <c r="L27" i="39"/>
  <c r="N26" i="39"/>
  <c r="L26" i="39"/>
  <c r="P25" i="39"/>
  <c r="L25" i="39"/>
  <c r="L24" i="39"/>
  <c r="L23" i="39"/>
  <c r="L22" i="39"/>
  <c r="P21" i="39"/>
  <c r="N21" i="39"/>
  <c r="L21" i="39"/>
  <c r="L20" i="39"/>
  <c r="N19" i="39"/>
  <c r="L19" i="39"/>
  <c r="L18" i="39"/>
  <c r="N17" i="39"/>
  <c r="L17" i="39"/>
  <c r="L16" i="39"/>
  <c r="N15" i="39"/>
  <c r="L15" i="39"/>
  <c r="L14" i="39"/>
  <c r="N13" i="39"/>
  <c r="L13" i="39"/>
  <c r="L12" i="39"/>
  <c r="P11" i="39"/>
  <c r="L11" i="39"/>
  <c r="L10" i="39"/>
  <c r="G7" i="39"/>
  <c r="E7" i="39"/>
  <c r="G6" i="39"/>
  <c r="E6" i="39"/>
  <c r="E5" i="39"/>
  <c r="E4" i="39"/>
  <c r="B3" i="39"/>
  <c r="B2" i="39"/>
  <c r="O61" i="38"/>
  <c r="P27" i="9" s="1"/>
  <c r="L61" i="38"/>
  <c r="M27" i="9" s="1"/>
  <c r="K61" i="38"/>
  <c r="J61" i="38"/>
  <c r="B61" i="38"/>
  <c r="C27" i="9" s="1"/>
  <c r="A61" i="38"/>
  <c r="B27" i="9" s="1"/>
  <c r="M61" i="38"/>
  <c r="N27" i="9" s="1"/>
  <c r="P54" i="38"/>
  <c r="P49" i="38" s="1"/>
  <c r="O54" i="38"/>
  <c r="O46" i="38" s="1"/>
  <c r="N54" i="38"/>
  <c r="M54" i="38"/>
  <c r="M49" i="38" s="1"/>
  <c r="Q61" i="38"/>
  <c r="R27" i="9" s="1"/>
  <c r="P61" i="38"/>
  <c r="N61" i="38"/>
  <c r="O27" i="9" s="1"/>
  <c r="O49" i="38"/>
  <c r="L49" i="38"/>
  <c r="O48" i="38"/>
  <c r="L48" i="38"/>
  <c r="O47" i="38"/>
  <c r="L47" i="38"/>
  <c r="L46" i="38"/>
  <c r="O45" i="38"/>
  <c r="L45" i="38"/>
  <c r="M44" i="38"/>
  <c r="L44" i="38"/>
  <c r="O43" i="38"/>
  <c r="L43" i="38"/>
  <c r="O42" i="38"/>
  <c r="L42" i="38"/>
  <c r="O41" i="38"/>
  <c r="L41" i="38"/>
  <c r="O40" i="38"/>
  <c r="M40" i="38"/>
  <c r="L40" i="38"/>
  <c r="L39" i="38"/>
  <c r="O38" i="38"/>
  <c r="L38" i="38"/>
  <c r="L37" i="38"/>
  <c r="O36" i="38"/>
  <c r="M36" i="38"/>
  <c r="L36" i="38"/>
  <c r="O35" i="38"/>
  <c r="L35" i="38"/>
  <c r="O34" i="38"/>
  <c r="L34" i="38"/>
  <c r="O33" i="38"/>
  <c r="L33" i="38"/>
  <c r="O32" i="38"/>
  <c r="L32" i="38"/>
  <c r="O31" i="38"/>
  <c r="L31" i="38"/>
  <c r="L30" i="38"/>
  <c r="O29" i="38"/>
  <c r="L29" i="38"/>
  <c r="M28" i="38"/>
  <c r="L28" i="38"/>
  <c r="O27" i="38"/>
  <c r="L27" i="38"/>
  <c r="O26" i="38"/>
  <c r="L26" i="38"/>
  <c r="O25" i="38"/>
  <c r="L25" i="38"/>
  <c r="O24" i="38"/>
  <c r="M24" i="38"/>
  <c r="L24" i="38"/>
  <c r="L23" i="38"/>
  <c r="O22" i="38"/>
  <c r="L22" i="38"/>
  <c r="L21" i="38"/>
  <c r="O20" i="38"/>
  <c r="L20" i="38"/>
  <c r="L19" i="38"/>
  <c r="M19" i="38"/>
  <c r="O18" i="38"/>
  <c r="L18" i="38"/>
  <c r="O17" i="38"/>
  <c r="L17" i="38"/>
  <c r="O16" i="38"/>
  <c r="L16" i="38"/>
  <c r="O15" i="38"/>
  <c r="L15" i="38"/>
  <c r="M15" i="38"/>
  <c r="L14" i="38"/>
  <c r="O13" i="38"/>
  <c r="L13" i="38"/>
  <c r="M12" i="38"/>
  <c r="L12" i="38"/>
  <c r="O11" i="38"/>
  <c r="L11" i="38"/>
  <c r="O10" i="38"/>
  <c r="L10" i="38"/>
  <c r="G7" i="38"/>
  <c r="E7" i="38"/>
  <c r="G6" i="38"/>
  <c r="E6" i="38"/>
  <c r="E5" i="38"/>
  <c r="E4" i="38"/>
  <c r="B3" i="38"/>
  <c r="B2" i="38"/>
  <c r="N61" i="37"/>
  <c r="O26" i="9" s="1"/>
  <c r="L61" i="37"/>
  <c r="M26" i="9" s="1"/>
  <c r="K61" i="37"/>
  <c r="L26" i="9" s="1"/>
  <c r="J61" i="37"/>
  <c r="K26" i="9" s="1"/>
  <c r="B61" i="37"/>
  <c r="C26" i="9" s="1"/>
  <c r="A61" i="37"/>
  <c r="M61" i="37"/>
  <c r="N26" i="9" s="1"/>
  <c r="P54" i="37"/>
  <c r="P49" i="37" s="1"/>
  <c r="O54" i="37"/>
  <c r="O41" i="37" s="1"/>
  <c r="N54" i="37"/>
  <c r="N46" i="37" s="1"/>
  <c r="M54" i="37"/>
  <c r="M45" i="37" s="1"/>
  <c r="Q61" i="37"/>
  <c r="R26" i="9" s="1"/>
  <c r="P61" i="37"/>
  <c r="Q26" i="9" s="1"/>
  <c r="O61" i="37"/>
  <c r="P26" i="9" s="1"/>
  <c r="M49" i="37"/>
  <c r="L49" i="37"/>
  <c r="M48" i="37"/>
  <c r="L48" i="37"/>
  <c r="O48" i="37"/>
  <c r="N47" i="37"/>
  <c r="M47" i="37"/>
  <c r="L47" i="37"/>
  <c r="O47" i="37"/>
  <c r="M46" i="37"/>
  <c r="L46" i="37"/>
  <c r="L45" i="37"/>
  <c r="P44" i="37"/>
  <c r="M44" i="37"/>
  <c r="L44" i="37"/>
  <c r="N43" i="37"/>
  <c r="M43" i="37"/>
  <c r="L43" i="37"/>
  <c r="M42" i="37"/>
  <c r="L42" i="37"/>
  <c r="M41" i="37"/>
  <c r="L41" i="37"/>
  <c r="M40" i="37"/>
  <c r="L40" i="37"/>
  <c r="M39" i="37"/>
  <c r="L39" i="37"/>
  <c r="M38" i="37"/>
  <c r="L38" i="37"/>
  <c r="N38" i="37"/>
  <c r="L37" i="37"/>
  <c r="M36" i="37"/>
  <c r="L36" i="37"/>
  <c r="L35" i="37"/>
  <c r="P34" i="37"/>
  <c r="M34" i="37"/>
  <c r="L34" i="37"/>
  <c r="N34" i="37"/>
  <c r="M33" i="37"/>
  <c r="L33" i="37"/>
  <c r="N32" i="37"/>
  <c r="M32" i="37"/>
  <c r="L32" i="37"/>
  <c r="L31" i="37"/>
  <c r="P30" i="37"/>
  <c r="M30" i="37"/>
  <c r="L30" i="37"/>
  <c r="N30" i="37"/>
  <c r="M29" i="37"/>
  <c r="L29" i="37"/>
  <c r="M28" i="37"/>
  <c r="L28" i="37"/>
  <c r="O27" i="37"/>
  <c r="L27" i="37"/>
  <c r="P26" i="37"/>
  <c r="O26" i="37"/>
  <c r="L26" i="37"/>
  <c r="N26" i="37"/>
  <c r="O25" i="37"/>
  <c r="L25" i="37"/>
  <c r="P24" i="37"/>
  <c r="O24" i="37"/>
  <c r="L24" i="37"/>
  <c r="N24" i="37"/>
  <c r="O23" i="37"/>
  <c r="L23" i="37"/>
  <c r="P22" i="37"/>
  <c r="O22" i="37"/>
  <c r="L22" i="37"/>
  <c r="N22" i="37"/>
  <c r="O21" i="37"/>
  <c r="L21" i="37"/>
  <c r="P20" i="37"/>
  <c r="O20" i="37"/>
  <c r="N20" i="37"/>
  <c r="L20" i="37"/>
  <c r="M20" i="37"/>
  <c r="O19" i="37"/>
  <c r="L19" i="37"/>
  <c r="M19" i="37"/>
  <c r="P18" i="37"/>
  <c r="O18" i="37"/>
  <c r="N18" i="37"/>
  <c r="L18" i="37"/>
  <c r="M18" i="37"/>
  <c r="O17" i="37"/>
  <c r="L17" i="37"/>
  <c r="M17" i="37"/>
  <c r="P16" i="37"/>
  <c r="O16" i="37"/>
  <c r="N16" i="37"/>
  <c r="L16" i="37"/>
  <c r="M16" i="37"/>
  <c r="O15" i="37"/>
  <c r="L15" i="37"/>
  <c r="M15" i="37"/>
  <c r="P14" i="37"/>
  <c r="O14" i="37"/>
  <c r="N14" i="37"/>
  <c r="M14" i="37"/>
  <c r="L14" i="37"/>
  <c r="O13" i="37"/>
  <c r="L13" i="37"/>
  <c r="P12" i="37"/>
  <c r="O12" i="37"/>
  <c r="N12" i="37"/>
  <c r="M12" i="37"/>
  <c r="L12" i="37"/>
  <c r="O11" i="37"/>
  <c r="L11" i="37"/>
  <c r="P10" i="37"/>
  <c r="O10" i="37"/>
  <c r="N10" i="37"/>
  <c r="M10" i="37"/>
  <c r="L10" i="37"/>
  <c r="E61" i="37"/>
  <c r="F26" i="9" s="1"/>
  <c r="I7" i="37"/>
  <c r="G7" i="37"/>
  <c r="E7" i="37"/>
  <c r="G6" i="37"/>
  <c r="E6" i="37"/>
  <c r="E5" i="37"/>
  <c r="E4" i="37"/>
  <c r="B3" i="37"/>
  <c r="B2" i="37"/>
  <c r="N44" i="39" l="1"/>
  <c r="N10" i="39"/>
  <c r="N23" i="39"/>
  <c r="N25" i="39"/>
  <c r="N30" i="39"/>
  <c r="N32" i="39"/>
  <c r="N39" i="39"/>
  <c r="N41" i="39"/>
  <c r="N46" i="39"/>
  <c r="N48" i="39"/>
  <c r="M11" i="37"/>
  <c r="M13" i="37"/>
  <c r="M21" i="37"/>
  <c r="M22" i="37"/>
  <c r="M23" i="37"/>
  <c r="M24" i="37"/>
  <c r="M25" i="37"/>
  <c r="M26" i="37"/>
  <c r="M27" i="37"/>
  <c r="P28" i="37"/>
  <c r="M31" i="37"/>
  <c r="P32" i="37"/>
  <c r="M35" i="37"/>
  <c r="M37" i="37"/>
  <c r="P42" i="37"/>
  <c r="O46" i="37"/>
  <c r="O12" i="38"/>
  <c r="O14" i="38"/>
  <c r="O55" i="38" s="1"/>
  <c r="H61" i="38" s="1"/>
  <c r="I27" i="9" s="1"/>
  <c r="O19" i="38"/>
  <c r="O21" i="38"/>
  <c r="O23" i="38"/>
  <c r="O28" i="38"/>
  <c r="O30" i="38"/>
  <c r="M32" i="38"/>
  <c r="O37" i="38"/>
  <c r="O39" i="38"/>
  <c r="O44" i="38"/>
  <c r="M48" i="38"/>
  <c r="N12" i="39"/>
  <c r="N14" i="39"/>
  <c r="N55" i="39" s="1"/>
  <c r="G61" i="39" s="1"/>
  <c r="H28" i="9" s="1"/>
  <c r="N16" i="39"/>
  <c r="N18" i="39"/>
  <c r="N20" i="39"/>
  <c r="N27" i="39"/>
  <c r="N29" i="39"/>
  <c r="N34" i="39"/>
  <c r="N36" i="39"/>
  <c r="N43" i="39"/>
  <c r="N45" i="39"/>
  <c r="O32" i="40"/>
  <c r="O33" i="40"/>
  <c r="O34" i="40"/>
  <c r="O55" i="40" s="1"/>
  <c r="O35" i="40"/>
  <c r="O36" i="40"/>
  <c r="O37" i="40"/>
  <c r="O38" i="40"/>
  <c r="O39" i="40"/>
  <c r="O40" i="40"/>
  <c r="M46" i="40"/>
  <c r="N42" i="39"/>
  <c r="N11" i="39"/>
  <c r="N22" i="39"/>
  <c r="N24" i="39"/>
  <c r="N31" i="39"/>
  <c r="N33" i="39"/>
  <c r="N38" i="39"/>
  <c r="N40" i="39"/>
  <c r="N47" i="39"/>
  <c r="M23" i="38"/>
  <c r="M31" i="38"/>
  <c r="M35" i="38"/>
  <c r="P10" i="39"/>
  <c r="P14" i="39"/>
  <c r="P16" i="39"/>
  <c r="P18" i="39"/>
  <c r="P36" i="39"/>
  <c r="P40" i="39"/>
  <c r="O36" i="37"/>
  <c r="O37" i="37"/>
  <c r="O38" i="37"/>
  <c r="O39" i="37"/>
  <c r="P40" i="37"/>
  <c r="O42" i="37"/>
  <c r="O43" i="37"/>
  <c r="O44" i="37"/>
  <c r="O45" i="37"/>
  <c r="O49" i="37"/>
  <c r="M10" i="38"/>
  <c r="M14" i="38"/>
  <c r="M17" i="38"/>
  <c r="M22" i="38"/>
  <c r="M26" i="38"/>
  <c r="M30" i="38"/>
  <c r="M34" i="38"/>
  <c r="M38" i="38"/>
  <c r="M42" i="38"/>
  <c r="M46" i="38"/>
  <c r="P13" i="39"/>
  <c r="M15" i="39"/>
  <c r="M16" i="39"/>
  <c r="M17" i="39"/>
  <c r="M18" i="39"/>
  <c r="M19" i="39"/>
  <c r="M20" i="39"/>
  <c r="P23" i="39"/>
  <c r="P27" i="39"/>
  <c r="P31" i="39"/>
  <c r="P35" i="39"/>
  <c r="P39" i="39"/>
  <c r="P43" i="39"/>
  <c r="P47" i="39"/>
  <c r="M44" i="40"/>
  <c r="M48" i="40"/>
  <c r="N12" i="41"/>
  <c r="N16" i="41"/>
  <c r="N20" i="41"/>
  <c r="N24" i="41"/>
  <c r="N28" i="41"/>
  <c r="N32" i="41"/>
  <c r="N36" i="41"/>
  <c r="N40" i="41"/>
  <c r="N41" i="41"/>
  <c r="N42" i="41"/>
  <c r="N43" i="41"/>
  <c r="N44" i="41"/>
  <c r="N45" i="41"/>
  <c r="N46" i="41"/>
  <c r="N47" i="41"/>
  <c r="P49" i="39"/>
  <c r="O40" i="37"/>
  <c r="M11" i="38"/>
  <c r="M18" i="38"/>
  <c r="M27" i="38"/>
  <c r="M39" i="38"/>
  <c r="M43" i="38"/>
  <c r="M47" i="38"/>
  <c r="P15" i="39"/>
  <c r="P17" i="39"/>
  <c r="P19" i="39"/>
  <c r="P20" i="39"/>
  <c r="P24" i="39"/>
  <c r="P28" i="39"/>
  <c r="P32" i="39"/>
  <c r="P44" i="39"/>
  <c r="P48" i="39"/>
  <c r="O28" i="37"/>
  <c r="O29" i="37"/>
  <c r="O55" i="37" s="1"/>
  <c r="O30" i="37"/>
  <c r="O31" i="37"/>
  <c r="O32" i="37"/>
  <c r="O33" i="37"/>
  <c r="O34" i="37"/>
  <c r="O35" i="37"/>
  <c r="P36" i="37"/>
  <c r="P38" i="37"/>
  <c r="P46" i="37"/>
  <c r="P48" i="37"/>
  <c r="M13" i="38"/>
  <c r="M16" i="38"/>
  <c r="M20" i="38"/>
  <c r="M21" i="38"/>
  <c r="M25" i="38"/>
  <c r="M29" i="38"/>
  <c r="M33" i="38"/>
  <c r="M37" i="38"/>
  <c r="M41" i="38"/>
  <c r="M45" i="38"/>
  <c r="P12" i="39"/>
  <c r="P22" i="39"/>
  <c r="P26" i="39"/>
  <c r="P30" i="39"/>
  <c r="P34" i="39"/>
  <c r="P38" i="39"/>
  <c r="P42" i="39"/>
  <c r="M15" i="40"/>
  <c r="M16" i="40"/>
  <c r="M17" i="40"/>
  <c r="M18" i="40"/>
  <c r="M19" i="40"/>
  <c r="M20" i="40"/>
  <c r="M43" i="40"/>
  <c r="M47" i="40"/>
  <c r="N11" i="41"/>
  <c r="N15" i="41"/>
  <c r="N19" i="41"/>
  <c r="N23" i="41"/>
  <c r="N27" i="41"/>
  <c r="N31" i="41"/>
  <c r="N35" i="41"/>
  <c r="N39" i="41"/>
  <c r="P11" i="37"/>
  <c r="N13" i="37"/>
  <c r="P15" i="37"/>
  <c r="N17" i="37"/>
  <c r="P19" i="37"/>
  <c r="N23" i="37"/>
  <c r="P23" i="37"/>
  <c r="N27" i="37"/>
  <c r="P27" i="37"/>
  <c r="N31" i="37"/>
  <c r="P31" i="37"/>
  <c r="N35" i="37"/>
  <c r="P35" i="37"/>
  <c r="N39" i="37"/>
  <c r="P39" i="37"/>
  <c r="P43" i="37"/>
  <c r="N44" i="37"/>
  <c r="P47" i="37"/>
  <c r="N48" i="37"/>
  <c r="N49" i="37"/>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M10" i="39"/>
  <c r="M11" i="39"/>
  <c r="M12" i="39"/>
  <c r="M13" i="39"/>
  <c r="M14"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N41" i="40"/>
  <c r="N42" i="40"/>
  <c r="N43" i="40"/>
  <c r="N44" i="40"/>
  <c r="N45" i="40"/>
  <c r="N46" i="40"/>
  <c r="N47" i="40"/>
  <c r="N48" i="40"/>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N28" i="37"/>
  <c r="N36" i="37"/>
  <c r="N40" i="37"/>
  <c r="N41" i="37"/>
  <c r="N45" i="37"/>
  <c r="N11" i="37"/>
  <c r="P13" i="37"/>
  <c r="N15" i="37"/>
  <c r="P17" i="37"/>
  <c r="N19" i="37"/>
  <c r="N21" i="37"/>
  <c r="P21" i="37"/>
  <c r="N25" i="37"/>
  <c r="P25" i="37"/>
  <c r="N29" i="37"/>
  <c r="P29" i="37"/>
  <c r="N33" i="37"/>
  <c r="P33" i="37"/>
  <c r="N37" i="37"/>
  <c r="P37" i="37"/>
  <c r="P41" i="37"/>
  <c r="N42" i="37"/>
  <c r="P45" i="37"/>
  <c r="L55" i="40"/>
  <c r="L55" i="39"/>
  <c r="L55" i="37"/>
  <c r="C50" i="33"/>
  <c r="J55" i="33" s="1"/>
  <c r="F50" i="33"/>
  <c r="H52" i="33" s="1"/>
  <c r="F50" i="31"/>
  <c r="H52" i="31" s="1"/>
  <c r="J53" i="31"/>
  <c r="N48" i="38"/>
  <c r="N47" i="38"/>
  <c r="N46" i="38"/>
  <c r="N45" i="38"/>
  <c r="N44" i="38"/>
  <c r="N43" i="38"/>
  <c r="N42" i="38"/>
  <c r="N41" i="38"/>
  <c r="N40" i="38"/>
  <c r="N39" i="38"/>
  <c r="N38" i="38"/>
  <c r="N37" i="38"/>
  <c r="N36" i="38"/>
  <c r="N35" i="38"/>
  <c r="N34" i="38"/>
  <c r="N33" i="38"/>
  <c r="N32" i="38"/>
  <c r="N31" i="38"/>
  <c r="N30" i="38"/>
  <c r="N29" i="38"/>
  <c r="N28" i="38"/>
  <c r="N27" i="38"/>
  <c r="N26" i="38"/>
  <c r="N25" i="38"/>
  <c r="N24" i="38"/>
  <c r="N23" i="38"/>
  <c r="N22" i="38"/>
  <c r="N21" i="38"/>
  <c r="N20" i="38"/>
  <c r="N19" i="38"/>
  <c r="N18" i="38"/>
  <c r="N17" i="38"/>
  <c r="N16" i="38"/>
  <c r="N15" i="38"/>
  <c r="N14" i="38"/>
  <c r="N13" i="38"/>
  <c r="N12" i="38"/>
  <c r="N11" i="38"/>
  <c r="N10" i="38"/>
  <c r="N49" i="38"/>
  <c r="C61" i="39"/>
  <c r="D28" i="9" s="1"/>
  <c r="P48" i="40"/>
  <c r="P47" i="40"/>
  <c r="P46" i="40"/>
  <c r="P45" i="40"/>
  <c r="P44" i="40"/>
  <c r="P43" i="40"/>
  <c r="P42" i="40"/>
  <c r="P41" i="40"/>
  <c r="P40" i="40"/>
  <c r="P39" i="40"/>
  <c r="P38" i="40"/>
  <c r="P37" i="40"/>
  <c r="P36" i="40"/>
  <c r="P35" i="40"/>
  <c r="P34" i="40"/>
  <c r="P33" i="40"/>
  <c r="P32" i="40"/>
  <c r="P31" i="40"/>
  <c r="P30" i="40"/>
  <c r="P29" i="40"/>
  <c r="P28" i="40"/>
  <c r="P27" i="40"/>
  <c r="P26" i="40"/>
  <c r="P25" i="40"/>
  <c r="P24" i="40"/>
  <c r="P23" i="40"/>
  <c r="P22" i="40"/>
  <c r="P21" i="40"/>
  <c r="P20" i="40"/>
  <c r="P49" i="40"/>
  <c r="P19" i="40"/>
  <c r="P18" i="40"/>
  <c r="P17" i="40"/>
  <c r="P16" i="40"/>
  <c r="P15" i="40"/>
  <c r="P14" i="40"/>
  <c r="P13" i="40"/>
  <c r="P12" i="40"/>
  <c r="P11" i="40"/>
  <c r="P10" i="40"/>
  <c r="O48" i="39"/>
  <c r="O47" i="39"/>
  <c r="O46" i="39"/>
  <c r="O45" i="39"/>
  <c r="O44" i="39"/>
  <c r="O43" i="39"/>
  <c r="O42" i="39"/>
  <c r="O41" i="39"/>
  <c r="O40" i="39"/>
  <c r="O39" i="39"/>
  <c r="O38" i="39"/>
  <c r="O37" i="39"/>
  <c r="O36" i="39"/>
  <c r="O35" i="39"/>
  <c r="O34" i="39"/>
  <c r="O33" i="39"/>
  <c r="O32" i="39"/>
  <c r="O31" i="39"/>
  <c r="O30" i="39"/>
  <c r="O29" i="39"/>
  <c r="O28" i="39"/>
  <c r="O27" i="39"/>
  <c r="O26" i="39"/>
  <c r="O25" i="39"/>
  <c r="O24" i="39"/>
  <c r="O23" i="39"/>
  <c r="O22" i="39"/>
  <c r="O21" i="39"/>
  <c r="O20" i="39"/>
  <c r="O19" i="39"/>
  <c r="O18" i="39"/>
  <c r="O17" i="39"/>
  <c r="O16" i="39"/>
  <c r="O15" i="39"/>
  <c r="O14" i="39"/>
  <c r="O13" i="39"/>
  <c r="O12" i="39"/>
  <c r="O11" i="39"/>
  <c r="O10" i="39"/>
  <c r="O49" i="39"/>
  <c r="M55" i="37"/>
  <c r="L55" i="38"/>
  <c r="E61" i="41"/>
  <c r="F30" i="9" s="1"/>
  <c r="I7" i="41"/>
  <c r="C61" i="41"/>
  <c r="D30" i="9" s="1"/>
  <c r="P55" i="41"/>
  <c r="M48" i="41"/>
  <c r="M47" i="41"/>
  <c r="M46" i="41"/>
  <c r="M45" i="41"/>
  <c r="M44" i="41"/>
  <c r="M43" i="41"/>
  <c r="M42" i="41"/>
  <c r="M41" i="41"/>
  <c r="M40" i="41"/>
  <c r="M39" i="41"/>
  <c r="M38" i="41"/>
  <c r="M37" i="41"/>
  <c r="M36" i="41"/>
  <c r="M35" i="41"/>
  <c r="M34" i="41"/>
  <c r="M33" i="41"/>
  <c r="M32" i="41"/>
  <c r="M31" i="41"/>
  <c r="M30" i="41"/>
  <c r="M29" i="41"/>
  <c r="M28" i="41"/>
  <c r="M27" i="41"/>
  <c r="M26" i="41"/>
  <c r="M25" i="41"/>
  <c r="M24" i="41"/>
  <c r="M23" i="41"/>
  <c r="M22" i="41"/>
  <c r="M21" i="41"/>
  <c r="M20" i="41"/>
  <c r="M19" i="41"/>
  <c r="M18" i="41"/>
  <c r="M17" i="41"/>
  <c r="M16" i="41"/>
  <c r="M15" i="41"/>
  <c r="M14" i="41"/>
  <c r="M13" i="41"/>
  <c r="M12" i="41"/>
  <c r="M11" i="41"/>
  <c r="M10" i="41"/>
  <c r="M49" i="41"/>
  <c r="O47" i="41"/>
  <c r="O55" i="41" s="1"/>
  <c r="O48" i="41"/>
  <c r="M55" i="39" l="1"/>
  <c r="N55" i="41"/>
  <c r="M55" i="40"/>
  <c r="M55" i="38"/>
  <c r="F61" i="38" s="1"/>
  <c r="G27" i="9" s="1"/>
  <c r="G61" i="41"/>
  <c r="H30" i="9" s="1"/>
  <c r="N3" i="41"/>
  <c r="P55" i="37"/>
  <c r="P3" i="37" s="1"/>
  <c r="N55" i="40"/>
  <c r="N3" i="40" s="1"/>
  <c r="P55" i="38"/>
  <c r="N55" i="37"/>
  <c r="P55" i="39"/>
  <c r="I61" i="39" s="1"/>
  <c r="J28" i="9" s="1"/>
  <c r="I61" i="37"/>
  <c r="J26" i="9" s="1"/>
  <c r="H61" i="41"/>
  <c r="I30" i="9" s="1"/>
  <c r="O3" i="41"/>
  <c r="E61" i="39"/>
  <c r="F28" i="9" s="1"/>
  <c r="I7" i="39"/>
  <c r="C61" i="40"/>
  <c r="D29" i="9" s="1"/>
  <c r="C61" i="38"/>
  <c r="D27" i="9" s="1"/>
  <c r="O3" i="37"/>
  <c r="H61" i="37"/>
  <c r="I26" i="9" s="1"/>
  <c r="I61" i="41"/>
  <c r="J30" i="9" s="1"/>
  <c r="P3" i="41"/>
  <c r="F61" i="40"/>
  <c r="G29" i="9" s="1"/>
  <c r="M3" i="40"/>
  <c r="I61" i="38"/>
  <c r="J27" i="9" s="1"/>
  <c r="P3" i="38"/>
  <c r="F61" i="37"/>
  <c r="G26" i="9" s="1"/>
  <c r="M3" i="37"/>
  <c r="N3" i="39"/>
  <c r="M55" i="41"/>
  <c r="H61" i="40"/>
  <c r="I29" i="9" s="1"/>
  <c r="O3" i="40"/>
  <c r="F61" i="39"/>
  <c r="G28" i="9" s="1"/>
  <c r="M3" i="39"/>
  <c r="I7" i="40"/>
  <c r="E61" i="40"/>
  <c r="F29" i="9" s="1"/>
  <c r="O55" i="39"/>
  <c r="E61" i="38"/>
  <c r="F27" i="9" s="1"/>
  <c r="I7" i="38"/>
  <c r="P55" i="40"/>
  <c r="I6" i="39"/>
  <c r="D61" i="39"/>
  <c r="E28" i="9" s="1"/>
  <c r="O3" i="38"/>
  <c r="C61" i="37"/>
  <c r="D26" i="9" s="1"/>
  <c r="P3" i="39"/>
  <c r="I6" i="41"/>
  <c r="D61" i="41"/>
  <c r="E30" i="9" s="1"/>
  <c r="N55" i="38"/>
  <c r="N3" i="37"/>
  <c r="G61" i="37"/>
  <c r="H26" i="9" s="1"/>
  <c r="M3" i="38" l="1"/>
  <c r="G61" i="40"/>
  <c r="H29" i="9" s="1"/>
  <c r="D61" i="38"/>
  <c r="E27" i="9" s="1"/>
  <c r="I6" i="38"/>
  <c r="D61" i="40"/>
  <c r="E29" i="9" s="1"/>
  <c r="I6" i="40"/>
  <c r="N3" i="38"/>
  <c r="G61" i="38"/>
  <c r="H27" i="9" s="1"/>
  <c r="I6" i="37"/>
  <c r="D61" i="37"/>
  <c r="E26" i="9" s="1"/>
  <c r="P3" i="40"/>
  <c r="I61" i="40"/>
  <c r="J29" i="9" s="1"/>
  <c r="O3" i="39"/>
  <c r="H61" i="39"/>
  <c r="I28" i="9" s="1"/>
  <c r="M3" i="41"/>
  <c r="F61" i="41"/>
  <c r="G30" i="9" s="1"/>
  <c r="C21" i="9" l="1"/>
  <c r="M21" i="9"/>
  <c r="R21" i="9"/>
  <c r="O22" i="9"/>
  <c r="Q22" i="9"/>
  <c r="M23" i="9"/>
  <c r="R23" i="9"/>
  <c r="K24" i="9"/>
  <c r="L24" i="9"/>
  <c r="P24" i="9"/>
  <c r="Q24" i="9"/>
  <c r="O25" i="9"/>
  <c r="B55" i="30"/>
  <c r="H54" i="30"/>
  <c r="E54" i="30"/>
  <c r="H53" i="30"/>
  <c r="E53" i="30"/>
  <c r="E52" i="30"/>
  <c r="C49" i="30"/>
  <c r="H49" i="30" s="1"/>
  <c r="J51" i="30" s="1"/>
  <c r="H48" i="30"/>
  <c r="F48" i="30"/>
  <c r="H47" i="30"/>
  <c r="F47" i="30"/>
  <c r="H46" i="30"/>
  <c r="F46" i="30"/>
  <c r="H45" i="30"/>
  <c r="F45" i="30"/>
  <c r="H44" i="30"/>
  <c r="F44" i="30"/>
  <c r="H43" i="30"/>
  <c r="F43" i="30"/>
  <c r="H42" i="30"/>
  <c r="F42" i="30"/>
  <c r="H41" i="30"/>
  <c r="F41" i="30"/>
  <c r="H40" i="30"/>
  <c r="H39" i="30"/>
  <c r="H38" i="30"/>
  <c r="H37" i="30"/>
  <c r="H36" i="30"/>
  <c r="H35" i="30"/>
  <c r="H34" i="30"/>
  <c r="H33" i="30"/>
  <c r="H32" i="30"/>
  <c r="F32" i="30"/>
  <c r="H31" i="30"/>
  <c r="H30" i="30"/>
  <c r="H29" i="30"/>
  <c r="H28" i="30"/>
  <c r="H27" i="30"/>
  <c r="H26" i="30"/>
  <c r="H25" i="30"/>
  <c r="H24" i="30"/>
  <c r="H23" i="30"/>
  <c r="H22" i="30"/>
  <c r="H21" i="30"/>
  <c r="H20" i="30"/>
  <c r="H19" i="30"/>
  <c r="H18" i="30"/>
  <c r="H17" i="30"/>
  <c r="H16" i="30"/>
  <c r="H15" i="30"/>
  <c r="H14" i="30"/>
  <c r="F14" i="30"/>
  <c r="H13" i="30"/>
  <c r="F13" i="30"/>
  <c r="H12" i="30"/>
  <c r="F12" i="30"/>
  <c r="H11" i="30"/>
  <c r="F11" i="30"/>
  <c r="H10" i="30"/>
  <c r="J53" i="30" s="1"/>
  <c r="F10" i="30"/>
  <c r="G10" i="30" s="1"/>
  <c r="G11" i="30" s="1"/>
  <c r="G12" i="30" s="1"/>
  <c r="G13" i="30" s="1"/>
  <c r="G14" i="30" s="1"/>
  <c r="G15" i="30" s="1"/>
  <c r="G16" i="30" s="1"/>
  <c r="G17" i="30" s="1"/>
  <c r="G18" i="30" s="1"/>
  <c r="G19" i="30" s="1"/>
  <c r="G20" i="30" s="1"/>
  <c r="G21" i="30" s="1"/>
  <c r="G22" i="30" s="1"/>
  <c r="G23" i="30" s="1"/>
  <c r="G24" i="30" s="1"/>
  <c r="G25" i="30" s="1"/>
  <c r="G26" i="30" s="1"/>
  <c r="G27" i="30" s="1"/>
  <c r="G28" i="30" s="1"/>
  <c r="G29" i="30" s="1"/>
  <c r="G30" i="30" s="1"/>
  <c r="G31" i="30" s="1"/>
  <c r="G32" i="30" s="1"/>
  <c r="G33" i="30" s="1"/>
  <c r="G34" i="30" s="1"/>
  <c r="G35" i="30" s="1"/>
  <c r="G36" i="30" s="1"/>
  <c r="G37" i="30" s="1"/>
  <c r="G38" i="30" s="1"/>
  <c r="G39" i="30" s="1"/>
  <c r="G40" i="30" s="1"/>
  <c r="G41" i="30" s="1"/>
  <c r="G42" i="30" s="1"/>
  <c r="G43" i="30" s="1"/>
  <c r="G44" i="30" s="1"/>
  <c r="G45" i="30" s="1"/>
  <c r="G46" i="30" s="1"/>
  <c r="G47" i="30" s="1"/>
  <c r="G48" i="30" s="1"/>
  <c r="B55" i="29"/>
  <c r="H54" i="29"/>
  <c r="E54" i="29"/>
  <c r="H53" i="29"/>
  <c r="E53" i="29"/>
  <c r="E52" i="29"/>
  <c r="C50" i="29"/>
  <c r="J55" i="29" s="1"/>
  <c r="H49" i="29"/>
  <c r="J51" i="29" s="1"/>
  <c r="C49" i="29"/>
  <c r="H48" i="29"/>
  <c r="F48" i="29"/>
  <c r="H47" i="29"/>
  <c r="F47" i="29"/>
  <c r="H46" i="29"/>
  <c r="F46" i="29"/>
  <c r="H45" i="29"/>
  <c r="F45" i="29"/>
  <c r="H44" i="29"/>
  <c r="F44" i="29"/>
  <c r="H43" i="29"/>
  <c r="F43" i="29"/>
  <c r="H42" i="29"/>
  <c r="F42" i="29"/>
  <c r="H41" i="29"/>
  <c r="F41" i="29"/>
  <c r="H40" i="29"/>
  <c r="F40" i="29"/>
  <c r="H39" i="29"/>
  <c r="H38" i="29"/>
  <c r="H37" i="29"/>
  <c r="H36" i="29"/>
  <c r="H35" i="29"/>
  <c r="H34" i="29"/>
  <c r="H33" i="29"/>
  <c r="H32" i="29"/>
  <c r="F32" i="29"/>
  <c r="H31" i="29"/>
  <c r="H30" i="29"/>
  <c r="H29" i="29"/>
  <c r="H28" i="29"/>
  <c r="H27" i="29"/>
  <c r="H26" i="29"/>
  <c r="H25" i="29"/>
  <c r="H24" i="29"/>
  <c r="H23" i="29"/>
  <c r="H22" i="29"/>
  <c r="H21" i="29"/>
  <c r="H20" i="29"/>
  <c r="H19" i="29"/>
  <c r="H18" i="29"/>
  <c r="H17" i="29"/>
  <c r="H16" i="29"/>
  <c r="H15" i="29"/>
  <c r="H14" i="29"/>
  <c r="F14" i="29"/>
  <c r="H13" i="29"/>
  <c r="F13" i="29"/>
  <c r="H12" i="29"/>
  <c r="F12" i="29"/>
  <c r="H11" i="29"/>
  <c r="F11" i="29"/>
  <c r="H10" i="29"/>
  <c r="J53" i="29" s="1"/>
  <c r="F10" i="29"/>
  <c r="F50" i="29" s="1"/>
  <c r="H52" i="29" s="1"/>
  <c r="G16" i="28"/>
  <c r="G17" i="28"/>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B55" i="28"/>
  <c r="H54" i="28"/>
  <c r="E54" i="28"/>
  <c r="H53" i="28"/>
  <c r="E53" i="28"/>
  <c r="E52" i="28"/>
  <c r="C50" i="28"/>
  <c r="J55" i="28" s="1"/>
  <c r="H49" i="28"/>
  <c r="J51" i="28" s="1"/>
  <c r="C49" i="28"/>
  <c r="H48" i="28"/>
  <c r="F48" i="28"/>
  <c r="H47" i="28"/>
  <c r="F47" i="28"/>
  <c r="H46" i="28"/>
  <c r="F46" i="28"/>
  <c r="H45" i="28"/>
  <c r="F45" i="28"/>
  <c r="H44" i="28"/>
  <c r="F44" i="28"/>
  <c r="H43" i="28"/>
  <c r="F43" i="28"/>
  <c r="H42" i="28"/>
  <c r="F42" i="28"/>
  <c r="H41" i="28"/>
  <c r="F41" i="28"/>
  <c r="H40" i="28"/>
  <c r="F40" i="28"/>
  <c r="H39" i="28"/>
  <c r="H38" i="28"/>
  <c r="H37" i="28"/>
  <c r="H36" i="28"/>
  <c r="H35" i="28"/>
  <c r="H34" i="28"/>
  <c r="H33" i="28"/>
  <c r="H32" i="28"/>
  <c r="H31" i="28"/>
  <c r="F31" i="28"/>
  <c r="H30" i="28"/>
  <c r="H29" i="28"/>
  <c r="H28" i="28"/>
  <c r="H27" i="28"/>
  <c r="H26" i="28"/>
  <c r="H25" i="28"/>
  <c r="H24" i="28"/>
  <c r="H23" i="28"/>
  <c r="H22" i="28"/>
  <c r="H21" i="28"/>
  <c r="H20" i="28"/>
  <c r="H19" i="28"/>
  <c r="H18" i="28"/>
  <c r="H17" i="28"/>
  <c r="H16" i="28"/>
  <c r="H15" i="28"/>
  <c r="H14" i="28"/>
  <c r="F14" i="28"/>
  <c r="H13" i="28"/>
  <c r="F13" i="28"/>
  <c r="H12" i="28"/>
  <c r="F12" i="28"/>
  <c r="H11" i="28"/>
  <c r="F11" i="28"/>
  <c r="F50" i="28" s="1"/>
  <c r="H52" i="28" s="1"/>
  <c r="H10" i="28"/>
  <c r="J53" i="28" s="1"/>
  <c r="G10" i="28"/>
  <c r="G11" i="28" s="1"/>
  <c r="G12" i="28" s="1"/>
  <c r="G13" i="28" s="1"/>
  <c r="G14" i="28" s="1"/>
  <c r="G15" i="28" s="1"/>
  <c r="F10" i="28"/>
  <c r="F41" i="27"/>
  <c r="G41" i="27"/>
  <c r="H41" i="27"/>
  <c r="L41" i="27"/>
  <c r="B55" i="27"/>
  <c r="H54" i="27"/>
  <c r="E54" i="27"/>
  <c r="H53" i="27"/>
  <c r="E53" i="27"/>
  <c r="E52" i="27"/>
  <c r="C50" i="27"/>
  <c r="J55" i="27" s="1"/>
  <c r="H49" i="27"/>
  <c r="J51" i="27" s="1"/>
  <c r="C49" i="27"/>
  <c r="H48" i="27"/>
  <c r="F48" i="27"/>
  <c r="H47" i="27"/>
  <c r="F47" i="27"/>
  <c r="H46" i="27"/>
  <c r="F46" i="27"/>
  <c r="H45" i="27"/>
  <c r="F45" i="27"/>
  <c r="H44" i="27"/>
  <c r="F44" i="27"/>
  <c r="H43" i="27"/>
  <c r="F43" i="27"/>
  <c r="H42" i="27"/>
  <c r="F42" i="27"/>
  <c r="H40" i="27"/>
  <c r="H39" i="27"/>
  <c r="H38" i="27"/>
  <c r="H37" i="27"/>
  <c r="H36" i="27"/>
  <c r="H35" i="27"/>
  <c r="H34" i="27"/>
  <c r="H33" i="27"/>
  <c r="H32" i="27"/>
  <c r="F32" i="27"/>
  <c r="H31" i="27"/>
  <c r="H30" i="27"/>
  <c r="H29" i="27"/>
  <c r="H28" i="27"/>
  <c r="H27" i="27"/>
  <c r="H26" i="27"/>
  <c r="H25" i="27"/>
  <c r="H24" i="27"/>
  <c r="H23" i="27"/>
  <c r="H22" i="27"/>
  <c r="H21" i="27"/>
  <c r="H20" i="27"/>
  <c r="H19" i="27"/>
  <c r="H18" i="27"/>
  <c r="H17" i="27"/>
  <c r="H16" i="27"/>
  <c r="H15" i="27"/>
  <c r="H14" i="27"/>
  <c r="F14" i="27"/>
  <c r="H13" i="27"/>
  <c r="F13" i="27"/>
  <c r="H12" i="27"/>
  <c r="F12" i="27"/>
  <c r="H11" i="27"/>
  <c r="F11" i="27"/>
  <c r="F50" i="27" s="1"/>
  <c r="H52" i="27" s="1"/>
  <c r="H10" i="27"/>
  <c r="J53" i="27" s="1"/>
  <c r="G10" i="27"/>
  <c r="G11" i="27" s="1"/>
  <c r="G12" i="27" s="1"/>
  <c r="G13" i="27" s="1"/>
  <c r="G14" i="27" s="1"/>
  <c r="G15" i="27" s="1"/>
  <c r="G16" i="27" s="1"/>
  <c r="G17" i="27" s="1"/>
  <c r="G18" i="27" s="1"/>
  <c r="G19" i="27" s="1"/>
  <c r="G20" i="27" s="1"/>
  <c r="G21" i="27" s="1"/>
  <c r="G22" i="27" s="1"/>
  <c r="G23" i="27" s="1"/>
  <c r="G24" i="27" s="1"/>
  <c r="G25" i="27" s="1"/>
  <c r="G26" i="27" s="1"/>
  <c r="G27" i="27" s="1"/>
  <c r="G28" i="27" s="1"/>
  <c r="G29" i="27" s="1"/>
  <c r="G30" i="27" s="1"/>
  <c r="G31" i="27" s="1"/>
  <c r="G32" i="27" s="1"/>
  <c r="G33" i="27" s="1"/>
  <c r="G34" i="27" s="1"/>
  <c r="G35" i="27" s="1"/>
  <c r="G36" i="27" s="1"/>
  <c r="G37" i="27" s="1"/>
  <c r="G38" i="27" s="1"/>
  <c r="G39" i="27" s="1"/>
  <c r="G40" i="27" s="1"/>
  <c r="F10" i="27"/>
  <c r="P61" i="36"/>
  <c r="Q25" i="9" s="1"/>
  <c r="L61" i="36"/>
  <c r="M25" i="9" s="1"/>
  <c r="K61" i="36"/>
  <c r="L25" i="9" s="1"/>
  <c r="J61" i="36"/>
  <c r="K25" i="9" s="1"/>
  <c r="B61" i="36"/>
  <c r="C25" i="9" s="1"/>
  <c r="A61" i="36"/>
  <c r="B25" i="9" s="1"/>
  <c r="M61" i="36"/>
  <c r="N25" i="9" s="1"/>
  <c r="P54" i="36"/>
  <c r="O54" i="36"/>
  <c r="N54" i="36"/>
  <c r="N49" i="36" s="1"/>
  <c r="M54" i="36"/>
  <c r="M49" i="36" s="1"/>
  <c r="Q61" i="36"/>
  <c r="R25" i="9" s="1"/>
  <c r="O61" i="36"/>
  <c r="P25" i="9" s="1"/>
  <c r="N61" i="36"/>
  <c r="L49" i="36"/>
  <c r="L48" i="36"/>
  <c r="L47" i="36"/>
  <c r="P46" i="36"/>
  <c r="L46" i="36"/>
  <c r="L45" i="36"/>
  <c r="L44" i="36"/>
  <c r="M43" i="36"/>
  <c r="L43" i="36"/>
  <c r="L42" i="36"/>
  <c r="N41" i="36"/>
  <c r="L41" i="36"/>
  <c r="M40" i="36"/>
  <c r="L40" i="36"/>
  <c r="N40" i="36"/>
  <c r="L39" i="36"/>
  <c r="L38" i="36"/>
  <c r="L37" i="36"/>
  <c r="M36" i="36"/>
  <c r="L36" i="36"/>
  <c r="P35" i="36"/>
  <c r="M35" i="36"/>
  <c r="L35" i="36"/>
  <c r="L34" i="36"/>
  <c r="L33" i="36"/>
  <c r="L32" i="36"/>
  <c r="M31" i="36"/>
  <c r="L31" i="36"/>
  <c r="L30" i="36"/>
  <c r="N30" i="36"/>
  <c r="L29" i="36"/>
  <c r="P28" i="36"/>
  <c r="L28" i="36"/>
  <c r="L27" i="36"/>
  <c r="M26" i="36"/>
  <c r="L26" i="36"/>
  <c r="L25" i="36"/>
  <c r="N25" i="36"/>
  <c r="L24" i="36"/>
  <c r="L23" i="36"/>
  <c r="M22" i="36"/>
  <c r="L22" i="36"/>
  <c r="L21" i="36"/>
  <c r="P20" i="36"/>
  <c r="M20" i="36"/>
  <c r="L20" i="36"/>
  <c r="L19" i="36"/>
  <c r="L18" i="36"/>
  <c r="L17" i="36"/>
  <c r="M16" i="36"/>
  <c r="L16" i="36"/>
  <c r="L15" i="36"/>
  <c r="M15" i="36"/>
  <c r="L14" i="36"/>
  <c r="N13" i="36"/>
  <c r="L13" i="36"/>
  <c r="P12" i="36"/>
  <c r="L12" i="36"/>
  <c r="M11" i="36"/>
  <c r="L11" i="36"/>
  <c r="L10" i="36"/>
  <c r="G7" i="36"/>
  <c r="E7" i="36"/>
  <c r="G6" i="36"/>
  <c r="E6" i="36"/>
  <c r="E5" i="36"/>
  <c r="E4" i="36"/>
  <c r="B3" i="36"/>
  <c r="B2" i="36"/>
  <c r="Q61" i="35"/>
  <c r="R24" i="9" s="1"/>
  <c r="P61" i="35"/>
  <c r="O61" i="35"/>
  <c r="M61" i="35"/>
  <c r="N24" i="9" s="1"/>
  <c r="L61" i="35"/>
  <c r="M24" i="9" s="1"/>
  <c r="K61" i="35"/>
  <c r="J61" i="35"/>
  <c r="B61" i="35"/>
  <c r="C24" i="9" s="1"/>
  <c r="A61" i="35"/>
  <c r="B24" i="9" s="1"/>
  <c r="P54" i="35"/>
  <c r="P37" i="35" s="1"/>
  <c r="O54" i="35"/>
  <c r="O49" i="35" s="1"/>
  <c r="N54" i="35"/>
  <c r="N49" i="35" s="1"/>
  <c r="M54" i="35"/>
  <c r="M46" i="35" s="1"/>
  <c r="N61" i="35"/>
  <c r="O24" i="9" s="1"/>
  <c r="L49" i="35"/>
  <c r="L48" i="35"/>
  <c r="O48" i="35"/>
  <c r="L47" i="35"/>
  <c r="L46" i="35"/>
  <c r="L45" i="35"/>
  <c r="L44" i="35"/>
  <c r="O44" i="35"/>
  <c r="M43" i="35"/>
  <c r="L43" i="35"/>
  <c r="L42" i="35"/>
  <c r="P41" i="35"/>
  <c r="L41" i="35"/>
  <c r="L40" i="35"/>
  <c r="L39" i="35"/>
  <c r="L38" i="35"/>
  <c r="O37" i="35"/>
  <c r="L37" i="35"/>
  <c r="M36" i="35"/>
  <c r="L36" i="35"/>
  <c r="L35" i="35"/>
  <c r="M34" i="35"/>
  <c r="L34" i="35"/>
  <c r="L33" i="35"/>
  <c r="O32" i="35"/>
  <c r="N32" i="35"/>
  <c r="L32" i="35"/>
  <c r="O31" i="35"/>
  <c r="N31" i="35"/>
  <c r="L31" i="35"/>
  <c r="O30" i="35"/>
  <c r="N30" i="35"/>
  <c r="L30" i="35"/>
  <c r="O29" i="35"/>
  <c r="N29" i="35"/>
  <c r="L29" i="35"/>
  <c r="O28" i="35"/>
  <c r="N28" i="35"/>
  <c r="L28" i="35"/>
  <c r="O27" i="35"/>
  <c r="N27" i="35"/>
  <c r="L27" i="35"/>
  <c r="O26" i="35"/>
  <c r="N26" i="35"/>
  <c r="L26" i="35"/>
  <c r="O25" i="35"/>
  <c r="N25" i="35"/>
  <c r="L25" i="35"/>
  <c r="O24" i="35"/>
  <c r="N24" i="35"/>
  <c r="L24" i="35"/>
  <c r="O23" i="35"/>
  <c r="N23" i="35"/>
  <c r="L23" i="35"/>
  <c r="O22" i="35"/>
  <c r="N22" i="35"/>
  <c r="L22" i="35"/>
  <c r="O21" i="35"/>
  <c r="N21" i="35"/>
  <c r="L21" i="35"/>
  <c r="O20" i="35"/>
  <c r="N20" i="35"/>
  <c r="L20" i="35"/>
  <c r="O19" i="35"/>
  <c r="N19" i="35"/>
  <c r="L19" i="35"/>
  <c r="O18" i="35"/>
  <c r="N18" i="35"/>
  <c r="L18" i="35"/>
  <c r="O17" i="35"/>
  <c r="N17" i="35"/>
  <c r="L17" i="35"/>
  <c r="O16" i="35"/>
  <c r="N16" i="35"/>
  <c r="L16" i="35"/>
  <c r="O15" i="35"/>
  <c r="N15" i="35"/>
  <c r="L15" i="35"/>
  <c r="O14" i="35"/>
  <c r="N14" i="35"/>
  <c r="L14" i="35"/>
  <c r="O13" i="35"/>
  <c r="N13" i="35"/>
  <c r="L13" i="35"/>
  <c r="O12" i="35"/>
  <c r="N12" i="35"/>
  <c r="L12" i="35"/>
  <c r="O11" i="35"/>
  <c r="N11" i="35"/>
  <c r="L11" i="35"/>
  <c r="O10" i="35"/>
  <c r="N10" i="35"/>
  <c r="L10" i="35"/>
  <c r="G7" i="35"/>
  <c r="E7" i="35"/>
  <c r="G6" i="35"/>
  <c r="E6" i="35"/>
  <c r="E5" i="35"/>
  <c r="E4" i="35"/>
  <c r="B3" i="35"/>
  <c r="B2" i="35"/>
  <c r="M61" i="34"/>
  <c r="N23" i="9" s="1"/>
  <c r="L61" i="34"/>
  <c r="K61" i="34"/>
  <c r="L23" i="9" s="1"/>
  <c r="J61" i="34"/>
  <c r="K23" i="9" s="1"/>
  <c r="B61" i="34"/>
  <c r="C23" i="9" s="1"/>
  <c r="A61" i="34"/>
  <c r="B23" i="9" s="1"/>
  <c r="P54" i="34"/>
  <c r="O54" i="34"/>
  <c r="O49" i="34" s="1"/>
  <c r="N54" i="34"/>
  <c r="N40" i="34" s="1"/>
  <c r="M54" i="34"/>
  <c r="M49" i="34" s="1"/>
  <c r="Q61" i="34"/>
  <c r="P61" i="34"/>
  <c r="Q23" i="9" s="1"/>
  <c r="O61" i="34"/>
  <c r="P23" i="9" s="1"/>
  <c r="N61" i="34"/>
  <c r="O23" i="9" s="1"/>
  <c r="L49" i="34"/>
  <c r="L48" i="34"/>
  <c r="L47" i="34"/>
  <c r="L46" i="34"/>
  <c r="L45" i="34"/>
  <c r="N44" i="34"/>
  <c r="L44" i="34"/>
  <c r="L43" i="34"/>
  <c r="L42" i="34"/>
  <c r="L41" i="34"/>
  <c r="L40" i="34"/>
  <c r="M39" i="34"/>
  <c r="L39" i="34"/>
  <c r="L38" i="34"/>
  <c r="N38" i="34"/>
  <c r="M37" i="34"/>
  <c r="L37" i="34"/>
  <c r="L36" i="34"/>
  <c r="L35" i="34"/>
  <c r="L34" i="34"/>
  <c r="O33" i="34"/>
  <c r="L33" i="34"/>
  <c r="O32" i="34"/>
  <c r="L32" i="34"/>
  <c r="L31" i="34"/>
  <c r="L30" i="34"/>
  <c r="L29" i="34"/>
  <c r="N28" i="34"/>
  <c r="L28" i="34"/>
  <c r="L27" i="34"/>
  <c r="L26" i="34"/>
  <c r="O25" i="34"/>
  <c r="L25" i="34"/>
  <c r="O24" i="34"/>
  <c r="N24" i="34"/>
  <c r="L24" i="34"/>
  <c r="L23" i="34"/>
  <c r="N23" i="34"/>
  <c r="M22" i="34"/>
  <c r="L22" i="34"/>
  <c r="L21" i="34"/>
  <c r="L20" i="34"/>
  <c r="L19" i="34"/>
  <c r="L18" i="34"/>
  <c r="O17" i="34"/>
  <c r="L17" i="34"/>
  <c r="O16" i="34"/>
  <c r="N16" i="34"/>
  <c r="L16" i="34"/>
  <c r="L15" i="34"/>
  <c r="L14" i="34"/>
  <c r="L13" i="34"/>
  <c r="L12" i="34"/>
  <c r="L11" i="34"/>
  <c r="L10" i="34"/>
  <c r="L55" i="34" s="1"/>
  <c r="G7" i="34"/>
  <c r="E7" i="34"/>
  <c r="G6" i="34"/>
  <c r="E6" i="34"/>
  <c r="E5" i="34"/>
  <c r="E4" i="34"/>
  <c r="B3" i="34"/>
  <c r="B2" i="34"/>
  <c r="M61" i="33"/>
  <c r="N22" i="9" s="1"/>
  <c r="L61" i="33"/>
  <c r="M22" i="9" s="1"/>
  <c r="K61" i="33"/>
  <c r="L22" i="9" s="1"/>
  <c r="J61" i="33"/>
  <c r="K22" i="9" s="1"/>
  <c r="B61" i="33"/>
  <c r="C22" i="9" s="1"/>
  <c r="A61" i="33"/>
  <c r="B22" i="9" s="1"/>
  <c r="P54" i="33"/>
  <c r="P49" i="33" s="1"/>
  <c r="O54" i="33"/>
  <c r="O49" i="33" s="1"/>
  <c r="N54" i="33"/>
  <c r="N47" i="33" s="1"/>
  <c r="M54" i="33"/>
  <c r="M48" i="33" s="1"/>
  <c r="Q61" i="33"/>
  <c r="R22" i="9" s="1"/>
  <c r="P61" i="33"/>
  <c r="O61" i="33"/>
  <c r="P22" i="9" s="1"/>
  <c r="N61" i="33"/>
  <c r="M49" i="33"/>
  <c r="L49" i="33"/>
  <c r="L48" i="33"/>
  <c r="M47" i="33"/>
  <c r="L47" i="33"/>
  <c r="M46" i="33"/>
  <c r="L46" i="33"/>
  <c r="L45" i="33"/>
  <c r="M44" i="33"/>
  <c r="L44" i="33"/>
  <c r="L43" i="33"/>
  <c r="P42" i="33"/>
  <c r="M42" i="33"/>
  <c r="L42" i="33"/>
  <c r="M41" i="33"/>
  <c r="L41" i="33"/>
  <c r="L40" i="33"/>
  <c r="N40" i="33"/>
  <c r="M39" i="33"/>
  <c r="L39" i="33"/>
  <c r="M38" i="33"/>
  <c r="L38" i="33"/>
  <c r="M37" i="33"/>
  <c r="L37" i="33"/>
  <c r="M36" i="33"/>
  <c r="L36" i="33"/>
  <c r="M35" i="33"/>
  <c r="L35" i="33"/>
  <c r="M34" i="33"/>
  <c r="L34" i="33"/>
  <c r="P33" i="33"/>
  <c r="M33" i="33"/>
  <c r="L33" i="33"/>
  <c r="M32" i="33"/>
  <c r="L32" i="33"/>
  <c r="M31" i="33"/>
  <c r="L31" i="33"/>
  <c r="M30" i="33"/>
  <c r="L30" i="33"/>
  <c r="M29" i="33"/>
  <c r="L29" i="33"/>
  <c r="M28" i="33"/>
  <c r="L28" i="33"/>
  <c r="M27" i="33"/>
  <c r="L27" i="33"/>
  <c r="M26" i="33"/>
  <c r="L26" i="33"/>
  <c r="P25" i="33"/>
  <c r="M25" i="33"/>
  <c r="L25" i="33"/>
  <c r="M24" i="33"/>
  <c r="L24" i="33"/>
  <c r="M23" i="33"/>
  <c r="L23" i="33"/>
  <c r="M22" i="33"/>
  <c r="L22" i="33"/>
  <c r="M21" i="33"/>
  <c r="L21" i="33"/>
  <c r="L20" i="33"/>
  <c r="M20" i="33"/>
  <c r="L19" i="33"/>
  <c r="M19" i="33"/>
  <c r="L18" i="33"/>
  <c r="M18" i="33"/>
  <c r="P17" i="33"/>
  <c r="L17" i="33"/>
  <c r="M17" i="33"/>
  <c r="L16" i="33"/>
  <c r="M16" i="33"/>
  <c r="M15" i="33"/>
  <c r="L15" i="33"/>
  <c r="M14" i="33"/>
  <c r="L14" i="33"/>
  <c r="M13" i="33"/>
  <c r="L13" i="33"/>
  <c r="M12" i="33"/>
  <c r="L12" i="33"/>
  <c r="M11" i="33"/>
  <c r="L11" i="33"/>
  <c r="M10" i="33"/>
  <c r="L10" i="33"/>
  <c r="G7" i="33"/>
  <c r="E7" i="33"/>
  <c r="G6" i="33"/>
  <c r="E6" i="33"/>
  <c r="E5" i="33"/>
  <c r="E4" i="33"/>
  <c r="B3" i="33"/>
  <c r="B2" i="33"/>
  <c r="Q61" i="32"/>
  <c r="O61" i="32"/>
  <c r="P21" i="9" s="1"/>
  <c r="L61" i="32"/>
  <c r="K61" i="32"/>
  <c r="L21" i="9" s="1"/>
  <c r="J61" i="32"/>
  <c r="K21" i="9" s="1"/>
  <c r="B61" i="32"/>
  <c r="A61" i="32"/>
  <c r="B21" i="9" s="1"/>
  <c r="M61" i="32"/>
  <c r="N21" i="9" s="1"/>
  <c r="P54" i="32"/>
  <c r="P47" i="32" s="1"/>
  <c r="O54" i="32"/>
  <c r="O49" i="32" s="1"/>
  <c r="N54" i="32"/>
  <c r="N49" i="32" s="1"/>
  <c r="M54" i="32"/>
  <c r="M49" i="32" s="1"/>
  <c r="P61" i="32"/>
  <c r="Q21" i="9" s="1"/>
  <c r="N61" i="32"/>
  <c r="O21" i="9" s="1"/>
  <c r="L49" i="32"/>
  <c r="M48" i="32"/>
  <c r="L48" i="32"/>
  <c r="L47" i="32"/>
  <c r="M46" i="32"/>
  <c r="L46" i="32"/>
  <c r="M45" i="32"/>
  <c r="L45" i="32"/>
  <c r="M44" i="32"/>
  <c r="L44" i="32"/>
  <c r="M43" i="32"/>
  <c r="L43" i="32"/>
  <c r="M42" i="32"/>
  <c r="L42" i="32"/>
  <c r="M41" i="32"/>
  <c r="L41" i="32"/>
  <c r="M40" i="32"/>
  <c r="L40" i="32"/>
  <c r="M39" i="32"/>
  <c r="L39" i="32"/>
  <c r="M38" i="32"/>
  <c r="L38" i="32"/>
  <c r="M37" i="32"/>
  <c r="L37" i="32"/>
  <c r="M36" i="32"/>
  <c r="L36" i="32"/>
  <c r="M35" i="32"/>
  <c r="L35" i="32"/>
  <c r="M34" i="32"/>
  <c r="L34" i="32"/>
  <c r="M33" i="32"/>
  <c r="L33" i="32"/>
  <c r="M32" i="32"/>
  <c r="L32" i="32"/>
  <c r="M31" i="32"/>
  <c r="L31" i="32"/>
  <c r="M30" i="32"/>
  <c r="L30" i="32"/>
  <c r="M29" i="32"/>
  <c r="L29" i="32"/>
  <c r="M28" i="32"/>
  <c r="L28" i="32"/>
  <c r="M27" i="32"/>
  <c r="L27" i="32"/>
  <c r="M26" i="32"/>
  <c r="L26" i="32"/>
  <c r="M25" i="32"/>
  <c r="L25" i="32"/>
  <c r="M24" i="32"/>
  <c r="L24" i="32"/>
  <c r="M23" i="32"/>
  <c r="L23" i="32"/>
  <c r="M22" i="32"/>
  <c r="L22" i="32"/>
  <c r="M21" i="32"/>
  <c r="L21" i="32"/>
  <c r="L20" i="32"/>
  <c r="L19" i="32"/>
  <c r="M19" i="32"/>
  <c r="L18" i="32"/>
  <c r="L17" i="32"/>
  <c r="M17" i="32"/>
  <c r="L16" i="32"/>
  <c r="L15" i="32"/>
  <c r="M15" i="32"/>
  <c r="M14" i="32"/>
  <c r="L14" i="32"/>
  <c r="M13" i="32"/>
  <c r="L13" i="32"/>
  <c r="M12" i="32"/>
  <c r="L12" i="32"/>
  <c r="M11" i="32"/>
  <c r="L11" i="32"/>
  <c r="M10" i="32"/>
  <c r="L10" i="32"/>
  <c r="L55" i="32" s="1"/>
  <c r="G7" i="32"/>
  <c r="E7" i="32"/>
  <c r="G6" i="32"/>
  <c r="E6" i="32"/>
  <c r="E5" i="32"/>
  <c r="E4" i="32"/>
  <c r="B3" i="32"/>
  <c r="B2" i="32"/>
  <c r="M48" i="35" l="1"/>
  <c r="P14" i="33"/>
  <c r="P22" i="33"/>
  <c r="P30" i="33"/>
  <c r="P38" i="33"/>
  <c r="P41" i="33"/>
  <c r="N14" i="34"/>
  <c r="M21" i="34"/>
  <c r="N27" i="34"/>
  <c r="N32" i="34"/>
  <c r="N36" i="34"/>
  <c r="N42" i="34"/>
  <c r="M15" i="35"/>
  <c r="M16" i="35"/>
  <c r="M17" i="35"/>
  <c r="M18" i="35"/>
  <c r="M19" i="35"/>
  <c r="M20" i="35"/>
  <c r="M38" i="35"/>
  <c r="M40" i="35"/>
  <c r="M45" i="35"/>
  <c r="M47" i="35"/>
  <c r="N18" i="36"/>
  <c r="N23" i="36"/>
  <c r="N38" i="36"/>
  <c r="M16" i="32"/>
  <c r="M18" i="32"/>
  <c r="M20" i="32"/>
  <c r="M55" i="32" s="1"/>
  <c r="P46" i="32"/>
  <c r="M47" i="32"/>
  <c r="P13" i="33"/>
  <c r="P21" i="33"/>
  <c r="P29" i="33"/>
  <c r="P37" i="33"/>
  <c r="M40" i="33"/>
  <c r="M43" i="33"/>
  <c r="M55" i="33" s="1"/>
  <c r="M45" i="33"/>
  <c r="P46" i="33"/>
  <c r="N12" i="34"/>
  <c r="M19" i="34"/>
  <c r="M23" i="34"/>
  <c r="N35" i="34"/>
  <c r="M38" i="34"/>
  <c r="O40" i="34"/>
  <c r="M10" i="35"/>
  <c r="M11" i="35"/>
  <c r="M12" i="35"/>
  <c r="M13" i="35"/>
  <c r="M55" i="35" s="1"/>
  <c r="F61" i="35" s="1"/>
  <c r="G24" i="9" s="1"/>
  <c r="M14" i="35"/>
  <c r="M21" i="35"/>
  <c r="M22" i="35"/>
  <c r="M23" i="35"/>
  <c r="M24" i="35"/>
  <c r="M25" i="35"/>
  <c r="M26" i="35"/>
  <c r="M27" i="35"/>
  <c r="M28" i="35"/>
  <c r="M29" i="35"/>
  <c r="M30" i="35"/>
  <c r="M31" i="35"/>
  <c r="M32" i="35"/>
  <c r="M33" i="35"/>
  <c r="M35" i="35"/>
  <c r="M37" i="35"/>
  <c r="M42" i="35"/>
  <c r="M49" i="35"/>
  <c r="N10" i="36"/>
  <c r="N16" i="36"/>
  <c r="M48" i="36"/>
  <c r="P10" i="33"/>
  <c r="P18" i="33"/>
  <c r="P26" i="33"/>
  <c r="P34" i="33"/>
  <c r="P45" i="33"/>
  <c r="N46" i="34"/>
  <c r="M39" i="35"/>
  <c r="M41" i="35"/>
  <c r="M44" i="35"/>
  <c r="N48" i="34"/>
  <c r="N22" i="34"/>
  <c r="N26" i="34"/>
  <c r="N31" i="34"/>
  <c r="N34" i="34"/>
  <c r="N37" i="34"/>
  <c r="O35" i="35"/>
  <c r="O40" i="35"/>
  <c r="O43" i="35"/>
  <c r="O47" i="35"/>
  <c r="N20" i="36"/>
  <c r="N27" i="36"/>
  <c r="N43" i="36"/>
  <c r="N48" i="36"/>
  <c r="O10" i="32"/>
  <c r="O11" i="32"/>
  <c r="O12" i="32"/>
  <c r="O13" i="32"/>
  <c r="O14"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P42" i="32"/>
  <c r="O44" i="32"/>
  <c r="P48" i="32"/>
  <c r="N20" i="33"/>
  <c r="N10" i="34"/>
  <c r="N55" i="34" s="1"/>
  <c r="G61" i="34" s="1"/>
  <c r="H23" i="9" s="1"/>
  <c r="O11" i="34"/>
  <c r="N13" i="34"/>
  <c r="N15" i="34"/>
  <c r="N18" i="34"/>
  <c r="N19" i="34"/>
  <c r="N21" i="34"/>
  <c r="N25" i="34"/>
  <c r="O27" i="34"/>
  <c r="N33" i="34"/>
  <c r="O35" i="34"/>
  <c r="N41" i="34"/>
  <c r="N43" i="34"/>
  <c r="N45" i="34"/>
  <c r="N47" i="34"/>
  <c r="N49" i="34"/>
  <c r="O34" i="35"/>
  <c r="O55" i="35" s="1"/>
  <c r="P35" i="35"/>
  <c r="O39" i="35"/>
  <c r="O41" i="35"/>
  <c r="O42" i="35"/>
  <c r="O46" i="35"/>
  <c r="N14" i="36"/>
  <c r="N17" i="36"/>
  <c r="N19" i="36"/>
  <c r="N24" i="36"/>
  <c r="N26" i="36"/>
  <c r="N29" i="36"/>
  <c r="N31" i="36"/>
  <c r="N32" i="36"/>
  <c r="N37" i="36"/>
  <c r="N39" i="36"/>
  <c r="N42" i="36"/>
  <c r="N47" i="36"/>
  <c r="N12" i="33"/>
  <c r="N44" i="33"/>
  <c r="N11" i="34"/>
  <c r="N20" i="34"/>
  <c r="N29" i="34"/>
  <c r="O36" i="35"/>
  <c r="N12" i="36"/>
  <c r="N15" i="36"/>
  <c r="N22" i="36"/>
  <c r="N34" i="36"/>
  <c r="N45" i="36"/>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O43" i="32"/>
  <c r="P49" i="32"/>
  <c r="N24" i="33"/>
  <c r="O10" i="34"/>
  <c r="N17" i="34"/>
  <c r="O18" i="34"/>
  <c r="O19" i="34"/>
  <c r="O26" i="34"/>
  <c r="N30" i="34"/>
  <c r="O34" i="34"/>
  <c r="N39" i="34"/>
  <c r="O33" i="35"/>
  <c r="O38" i="35"/>
  <c r="O45" i="35"/>
  <c r="N11" i="36"/>
  <c r="N21" i="36"/>
  <c r="N28" i="36"/>
  <c r="N33" i="36"/>
  <c r="N35" i="36"/>
  <c r="N36" i="36"/>
  <c r="N44" i="36"/>
  <c r="N46" i="36"/>
  <c r="P43" i="32"/>
  <c r="P44" i="32"/>
  <c r="P45" i="32"/>
  <c r="N10" i="33"/>
  <c r="N11" i="33"/>
  <c r="N17" i="33"/>
  <c r="N18" i="33"/>
  <c r="N19" i="33"/>
  <c r="N22" i="33"/>
  <c r="N23" i="33"/>
  <c r="N25" i="33"/>
  <c r="N30" i="33"/>
  <c r="N31" i="33"/>
  <c r="N33" i="33"/>
  <c r="N38" i="33"/>
  <c r="N39" i="33"/>
  <c r="N41" i="33"/>
  <c r="N42" i="33"/>
  <c r="N43" i="33"/>
  <c r="N49" i="33"/>
  <c r="M13" i="34"/>
  <c r="M14" i="34"/>
  <c r="M15" i="34"/>
  <c r="O20" i="34"/>
  <c r="O21" i="34"/>
  <c r="O22" i="34"/>
  <c r="O23" i="34"/>
  <c r="M33" i="34"/>
  <c r="M34" i="34"/>
  <c r="M35" i="34"/>
  <c r="O36" i="34"/>
  <c r="O37" i="34"/>
  <c r="O38" i="34"/>
  <c r="O39" i="34"/>
  <c r="O41" i="34"/>
  <c r="O42" i="34"/>
  <c r="O43" i="34"/>
  <c r="O44" i="34"/>
  <c r="O45" i="34"/>
  <c r="O46" i="34"/>
  <c r="O47" i="34"/>
  <c r="O48" i="34"/>
  <c r="P33" i="35"/>
  <c r="P45" i="35"/>
  <c r="M10" i="36"/>
  <c r="M19" i="36"/>
  <c r="M21" i="36"/>
  <c r="M25" i="36"/>
  <c r="M30" i="36"/>
  <c r="M34" i="36"/>
  <c r="M39" i="36"/>
  <c r="M42" i="36"/>
  <c r="M46" i="36"/>
  <c r="M47" i="36"/>
  <c r="N16" i="33"/>
  <c r="N28" i="33"/>
  <c r="N32" i="33"/>
  <c r="N36" i="33"/>
  <c r="N48" i="33"/>
  <c r="M10" i="34"/>
  <c r="M11" i="34"/>
  <c r="M29" i="34"/>
  <c r="M30" i="34"/>
  <c r="M31" i="34"/>
  <c r="M14" i="36"/>
  <c r="M18" i="36"/>
  <c r="M24" i="36"/>
  <c r="M28" i="36"/>
  <c r="M29" i="36"/>
  <c r="M32" i="36"/>
  <c r="M33" i="36"/>
  <c r="M38" i="36"/>
  <c r="M41" i="36"/>
  <c r="M45" i="36"/>
  <c r="P41" i="32"/>
  <c r="N13" i="33"/>
  <c r="N14" i="33"/>
  <c r="N15" i="33"/>
  <c r="N21" i="33"/>
  <c r="N26" i="33"/>
  <c r="N27" i="33"/>
  <c r="N29" i="33"/>
  <c r="N34" i="33"/>
  <c r="N35" i="33"/>
  <c r="N37" i="33"/>
  <c r="N45" i="33"/>
  <c r="N46" i="33"/>
  <c r="O12" i="34"/>
  <c r="O13" i="34"/>
  <c r="O14" i="34"/>
  <c r="O15" i="34"/>
  <c r="M17" i="34"/>
  <c r="M18" i="34"/>
  <c r="M25" i="34"/>
  <c r="M26" i="34"/>
  <c r="M27" i="34"/>
  <c r="O28" i="34"/>
  <c r="O29" i="34"/>
  <c r="O30" i="34"/>
  <c r="O31" i="34"/>
  <c r="M41" i="34"/>
  <c r="M42" i="34"/>
  <c r="M43" i="34"/>
  <c r="M44" i="34"/>
  <c r="M45" i="34"/>
  <c r="M46" i="34"/>
  <c r="M47" i="34"/>
  <c r="M48" i="34"/>
  <c r="M12" i="36"/>
  <c r="M13" i="36"/>
  <c r="M17" i="36"/>
  <c r="M23" i="36"/>
  <c r="M27" i="36"/>
  <c r="M37" i="36"/>
  <c r="M44" i="36"/>
  <c r="C50" i="30"/>
  <c r="J55" i="30" s="1"/>
  <c r="F50" i="30"/>
  <c r="H52" i="30" s="1"/>
  <c r="G10" i="29"/>
  <c r="G11" i="29" s="1"/>
  <c r="G12" i="29" s="1"/>
  <c r="G13" i="29" s="1"/>
  <c r="G14" i="29" s="1"/>
  <c r="G15" i="29" s="1"/>
  <c r="G16" i="29" s="1"/>
  <c r="G17" i="29" s="1"/>
  <c r="G18" i="29" s="1"/>
  <c r="G19" i="29" s="1"/>
  <c r="G20" i="29" s="1"/>
  <c r="G21" i="29" s="1"/>
  <c r="G22" i="29" s="1"/>
  <c r="G23" i="29" s="1"/>
  <c r="G24" i="29" s="1"/>
  <c r="G25" i="29" s="1"/>
  <c r="G26" i="29" s="1"/>
  <c r="G27" i="29" s="1"/>
  <c r="G28" i="29" s="1"/>
  <c r="G29" i="29" s="1"/>
  <c r="G30" i="29" s="1"/>
  <c r="G31" i="29" s="1"/>
  <c r="G32" i="29" s="1"/>
  <c r="G33" i="29" s="1"/>
  <c r="G34" i="29" s="1"/>
  <c r="G35" i="29" s="1"/>
  <c r="G36" i="29" s="1"/>
  <c r="G37" i="29" s="1"/>
  <c r="G38" i="29" s="1"/>
  <c r="G39" i="29" s="1"/>
  <c r="G40" i="29" s="1"/>
  <c r="G41" i="29" s="1"/>
  <c r="G42" i="29" s="1"/>
  <c r="G43" i="29" s="1"/>
  <c r="G44" i="29" s="1"/>
  <c r="G45" i="29" s="1"/>
  <c r="G46" i="29" s="1"/>
  <c r="G47" i="29" s="1"/>
  <c r="G48" i="29" s="1"/>
  <c r="G42" i="27"/>
  <c r="G43" i="27" s="1"/>
  <c r="G44" i="27" s="1"/>
  <c r="G45" i="27" s="1"/>
  <c r="G46" i="27" s="1"/>
  <c r="G47" i="27" s="1"/>
  <c r="G48" i="27" s="1"/>
  <c r="E61" i="32"/>
  <c r="F21" i="9" s="1"/>
  <c r="I7" i="32"/>
  <c r="C61" i="33"/>
  <c r="D22" i="9" s="1"/>
  <c r="L55" i="33"/>
  <c r="O48" i="33"/>
  <c r="O47" i="33"/>
  <c r="O46" i="33"/>
  <c r="O45" i="33"/>
  <c r="O44" i="33"/>
  <c r="O43" i="33"/>
  <c r="O42" i="33"/>
  <c r="O41" i="33"/>
  <c r="O40" i="33"/>
  <c r="O39" i="33"/>
  <c r="O38" i="33"/>
  <c r="O37" i="33"/>
  <c r="O36" i="33"/>
  <c r="O35" i="33"/>
  <c r="O34" i="33"/>
  <c r="O33" i="33"/>
  <c r="O32" i="33"/>
  <c r="O31" i="33"/>
  <c r="O30" i="33"/>
  <c r="O29" i="33"/>
  <c r="O28" i="33"/>
  <c r="O27" i="33"/>
  <c r="O26" i="33"/>
  <c r="O25" i="33"/>
  <c r="O24" i="33"/>
  <c r="O23" i="33"/>
  <c r="O22" i="33"/>
  <c r="O21" i="33"/>
  <c r="O20" i="33"/>
  <c r="O19" i="33"/>
  <c r="O18" i="33"/>
  <c r="O17" i="33"/>
  <c r="O16" i="33"/>
  <c r="O15" i="33"/>
  <c r="O14" i="33"/>
  <c r="O13" i="33"/>
  <c r="O12" i="33"/>
  <c r="O11" i="33"/>
  <c r="O10" i="33"/>
  <c r="O42" i="32"/>
  <c r="O48" i="32"/>
  <c r="O46" i="32"/>
  <c r="E61" i="35"/>
  <c r="F24" i="9" s="1"/>
  <c r="I7" i="35"/>
  <c r="P49" i="36"/>
  <c r="P47" i="36"/>
  <c r="P45" i="36"/>
  <c r="P43" i="36"/>
  <c r="P41" i="36"/>
  <c r="P38" i="36"/>
  <c r="P34" i="36"/>
  <c r="P31" i="36"/>
  <c r="P27" i="36"/>
  <c r="P23" i="36"/>
  <c r="P37" i="36"/>
  <c r="P33" i="36"/>
  <c r="P30" i="36"/>
  <c r="P26" i="36"/>
  <c r="P22" i="36"/>
  <c r="P19" i="36"/>
  <c r="P17" i="36"/>
  <c r="P15" i="36"/>
  <c r="P13" i="36"/>
  <c r="P11" i="36"/>
  <c r="P48" i="36"/>
  <c r="P40" i="36"/>
  <c r="P32" i="36"/>
  <c r="P25" i="36"/>
  <c r="P14" i="36"/>
  <c r="P29" i="36"/>
  <c r="P21" i="36"/>
  <c r="P18" i="36"/>
  <c r="P10" i="36"/>
  <c r="P42" i="36"/>
  <c r="P39" i="36"/>
  <c r="P24" i="36"/>
  <c r="P16" i="36"/>
  <c r="P44" i="36"/>
  <c r="P36" i="36"/>
  <c r="L55" i="35"/>
  <c r="P16" i="33"/>
  <c r="P20" i="33"/>
  <c r="P24" i="33"/>
  <c r="P28" i="33"/>
  <c r="P36" i="33"/>
  <c r="P40" i="33"/>
  <c r="P44" i="33"/>
  <c r="P48" i="33"/>
  <c r="P49" i="35"/>
  <c r="P48" i="35"/>
  <c r="P46" i="35"/>
  <c r="P44" i="35"/>
  <c r="P42" i="35"/>
  <c r="P40" i="35"/>
  <c r="P38" i="35"/>
  <c r="P36" i="35"/>
  <c r="P34" i="35"/>
  <c r="P32" i="35"/>
  <c r="P31" i="35"/>
  <c r="P30" i="35"/>
  <c r="P29" i="35"/>
  <c r="P28" i="35"/>
  <c r="P27" i="35"/>
  <c r="P26" i="35"/>
  <c r="P25" i="35"/>
  <c r="P24" i="35"/>
  <c r="P23" i="35"/>
  <c r="P22" i="35"/>
  <c r="P21" i="35"/>
  <c r="P20" i="35"/>
  <c r="P19" i="35"/>
  <c r="P18" i="35"/>
  <c r="P17" i="35"/>
  <c r="P16" i="35"/>
  <c r="P15" i="35"/>
  <c r="P14" i="35"/>
  <c r="P13" i="35"/>
  <c r="P12" i="35"/>
  <c r="P11" i="35"/>
  <c r="P10" i="35"/>
  <c r="L55" i="36"/>
  <c r="N48" i="32"/>
  <c r="N47" i="32"/>
  <c r="N46" i="32"/>
  <c r="N45" i="32"/>
  <c r="N44" i="32"/>
  <c r="N43" i="32"/>
  <c r="N42" i="32"/>
  <c r="N41" i="32"/>
  <c r="N40" i="32"/>
  <c r="N39" i="32"/>
  <c r="N38" i="32"/>
  <c r="N37" i="32"/>
  <c r="N36" i="32"/>
  <c r="N35" i="32"/>
  <c r="N34" i="32"/>
  <c r="N33" i="32"/>
  <c r="N32" i="32"/>
  <c r="N31" i="32"/>
  <c r="P48" i="34"/>
  <c r="P47" i="34"/>
  <c r="P46" i="34"/>
  <c r="P45" i="34"/>
  <c r="P44" i="34"/>
  <c r="P43" i="34"/>
  <c r="P42" i="34"/>
  <c r="P41" i="34"/>
  <c r="P40" i="34"/>
  <c r="P39" i="34"/>
  <c r="P38" i="34"/>
  <c r="P37" i="34"/>
  <c r="P36" i="34"/>
  <c r="P35" i="34"/>
  <c r="P34" i="34"/>
  <c r="P33" i="34"/>
  <c r="P32" i="34"/>
  <c r="P31" i="34"/>
  <c r="P30" i="34"/>
  <c r="P29" i="34"/>
  <c r="P28" i="34"/>
  <c r="P27" i="34"/>
  <c r="P26" i="34"/>
  <c r="P25" i="34"/>
  <c r="P24" i="34"/>
  <c r="P23" i="34"/>
  <c r="P22" i="34"/>
  <c r="P21" i="34"/>
  <c r="P20" i="34"/>
  <c r="P19" i="34"/>
  <c r="P18" i="34"/>
  <c r="P17" i="34"/>
  <c r="P16" i="34"/>
  <c r="P15" i="34"/>
  <c r="P14" i="34"/>
  <c r="P13" i="34"/>
  <c r="P12" i="34"/>
  <c r="P11" i="34"/>
  <c r="P10" i="34"/>
  <c r="P49" i="34"/>
  <c r="O41" i="32"/>
  <c r="O45" i="32"/>
  <c r="O47" i="32"/>
  <c r="P12" i="33"/>
  <c r="P32" i="33"/>
  <c r="N10" i="32"/>
  <c r="N11" i="32"/>
  <c r="N12" i="32"/>
  <c r="N13" i="32"/>
  <c r="N14" i="32"/>
  <c r="N15" i="32"/>
  <c r="N16" i="32"/>
  <c r="N17" i="32"/>
  <c r="N18" i="32"/>
  <c r="N19" i="32"/>
  <c r="N20" i="32"/>
  <c r="N21" i="32"/>
  <c r="N22" i="32"/>
  <c r="N23" i="32"/>
  <c r="N24" i="32"/>
  <c r="N25" i="32"/>
  <c r="N26" i="32"/>
  <c r="N27" i="32"/>
  <c r="N28" i="32"/>
  <c r="N29" i="32"/>
  <c r="N30" i="32"/>
  <c r="P11" i="33"/>
  <c r="P15" i="33"/>
  <c r="P19" i="33"/>
  <c r="P23" i="33"/>
  <c r="P27" i="33"/>
  <c r="P31" i="33"/>
  <c r="P35" i="33"/>
  <c r="P39" i="33"/>
  <c r="P43" i="33"/>
  <c r="P47" i="33"/>
  <c r="M12" i="34"/>
  <c r="M16" i="34"/>
  <c r="M20" i="34"/>
  <c r="M24" i="34"/>
  <c r="M28" i="34"/>
  <c r="M32" i="34"/>
  <c r="M36" i="34"/>
  <c r="M40" i="34"/>
  <c r="P39" i="35"/>
  <c r="P43" i="35"/>
  <c r="P47" i="35"/>
  <c r="O48" i="36"/>
  <c r="O47" i="36"/>
  <c r="O46" i="36"/>
  <c r="O45" i="36"/>
  <c r="O44" i="36"/>
  <c r="O43" i="36"/>
  <c r="O42" i="36"/>
  <c r="O41" i="36"/>
  <c r="O40" i="36"/>
  <c r="O39" i="36"/>
  <c r="O38" i="36"/>
  <c r="O37" i="36"/>
  <c r="O36" i="36"/>
  <c r="O35" i="36"/>
  <c r="O34" i="36"/>
  <c r="O33" i="36"/>
  <c r="O32" i="36"/>
  <c r="O31" i="36"/>
  <c r="O30" i="36"/>
  <c r="O29" i="36"/>
  <c r="O28" i="36"/>
  <c r="O27" i="36"/>
  <c r="O26" i="36"/>
  <c r="O25" i="36"/>
  <c r="O24" i="36"/>
  <c r="O23" i="36"/>
  <c r="O22" i="36"/>
  <c r="O21" i="36"/>
  <c r="O20" i="36"/>
  <c r="O19" i="36"/>
  <c r="O18" i="36"/>
  <c r="O17" i="36"/>
  <c r="O16" i="36"/>
  <c r="O15" i="36"/>
  <c r="O14" i="36"/>
  <c r="O13" i="36"/>
  <c r="O12" i="36"/>
  <c r="O11" i="36"/>
  <c r="O10" i="36"/>
  <c r="O49" i="36"/>
  <c r="N48" i="35"/>
  <c r="N47" i="35"/>
  <c r="N46" i="35"/>
  <c r="N45" i="35"/>
  <c r="N44" i="35"/>
  <c r="N43" i="35"/>
  <c r="N42" i="35"/>
  <c r="N41" i="35"/>
  <c r="N40" i="35"/>
  <c r="N39" i="35"/>
  <c r="N38" i="35"/>
  <c r="N37" i="35"/>
  <c r="N36" i="35"/>
  <c r="N35" i="35"/>
  <c r="N34" i="35"/>
  <c r="N33" i="35"/>
  <c r="N55" i="36" l="1"/>
  <c r="M55" i="34"/>
  <c r="M3" i="35"/>
  <c r="N3" i="34"/>
  <c r="M55" i="36"/>
  <c r="F61" i="36" s="1"/>
  <c r="G25" i="9" s="1"/>
  <c r="P55" i="32"/>
  <c r="O55" i="34"/>
  <c r="N55" i="33"/>
  <c r="N3" i="33" s="1"/>
  <c r="N55" i="35"/>
  <c r="G61" i="35" s="1"/>
  <c r="H24" i="9" s="1"/>
  <c r="P55" i="33"/>
  <c r="I61" i="33" s="1"/>
  <c r="J22" i="9" s="1"/>
  <c r="O55" i="32"/>
  <c r="H61" i="32" s="1"/>
  <c r="I21" i="9" s="1"/>
  <c r="F61" i="34"/>
  <c r="G23" i="9" s="1"/>
  <c r="M3" i="34"/>
  <c r="O3" i="32"/>
  <c r="H61" i="34"/>
  <c r="I23" i="9" s="1"/>
  <c r="O3" i="34"/>
  <c r="P55" i="34"/>
  <c r="P55" i="35"/>
  <c r="F61" i="32"/>
  <c r="G21" i="9" s="1"/>
  <c r="M3" i="32"/>
  <c r="I6" i="33"/>
  <c r="D61" i="33"/>
  <c r="E22" i="9" s="1"/>
  <c r="O3" i="35"/>
  <c r="H61" i="35"/>
  <c r="I24" i="9" s="1"/>
  <c r="G61" i="36"/>
  <c r="H25" i="9" s="1"/>
  <c r="N3" i="36"/>
  <c r="P55" i="36"/>
  <c r="I61" i="32"/>
  <c r="J21" i="9" s="1"/>
  <c r="P3" i="32"/>
  <c r="C61" i="32"/>
  <c r="D21" i="9" s="1"/>
  <c r="I7" i="36"/>
  <c r="E61" i="36"/>
  <c r="F25" i="9" s="1"/>
  <c r="O55" i="36"/>
  <c r="N55" i="32"/>
  <c r="I7" i="33"/>
  <c r="E61" i="33"/>
  <c r="F22" i="9" s="1"/>
  <c r="C61" i="35"/>
  <c r="D24" i="9" s="1"/>
  <c r="C61" i="36"/>
  <c r="D25" i="9" s="1"/>
  <c r="I7" i="34"/>
  <c r="E61" i="34"/>
  <c r="F23" i="9" s="1"/>
  <c r="C61" i="34"/>
  <c r="D23" i="9" s="1"/>
  <c r="O55" i="33"/>
  <c r="F61" i="33"/>
  <c r="G22" i="9" s="1"/>
  <c r="M3" i="33"/>
  <c r="G61" i="33" l="1"/>
  <c r="H22" i="9" s="1"/>
  <c r="M3" i="36"/>
  <c r="N3" i="35"/>
  <c r="P3" i="33"/>
  <c r="I6" i="35"/>
  <c r="D61" i="35"/>
  <c r="E24" i="9" s="1"/>
  <c r="I6" i="32"/>
  <c r="D61" i="32"/>
  <c r="E21" i="9" s="1"/>
  <c r="D61" i="34"/>
  <c r="E23" i="9" s="1"/>
  <c r="I6" i="34"/>
  <c r="O3" i="36"/>
  <c r="H61" i="36"/>
  <c r="I25" i="9" s="1"/>
  <c r="I61" i="36"/>
  <c r="J25" i="9" s="1"/>
  <c r="P3" i="36"/>
  <c r="I61" i="35"/>
  <c r="J24" i="9" s="1"/>
  <c r="P3" i="35"/>
  <c r="O3" i="33"/>
  <c r="H61" i="33"/>
  <c r="I22" i="9" s="1"/>
  <c r="I6" i="36"/>
  <c r="D61" i="36"/>
  <c r="E25" i="9" s="1"/>
  <c r="G61" i="32"/>
  <c r="H21" i="9" s="1"/>
  <c r="N3" i="32"/>
  <c r="P3" i="34"/>
  <c r="I61" i="34"/>
  <c r="J23" i="9" s="1"/>
  <c r="K18" i="9" l="1"/>
  <c r="M18" i="9"/>
  <c r="K19" i="9"/>
  <c r="O19" i="9"/>
  <c r="P20" i="9"/>
  <c r="R20" i="9"/>
  <c r="B19" i="9"/>
  <c r="B18" i="9"/>
  <c r="B55" i="26"/>
  <c r="H54" i="26"/>
  <c r="E54" i="26"/>
  <c r="H53" i="26"/>
  <c r="E53" i="26"/>
  <c r="E52" i="26"/>
  <c r="C49" i="26"/>
  <c r="H49" i="26" s="1"/>
  <c r="J51" i="26" s="1"/>
  <c r="H48" i="26"/>
  <c r="F48" i="26"/>
  <c r="H47" i="26"/>
  <c r="F47" i="26"/>
  <c r="H46" i="26"/>
  <c r="F46" i="26"/>
  <c r="H45" i="26"/>
  <c r="F45" i="26"/>
  <c r="H44" i="26"/>
  <c r="F44" i="26"/>
  <c r="H43" i="26"/>
  <c r="F43" i="26"/>
  <c r="H42" i="26"/>
  <c r="F42" i="26"/>
  <c r="H41" i="26"/>
  <c r="F41" i="26"/>
  <c r="H40" i="26"/>
  <c r="H39" i="26"/>
  <c r="H38" i="26"/>
  <c r="H37" i="26"/>
  <c r="H36" i="26"/>
  <c r="H35" i="26"/>
  <c r="H34" i="26"/>
  <c r="H33" i="26"/>
  <c r="H32" i="26"/>
  <c r="H31" i="26"/>
  <c r="H30" i="26"/>
  <c r="H29" i="26"/>
  <c r="H28" i="26"/>
  <c r="H27" i="26"/>
  <c r="H26" i="26"/>
  <c r="H25" i="26"/>
  <c r="H24" i="26"/>
  <c r="H23" i="26"/>
  <c r="H22" i="26"/>
  <c r="H21" i="26"/>
  <c r="H20" i="26"/>
  <c r="H19" i="26"/>
  <c r="H18" i="26"/>
  <c r="H17" i="26"/>
  <c r="H16" i="26"/>
  <c r="H15" i="26"/>
  <c r="H14" i="26"/>
  <c r="F14" i="26"/>
  <c r="H13" i="26"/>
  <c r="F13" i="26"/>
  <c r="H12" i="26"/>
  <c r="F12" i="26"/>
  <c r="H11" i="26"/>
  <c r="F11" i="26"/>
  <c r="H10" i="26"/>
  <c r="J53" i="26" s="1"/>
  <c r="G10" i="26"/>
  <c r="G11" i="26" s="1"/>
  <c r="G12" i="26" s="1"/>
  <c r="G13" i="26" s="1"/>
  <c r="G14" i="26" s="1"/>
  <c r="G15" i="26" s="1"/>
  <c r="G16" i="26" s="1"/>
  <c r="G17" i="26" s="1"/>
  <c r="G18" i="26" s="1"/>
  <c r="G19" i="26" s="1"/>
  <c r="G20" i="26" s="1"/>
  <c r="G21" i="26" s="1"/>
  <c r="G22" i="26" s="1"/>
  <c r="G23" i="26" s="1"/>
  <c r="G24" i="26" s="1"/>
  <c r="G25" i="26" s="1"/>
  <c r="G26" i="26" s="1"/>
  <c r="G27" i="26" s="1"/>
  <c r="G28" i="26" s="1"/>
  <c r="G29" i="26" s="1"/>
  <c r="G30" i="26" s="1"/>
  <c r="G31" i="26" s="1"/>
  <c r="G32" i="26" s="1"/>
  <c r="G33" i="26" s="1"/>
  <c r="G34" i="26" s="1"/>
  <c r="G35" i="26" s="1"/>
  <c r="G36" i="26" s="1"/>
  <c r="G37" i="26" s="1"/>
  <c r="G38" i="26" s="1"/>
  <c r="G39" i="26" s="1"/>
  <c r="G40" i="26" s="1"/>
  <c r="G41" i="26" s="1"/>
  <c r="G42" i="26" s="1"/>
  <c r="G43" i="26" s="1"/>
  <c r="G44" i="26" s="1"/>
  <c r="G45" i="26" s="1"/>
  <c r="G46" i="26" s="1"/>
  <c r="G47" i="26" s="1"/>
  <c r="G48" i="26" s="1"/>
  <c r="F10" i="26"/>
  <c r="F50" i="26" s="1"/>
  <c r="H52" i="26" s="1"/>
  <c r="B55" i="25"/>
  <c r="H54" i="25"/>
  <c r="E54" i="25"/>
  <c r="H53" i="25"/>
  <c r="E53" i="25"/>
  <c r="E52" i="25"/>
  <c r="C49" i="25"/>
  <c r="H49" i="25" s="1"/>
  <c r="J51" i="25" s="1"/>
  <c r="H48" i="25"/>
  <c r="F48" i="25"/>
  <c r="H47" i="25"/>
  <c r="F47" i="25"/>
  <c r="H46" i="25"/>
  <c r="F46" i="25"/>
  <c r="H45" i="25"/>
  <c r="F45" i="25"/>
  <c r="H44" i="25"/>
  <c r="F44" i="25"/>
  <c r="H43" i="25"/>
  <c r="F43" i="25"/>
  <c r="H42" i="25"/>
  <c r="F42" i="25"/>
  <c r="H41" i="25"/>
  <c r="F41" i="25"/>
  <c r="H40" i="25"/>
  <c r="F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F14" i="25"/>
  <c r="H13" i="25"/>
  <c r="F13" i="25"/>
  <c r="H12" i="25"/>
  <c r="F12" i="25"/>
  <c r="H11" i="25"/>
  <c r="F11" i="25"/>
  <c r="H10" i="25"/>
  <c r="J53" i="25" s="1"/>
  <c r="F10" i="25"/>
  <c r="G10" i="25" s="1"/>
  <c r="G11" i="25" s="1"/>
  <c r="G12" i="25" s="1"/>
  <c r="G13" i="25" s="1"/>
  <c r="G14" i="25" s="1"/>
  <c r="G15" i="25" s="1"/>
  <c r="G16" i="25" s="1"/>
  <c r="G17" i="25" s="1"/>
  <c r="G18" i="25" s="1"/>
  <c r="G19" i="25" s="1"/>
  <c r="G20" i="25" s="1"/>
  <c r="G21" i="25" s="1"/>
  <c r="G22" i="25" s="1"/>
  <c r="G23" i="25" s="1"/>
  <c r="G24" i="25" s="1"/>
  <c r="G25" i="25" s="1"/>
  <c r="G26" i="25" s="1"/>
  <c r="G27" i="25" s="1"/>
  <c r="G28" i="25" s="1"/>
  <c r="G29" i="25" s="1"/>
  <c r="G30" i="25" s="1"/>
  <c r="G31" i="25" s="1"/>
  <c r="G32" i="25" s="1"/>
  <c r="G33" i="25" s="1"/>
  <c r="G34" i="25" s="1"/>
  <c r="G35" i="25" s="1"/>
  <c r="G36" i="25" s="1"/>
  <c r="G37" i="25" s="1"/>
  <c r="G38" i="25" s="1"/>
  <c r="G39" i="25" s="1"/>
  <c r="G40" i="25" s="1"/>
  <c r="G41" i="25" s="1"/>
  <c r="G42" i="25" s="1"/>
  <c r="G43" i="25" s="1"/>
  <c r="G44" i="25" s="1"/>
  <c r="G45" i="25" s="1"/>
  <c r="G46" i="25" s="1"/>
  <c r="G47" i="25" s="1"/>
  <c r="G48" i="25" s="1"/>
  <c r="Q61" i="31"/>
  <c r="L61" i="31"/>
  <c r="M20" i="9" s="1"/>
  <c r="K61" i="31"/>
  <c r="L20" i="9" s="1"/>
  <c r="J61" i="31"/>
  <c r="K20" i="9" s="1"/>
  <c r="B61" i="31"/>
  <c r="C20" i="9" s="1"/>
  <c r="A61" i="31"/>
  <c r="B20" i="9" s="1"/>
  <c r="M61" i="31"/>
  <c r="N20" i="9" s="1"/>
  <c r="P54" i="31"/>
  <c r="O54" i="31"/>
  <c r="O49" i="31" s="1"/>
  <c r="N54" i="31"/>
  <c r="N46" i="31" s="1"/>
  <c r="M54" i="31"/>
  <c r="M47" i="31" s="1"/>
  <c r="P61" i="31"/>
  <c r="Q20" i="9" s="1"/>
  <c r="O61" i="31"/>
  <c r="N61" i="31"/>
  <c r="O20" i="9" s="1"/>
  <c r="L49" i="31"/>
  <c r="M48" i="31"/>
  <c r="L48" i="31"/>
  <c r="O48" i="31"/>
  <c r="L47" i="31"/>
  <c r="O47" i="31"/>
  <c r="L46" i="31"/>
  <c r="L45" i="31"/>
  <c r="O45" i="31"/>
  <c r="M44" i="31"/>
  <c r="L44" i="31"/>
  <c r="O44" i="31"/>
  <c r="L43" i="31"/>
  <c r="O43" i="31"/>
  <c r="M42" i="31"/>
  <c r="L42" i="31"/>
  <c r="O42" i="31"/>
  <c r="L41" i="31"/>
  <c r="O41" i="31"/>
  <c r="O40" i="31"/>
  <c r="L40" i="31"/>
  <c r="O39" i="31"/>
  <c r="M39" i="31"/>
  <c r="L39" i="31"/>
  <c r="O38" i="31"/>
  <c r="L38" i="31"/>
  <c r="L37" i="31"/>
  <c r="O36" i="31"/>
  <c r="L36" i="31"/>
  <c r="O35" i="31"/>
  <c r="M35" i="31"/>
  <c r="L35" i="31"/>
  <c r="N35" i="31"/>
  <c r="O34" i="31"/>
  <c r="N34" i="31"/>
  <c r="L34" i="31"/>
  <c r="O33" i="31"/>
  <c r="L33" i="31"/>
  <c r="N33" i="31"/>
  <c r="L32" i="31"/>
  <c r="O31" i="31"/>
  <c r="M31" i="31"/>
  <c r="L31" i="31"/>
  <c r="O30" i="31"/>
  <c r="L30" i="31"/>
  <c r="O29" i="31"/>
  <c r="L29" i="31"/>
  <c r="O28" i="31"/>
  <c r="L28" i="31"/>
  <c r="O27" i="31"/>
  <c r="M27" i="31"/>
  <c r="L27" i="31"/>
  <c r="O26" i="31"/>
  <c r="L26" i="31"/>
  <c r="O25" i="31"/>
  <c r="L25" i="31"/>
  <c r="O24" i="31"/>
  <c r="L24" i="31"/>
  <c r="O23" i="31"/>
  <c r="M23" i="31"/>
  <c r="L23" i="31"/>
  <c r="O22" i="31"/>
  <c r="L22" i="31"/>
  <c r="O21" i="31"/>
  <c r="L21" i="31"/>
  <c r="O20" i="31"/>
  <c r="L20" i="31"/>
  <c r="O19" i="31"/>
  <c r="L19" i="31"/>
  <c r="O18" i="31"/>
  <c r="L18" i="31"/>
  <c r="O17" i="31"/>
  <c r="N17" i="31"/>
  <c r="L17" i="31"/>
  <c r="O16" i="31"/>
  <c r="L16" i="31"/>
  <c r="O15" i="31"/>
  <c r="L15" i="31"/>
  <c r="O14" i="31"/>
  <c r="L14" i="31"/>
  <c r="O13" i="31"/>
  <c r="N13" i="31"/>
  <c r="L13" i="31"/>
  <c r="O12" i="31"/>
  <c r="L12" i="31"/>
  <c r="O11" i="31"/>
  <c r="L11" i="31"/>
  <c r="O10" i="31"/>
  <c r="L10" i="31"/>
  <c r="G7" i="31"/>
  <c r="E7" i="31"/>
  <c r="G6" i="31"/>
  <c r="E6" i="31"/>
  <c r="E5" i="31"/>
  <c r="E4" i="31"/>
  <c r="B3" i="31"/>
  <c r="B2" i="31"/>
  <c r="M61" i="30"/>
  <c r="N19" i="9" s="1"/>
  <c r="L61" i="30"/>
  <c r="M19" i="9" s="1"/>
  <c r="K61" i="30"/>
  <c r="L19" i="9" s="1"/>
  <c r="J61" i="30"/>
  <c r="B61" i="30"/>
  <c r="C19" i="9" s="1"/>
  <c r="A61" i="30"/>
  <c r="P54" i="30"/>
  <c r="P49" i="30" s="1"/>
  <c r="O54" i="30"/>
  <c r="O19" i="30" s="1"/>
  <c r="N54" i="30"/>
  <c r="N39" i="30" s="1"/>
  <c r="M54" i="30"/>
  <c r="M48" i="30" s="1"/>
  <c r="Q61" i="30"/>
  <c r="R19" i="9" s="1"/>
  <c r="P61" i="30"/>
  <c r="Q19" i="9" s="1"/>
  <c r="O61" i="30"/>
  <c r="P19" i="9" s="1"/>
  <c r="N61" i="30"/>
  <c r="L49" i="30"/>
  <c r="L48" i="30"/>
  <c r="L47" i="30"/>
  <c r="L46" i="30"/>
  <c r="L45" i="30"/>
  <c r="L44" i="30"/>
  <c r="L43" i="30"/>
  <c r="N42" i="30"/>
  <c r="L42" i="30"/>
  <c r="L41" i="30"/>
  <c r="P40" i="30"/>
  <c r="L40" i="30"/>
  <c r="P39" i="30"/>
  <c r="L39" i="30"/>
  <c r="P38" i="30"/>
  <c r="L38" i="30"/>
  <c r="N38" i="30"/>
  <c r="P37" i="30"/>
  <c r="L37" i="30"/>
  <c r="P36" i="30"/>
  <c r="L36" i="30"/>
  <c r="P35" i="30"/>
  <c r="L35" i="30"/>
  <c r="P34" i="30"/>
  <c r="L34" i="30"/>
  <c r="N34" i="30"/>
  <c r="P33" i="30"/>
  <c r="L33" i="30"/>
  <c r="P32" i="30"/>
  <c r="L32" i="30"/>
  <c r="P31" i="30"/>
  <c r="L31" i="30"/>
  <c r="P30" i="30"/>
  <c r="L30" i="30"/>
  <c r="N30" i="30"/>
  <c r="P29" i="30"/>
  <c r="L29" i="30"/>
  <c r="P28" i="30"/>
  <c r="L28" i="30"/>
  <c r="P27" i="30"/>
  <c r="L27" i="30"/>
  <c r="P26" i="30"/>
  <c r="L26" i="30"/>
  <c r="N26" i="30"/>
  <c r="P25" i="30"/>
  <c r="L25" i="30"/>
  <c r="P24" i="30"/>
  <c r="L24" i="30"/>
  <c r="P23" i="30"/>
  <c r="L23" i="30"/>
  <c r="P22" i="30"/>
  <c r="L22" i="30"/>
  <c r="N22" i="30"/>
  <c r="P21" i="30"/>
  <c r="L21" i="30"/>
  <c r="P20" i="30"/>
  <c r="L20" i="30"/>
  <c r="P19" i="30"/>
  <c r="N19" i="30"/>
  <c r="L19" i="30"/>
  <c r="P18" i="30"/>
  <c r="O18" i="30"/>
  <c r="N18" i="30"/>
  <c r="L18" i="30"/>
  <c r="P17" i="30"/>
  <c r="L17" i="30"/>
  <c r="P16" i="30"/>
  <c r="L16" i="30"/>
  <c r="P15" i="30"/>
  <c r="L15" i="30"/>
  <c r="P14" i="30"/>
  <c r="O14" i="30"/>
  <c r="M14" i="30"/>
  <c r="L14" i="30"/>
  <c r="P13" i="30"/>
  <c r="L13" i="30"/>
  <c r="P12" i="30"/>
  <c r="O12" i="30"/>
  <c r="L12" i="30"/>
  <c r="P11" i="30"/>
  <c r="N11" i="30"/>
  <c r="L11" i="30"/>
  <c r="P10" i="30"/>
  <c r="L10" i="30"/>
  <c r="G7" i="30"/>
  <c r="E7" i="30"/>
  <c r="G6" i="30"/>
  <c r="E6" i="30"/>
  <c r="E5" i="30"/>
  <c r="E4" i="30"/>
  <c r="B3" i="30"/>
  <c r="B2" i="30"/>
  <c r="P61" i="29"/>
  <c r="Q18" i="9" s="1"/>
  <c r="N61" i="29"/>
  <c r="O18" i="9" s="1"/>
  <c r="L61" i="29"/>
  <c r="K61" i="29"/>
  <c r="L18" i="9" s="1"/>
  <c r="J61" i="29"/>
  <c r="B61" i="29"/>
  <c r="C18" i="9" s="1"/>
  <c r="A61" i="29"/>
  <c r="M61" i="29"/>
  <c r="N18" i="9" s="1"/>
  <c r="P54" i="29"/>
  <c r="P49" i="29" s="1"/>
  <c r="O54" i="29"/>
  <c r="O49" i="29" s="1"/>
  <c r="N54" i="29"/>
  <c r="N49" i="29" s="1"/>
  <c r="M54" i="29"/>
  <c r="M13" i="29" s="1"/>
  <c r="Q61" i="29"/>
  <c r="R18" i="9" s="1"/>
  <c r="O61" i="29"/>
  <c r="P18" i="9" s="1"/>
  <c r="L49" i="29"/>
  <c r="P48" i="29"/>
  <c r="L48" i="29"/>
  <c r="N47" i="29"/>
  <c r="L47" i="29"/>
  <c r="P46" i="29"/>
  <c r="L46" i="29"/>
  <c r="L45" i="29"/>
  <c r="P44" i="29"/>
  <c r="L44" i="29"/>
  <c r="L43" i="29"/>
  <c r="P42" i="29"/>
  <c r="L42" i="29"/>
  <c r="L41" i="29"/>
  <c r="P40" i="29"/>
  <c r="L40" i="29"/>
  <c r="N39" i="29"/>
  <c r="L39" i="29"/>
  <c r="P38" i="29"/>
  <c r="L38" i="29"/>
  <c r="L37" i="29"/>
  <c r="P36" i="29"/>
  <c r="L36" i="29"/>
  <c r="N35" i="29"/>
  <c r="L35" i="29"/>
  <c r="P34" i="29"/>
  <c r="L34" i="29"/>
  <c r="L33" i="29"/>
  <c r="P32" i="29"/>
  <c r="L32" i="29"/>
  <c r="N31" i="29"/>
  <c r="L31" i="29"/>
  <c r="P30" i="29"/>
  <c r="L30" i="29"/>
  <c r="L29" i="29"/>
  <c r="P28" i="29"/>
  <c r="L28" i="29"/>
  <c r="L27" i="29"/>
  <c r="P26" i="29"/>
  <c r="L26" i="29"/>
  <c r="L25" i="29"/>
  <c r="P24" i="29"/>
  <c r="L24" i="29"/>
  <c r="N23" i="29"/>
  <c r="L23" i="29"/>
  <c r="P22" i="29"/>
  <c r="L22" i="29"/>
  <c r="L21" i="29"/>
  <c r="P20" i="29"/>
  <c r="L20" i="29"/>
  <c r="P19" i="29"/>
  <c r="L19" i="29"/>
  <c r="O18" i="29"/>
  <c r="L18" i="29"/>
  <c r="M18" i="29"/>
  <c r="P17" i="29"/>
  <c r="O17" i="29"/>
  <c r="N17" i="29"/>
  <c r="L17" i="29"/>
  <c r="O16" i="29"/>
  <c r="L16" i="29"/>
  <c r="P15" i="29"/>
  <c r="O15" i="29"/>
  <c r="L15" i="29"/>
  <c r="M14" i="29"/>
  <c r="L14" i="29"/>
  <c r="P13" i="29"/>
  <c r="N13" i="29"/>
  <c r="L13" i="29"/>
  <c r="L12" i="29"/>
  <c r="P11" i="29"/>
  <c r="M11" i="29"/>
  <c r="L11" i="29"/>
  <c r="O10" i="29"/>
  <c r="L10" i="29"/>
  <c r="G7" i="29"/>
  <c r="E7" i="29"/>
  <c r="G6" i="29"/>
  <c r="E6" i="29"/>
  <c r="E5" i="29"/>
  <c r="E4" i="29"/>
  <c r="B3" i="29"/>
  <c r="B2" i="29"/>
  <c r="B55" i="24"/>
  <c r="H54" i="24"/>
  <c r="E54" i="24"/>
  <c r="H53" i="24"/>
  <c r="E53" i="24"/>
  <c r="E52" i="24"/>
  <c r="C49" i="24"/>
  <c r="H49" i="24" s="1"/>
  <c r="J51" i="24" s="1"/>
  <c r="H48" i="24"/>
  <c r="F48" i="24"/>
  <c r="H47" i="24"/>
  <c r="F47" i="24"/>
  <c r="H46" i="24"/>
  <c r="F46" i="24"/>
  <c r="H45" i="24"/>
  <c r="F45" i="24"/>
  <c r="H44" i="24"/>
  <c r="F44" i="24"/>
  <c r="H43" i="24"/>
  <c r="F43" i="24"/>
  <c r="H42" i="24"/>
  <c r="F42" i="24"/>
  <c r="H41" i="24"/>
  <c r="F41" i="24"/>
  <c r="H40" i="24"/>
  <c r="H39" i="24"/>
  <c r="H38" i="24"/>
  <c r="H37" i="24"/>
  <c r="H36" i="24"/>
  <c r="H35" i="24"/>
  <c r="H34" i="24"/>
  <c r="H33" i="24"/>
  <c r="H32" i="24"/>
  <c r="F32" i="24"/>
  <c r="H31" i="24"/>
  <c r="H30" i="24"/>
  <c r="H29" i="24"/>
  <c r="H28" i="24"/>
  <c r="H27" i="24"/>
  <c r="H26" i="24"/>
  <c r="H25" i="24"/>
  <c r="H24" i="24"/>
  <c r="H23" i="24"/>
  <c r="H22" i="24"/>
  <c r="H21" i="24"/>
  <c r="H20" i="24"/>
  <c r="H19" i="24"/>
  <c r="H18" i="24"/>
  <c r="H17" i="24"/>
  <c r="H16" i="24"/>
  <c r="H15" i="24"/>
  <c r="H14" i="24"/>
  <c r="F14" i="24"/>
  <c r="H13" i="24"/>
  <c r="F13" i="24"/>
  <c r="H12" i="24"/>
  <c r="F12" i="24"/>
  <c r="H11" i="24"/>
  <c r="F11" i="24"/>
  <c r="H10" i="24"/>
  <c r="J53" i="24" s="1"/>
  <c r="F10" i="24"/>
  <c r="G10" i="24" s="1"/>
  <c r="G11" i="24" s="1"/>
  <c r="G12" i="24" s="1"/>
  <c r="G13" i="24" s="1"/>
  <c r="G14" i="24" s="1"/>
  <c r="G15" i="24" s="1"/>
  <c r="G16" i="24" s="1"/>
  <c r="G17" i="24" s="1"/>
  <c r="G18" i="24" s="1"/>
  <c r="G19" i="24" s="1"/>
  <c r="G20" i="24" s="1"/>
  <c r="G21" i="24" s="1"/>
  <c r="G22" i="24" s="1"/>
  <c r="G23" i="24" s="1"/>
  <c r="G24" i="24" s="1"/>
  <c r="G25" i="24" s="1"/>
  <c r="G26" i="24" s="1"/>
  <c r="G27" i="24" s="1"/>
  <c r="G28" i="24" s="1"/>
  <c r="G29" i="24" s="1"/>
  <c r="G30" i="24" s="1"/>
  <c r="G31" i="24" s="1"/>
  <c r="G32" i="24" s="1"/>
  <c r="G33" i="24" s="1"/>
  <c r="G34" i="24" s="1"/>
  <c r="G35" i="24" s="1"/>
  <c r="G36" i="24" s="1"/>
  <c r="G37" i="24" s="1"/>
  <c r="G38" i="24" s="1"/>
  <c r="G39" i="24" s="1"/>
  <c r="G40" i="24" s="1"/>
  <c r="G41" i="24" s="1"/>
  <c r="G42" i="24" s="1"/>
  <c r="G43" i="24" s="1"/>
  <c r="G44" i="24" s="1"/>
  <c r="G45" i="24" s="1"/>
  <c r="G46" i="24" s="1"/>
  <c r="G47" i="24" s="1"/>
  <c r="G48" i="24" s="1"/>
  <c r="B55" i="23"/>
  <c r="H54" i="23"/>
  <c r="E54" i="23"/>
  <c r="H53" i="23"/>
  <c r="E53" i="23"/>
  <c r="E52" i="23"/>
  <c r="C50" i="23"/>
  <c r="J55" i="23" s="1"/>
  <c r="H49" i="23"/>
  <c r="J51" i="23" s="1"/>
  <c r="C49" i="23"/>
  <c r="H48" i="23"/>
  <c r="F48" i="23"/>
  <c r="H47" i="23"/>
  <c r="F47" i="23"/>
  <c r="H46" i="23"/>
  <c r="F46" i="23"/>
  <c r="H45" i="23"/>
  <c r="F45" i="23"/>
  <c r="H44" i="23"/>
  <c r="F44" i="23"/>
  <c r="H43" i="23"/>
  <c r="F43" i="23"/>
  <c r="H42" i="23"/>
  <c r="F42" i="23"/>
  <c r="H41" i="23"/>
  <c r="F41" i="23"/>
  <c r="H40" i="23"/>
  <c r="H39" i="23"/>
  <c r="H38" i="23"/>
  <c r="H37" i="23"/>
  <c r="H36" i="23"/>
  <c r="H35" i="23"/>
  <c r="H34" i="23"/>
  <c r="H33" i="23"/>
  <c r="H32" i="23"/>
  <c r="F32" i="23"/>
  <c r="H31" i="23"/>
  <c r="H30" i="23"/>
  <c r="H29" i="23"/>
  <c r="H28" i="23"/>
  <c r="H27" i="23"/>
  <c r="H26" i="23"/>
  <c r="H25" i="23"/>
  <c r="H24" i="23"/>
  <c r="H23" i="23"/>
  <c r="H22" i="23"/>
  <c r="H21" i="23"/>
  <c r="H20" i="23"/>
  <c r="H19" i="23"/>
  <c r="H18" i="23"/>
  <c r="H17" i="23"/>
  <c r="H16" i="23"/>
  <c r="H15" i="23"/>
  <c r="H14" i="23"/>
  <c r="F14" i="23"/>
  <c r="H13" i="23"/>
  <c r="F13" i="23"/>
  <c r="H12" i="23"/>
  <c r="F12" i="23"/>
  <c r="H11" i="23"/>
  <c r="F11" i="23"/>
  <c r="F50" i="23" s="1"/>
  <c r="H52" i="23" s="1"/>
  <c r="H10" i="23"/>
  <c r="J53" i="23" s="1"/>
  <c r="G10" i="23"/>
  <c r="G11" i="23" s="1"/>
  <c r="G12" i="23" s="1"/>
  <c r="G13" i="23" s="1"/>
  <c r="G14" i="23" s="1"/>
  <c r="G15" i="23" s="1"/>
  <c r="G16" i="23" s="1"/>
  <c r="G17" i="23" s="1"/>
  <c r="G18" i="23" s="1"/>
  <c r="G19" i="23" s="1"/>
  <c r="G20" i="23" s="1"/>
  <c r="G21" i="23" s="1"/>
  <c r="G22" i="23" s="1"/>
  <c r="G23" i="23" s="1"/>
  <c r="G24" i="23" s="1"/>
  <c r="G25" i="23" s="1"/>
  <c r="G26" i="23" s="1"/>
  <c r="G27" i="23" s="1"/>
  <c r="G28" i="23" s="1"/>
  <c r="G29" i="23" s="1"/>
  <c r="G30" i="23" s="1"/>
  <c r="G31" i="23" s="1"/>
  <c r="G32" i="23" s="1"/>
  <c r="G33" i="23" s="1"/>
  <c r="G34" i="23" s="1"/>
  <c r="G35" i="23" s="1"/>
  <c r="G36" i="23" s="1"/>
  <c r="G37" i="23" s="1"/>
  <c r="G38" i="23" s="1"/>
  <c r="G39" i="23" s="1"/>
  <c r="G40" i="23" s="1"/>
  <c r="G41" i="23" s="1"/>
  <c r="G42" i="23" s="1"/>
  <c r="G43" i="23" s="1"/>
  <c r="G44" i="23" s="1"/>
  <c r="G45" i="23" s="1"/>
  <c r="G46" i="23" s="1"/>
  <c r="G47" i="23" s="1"/>
  <c r="G48" i="23" s="1"/>
  <c r="F10" i="23"/>
  <c r="N44" i="30" l="1"/>
  <c r="N48" i="30"/>
  <c r="M15" i="29"/>
  <c r="M16" i="29"/>
  <c r="M49" i="29"/>
  <c r="N10" i="30"/>
  <c r="N17" i="30"/>
  <c r="N25" i="30"/>
  <c r="N29" i="30"/>
  <c r="N33" i="30"/>
  <c r="N37" i="30"/>
  <c r="N27" i="29"/>
  <c r="N43" i="29"/>
  <c r="N16" i="30"/>
  <c r="N21" i="30"/>
  <c r="N24" i="30"/>
  <c r="N28" i="30"/>
  <c r="N36" i="30"/>
  <c r="N40" i="30"/>
  <c r="N41" i="30"/>
  <c r="N43" i="30"/>
  <c r="N45" i="30"/>
  <c r="N47" i="30"/>
  <c r="N49" i="30"/>
  <c r="N46" i="30"/>
  <c r="M12" i="29"/>
  <c r="N12" i="30"/>
  <c r="N13" i="30"/>
  <c r="N55" i="30" s="1"/>
  <c r="N14" i="30"/>
  <c r="N15" i="30"/>
  <c r="N20" i="30"/>
  <c r="N23" i="30"/>
  <c r="N27" i="30"/>
  <c r="N31" i="30"/>
  <c r="N32" i="30"/>
  <c r="N35" i="30"/>
  <c r="M10" i="29"/>
  <c r="O11" i="29"/>
  <c r="O12" i="29"/>
  <c r="O13" i="29"/>
  <c r="O14" i="29"/>
  <c r="M17" i="29"/>
  <c r="M19" i="29"/>
  <c r="M20" i="29"/>
  <c r="O10" i="30"/>
  <c r="N11" i="31"/>
  <c r="N19" i="31"/>
  <c r="N24" i="31"/>
  <c r="N27" i="31"/>
  <c r="N49" i="31"/>
  <c r="O19" i="29"/>
  <c r="M10" i="30"/>
  <c r="O16" i="30"/>
  <c r="N15" i="31"/>
  <c r="N25" i="31"/>
  <c r="N26" i="31"/>
  <c r="N32" i="31"/>
  <c r="N40" i="31"/>
  <c r="N41" i="31"/>
  <c r="N42" i="31"/>
  <c r="N45" i="31"/>
  <c r="N47" i="31"/>
  <c r="N48" i="31"/>
  <c r="N10" i="29"/>
  <c r="P12" i="29"/>
  <c r="N14" i="29"/>
  <c r="P16" i="29"/>
  <c r="N18" i="29"/>
  <c r="N21" i="29"/>
  <c r="N22" i="29"/>
  <c r="P23" i="29"/>
  <c r="N26" i="29"/>
  <c r="P27" i="29"/>
  <c r="N30" i="29"/>
  <c r="P31" i="29"/>
  <c r="N34" i="29"/>
  <c r="P35" i="29"/>
  <c r="N38" i="29"/>
  <c r="P39" i="29"/>
  <c r="N42" i="29"/>
  <c r="P43" i="29"/>
  <c r="N46" i="29"/>
  <c r="P47" i="29"/>
  <c r="M11" i="30"/>
  <c r="O13" i="30"/>
  <c r="M15" i="30"/>
  <c r="M16" i="30"/>
  <c r="O17" i="30"/>
  <c r="M19" i="30"/>
  <c r="M20" i="30"/>
  <c r="P41" i="30"/>
  <c r="P42" i="30"/>
  <c r="P43" i="30"/>
  <c r="P44" i="30"/>
  <c r="P45" i="30"/>
  <c r="P46" i="30"/>
  <c r="P47" i="30"/>
  <c r="P48" i="30"/>
  <c r="N12" i="31"/>
  <c r="N16" i="31"/>
  <c r="N20" i="31"/>
  <c r="N23" i="31"/>
  <c r="N29" i="31"/>
  <c r="N30" i="31"/>
  <c r="O32" i="31"/>
  <c r="N36" i="31"/>
  <c r="O37" i="31"/>
  <c r="N39" i="31"/>
  <c r="N43" i="31"/>
  <c r="N44" i="31"/>
  <c r="O46" i="31"/>
  <c r="N11" i="29"/>
  <c r="N15" i="29"/>
  <c r="N19" i="29"/>
  <c r="N25" i="29"/>
  <c r="N29" i="29"/>
  <c r="N33" i="29"/>
  <c r="N37" i="29"/>
  <c r="N41" i="29"/>
  <c r="N45" i="29"/>
  <c r="M12" i="30"/>
  <c r="M21" i="30"/>
  <c r="M32" i="30"/>
  <c r="M49" i="30"/>
  <c r="P10" i="29"/>
  <c r="N12" i="29"/>
  <c r="P14" i="29"/>
  <c r="N16" i="29"/>
  <c r="P18" i="29"/>
  <c r="N20" i="29"/>
  <c r="P21" i="29"/>
  <c r="N24" i="29"/>
  <c r="P25" i="29"/>
  <c r="N28" i="29"/>
  <c r="P29" i="29"/>
  <c r="N32" i="29"/>
  <c r="P33" i="29"/>
  <c r="N36" i="29"/>
  <c r="P37" i="29"/>
  <c r="N40" i="29"/>
  <c r="P41" i="29"/>
  <c r="N44" i="29"/>
  <c r="P45" i="29"/>
  <c r="N48" i="29"/>
  <c r="O11" i="30"/>
  <c r="M13" i="30"/>
  <c r="O15" i="30"/>
  <c r="M17" i="30"/>
  <c r="M18" i="30"/>
  <c r="M22" i="30"/>
  <c r="M23" i="30"/>
  <c r="M24" i="30"/>
  <c r="M25" i="30"/>
  <c r="M26" i="30"/>
  <c r="M27" i="30"/>
  <c r="M28" i="30"/>
  <c r="M29" i="30"/>
  <c r="M30" i="30"/>
  <c r="M31" i="30"/>
  <c r="M33" i="30"/>
  <c r="M34" i="30"/>
  <c r="M35" i="30"/>
  <c r="M36" i="30"/>
  <c r="M37" i="30"/>
  <c r="M38" i="30"/>
  <c r="M39" i="30"/>
  <c r="M40" i="30"/>
  <c r="M41" i="30"/>
  <c r="M42" i="30"/>
  <c r="M43" i="30"/>
  <c r="M44" i="30"/>
  <c r="M45" i="30"/>
  <c r="M46" i="30"/>
  <c r="M47" i="30"/>
  <c r="N10" i="31"/>
  <c r="N14" i="31"/>
  <c r="N18" i="31"/>
  <c r="N21" i="31"/>
  <c r="N22" i="31"/>
  <c r="N28" i="31"/>
  <c r="N31" i="31"/>
  <c r="N37" i="31"/>
  <c r="N38" i="31"/>
  <c r="L55" i="31"/>
  <c r="L55" i="30"/>
  <c r="L55" i="29"/>
  <c r="P55" i="29"/>
  <c r="I61" i="29" s="1"/>
  <c r="J18" i="9" s="1"/>
  <c r="C50" i="26"/>
  <c r="J55" i="26" s="1"/>
  <c r="C50" i="25"/>
  <c r="J55" i="25" s="1"/>
  <c r="F50" i="25"/>
  <c r="H52" i="25" s="1"/>
  <c r="C61" i="29"/>
  <c r="D18" i="9" s="1"/>
  <c r="M46" i="31"/>
  <c r="M48" i="29"/>
  <c r="M47" i="29"/>
  <c r="M46" i="29"/>
  <c r="M45" i="29"/>
  <c r="M44" i="29"/>
  <c r="M43" i="29"/>
  <c r="M42" i="29"/>
  <c r="M41" i="29"/>
  <c r="M40" i="29"/>
  <c r="M39" i="29"/>
  <c r="M38" i="29"/>
  <c r="M37" i="29"/>
  <c r="M36" i="29"/>
  <c r="M35" i="29"/>
  <c r="M34" i="29"/>
  <c r="M33" i="29"/>
  <c r="M32" i="29"/>
  <c r="M31" i="29"/>
  <c r="M30" i="29"/>
  <c r="M29" i="29"/>
  <c r="M28" i="29"/>
  <c r="M27" i="29"/>
  <c r="M26" i="29"/>
  <c r="M25" i="29"/>
  <c r="M24" i="29"/>
  <c r="M23" i="29"/>
  <c r="M22" i="29"/>
  <c r="M21" i="29"/>
  <c r="O48" i="30"/>
  <c r="O47" i="30"/>
  <c r="O46" i="30"/>
  <c r="O45" i="30"/>
  <c r="O44" i="30"/>
  <c r="O43" i="30"/>
  <c r="O42" i="30"/>
  <c r="O41" i="30"/>
  <c r="O40" i="30"/>
  <c r="O39" i="30"/>
  <c r="O38" i="30"/>
  <c r="O37" i="30"/>
  <c r="O36" i="30"/>
  <c r="O35" i="30"/>
  <c r="O34" i="30"/>
  <c r="O33" i="30"/>
  <c r="O32" i="30"/>
  <c r="O31" i="30"/>
  <c r="O30" i="30"/>
  <c r="O29" i="30"/>
  <c r="O28" i="30"/>
  <c r="O27" i="30"/>
  <c r="O26" i="30"/>
  <c r="O25" i="30"/>
  <c r="O24" i="30"/>
  <c r="O23" i="30"/>
  <c r="O22" i="30"/>
  <c r="O21" i="30"/>
  <c r="O20" i="30"/>
  <c r="O49" i="30"/>
  <c r="M11" i="31"/>
  <c r="M13" i="31"/>
  <c r="M15" i="31"/>
  <c r="M17" i="31"/>
  <c r="M19" i="31"/>
  <c r="M21" i="31"/>
  <c r="M29" i="31"/>
  <c r="M37" i="31"/>
  <c r="M43" i="31"/>
  <c r="M49" i="31"/>
  <c r="M40" i="31"/>
  <c r="M36" i="31"/>
  <c r="M32" i="31"/>
  <c r="M28" i="31"/>
  <c r="M24" i="31"/>
  <c r="M20" i="31"/>
  <c r="M16" i="31"/>
  <c r="M12" i="31"/>
  <c r="M38" i="31"/>
  <c r="M34" i="31"/>
  <c r="M30" i="31"/>
  <c r="M26" i="31"/>
  <c r="M22" i="31"/>
  <c r="M18" i="31"/>
  <c r="M14" i="31"/>
  <c r="M10" i="31"/>
  <c r="O48" i="29"/>
  <c r="O47" i="29"/>
  <c r="O46" i="29"/>
  <c r="O45" i="29"/>
  <c r="O44" i="29"/>
  <c r="O43" i="29"/>
  <c r="O42" i="29"/>
  <c r="O41" i="29"/>
  <c r="O40" i="29"/>
  <c r="O39" i="29"/>
  <c r="O38" i="29"/>
  <c r="O37" i="29"/>
  <c r="O36" i="29"/>
  <c r="O35" i="29"/>
  <c r="O34" i="29"/>
  <c r="O33" i="29"/>
  <c r="O32" i="29"/>
  <c r="O31" i="29"/>
  <c r="O30" i="29"/>
  <c r="O29" i="29"/>
  <c r="O28" i="29"/>
  <c r="O27" i="29"/>
  <c r="O26" i="29"/>
  <c r="O25" i="29"/>
  <c r="O24" i="29"/>
  <c r="O23" i="29"/>
  <c r="O22" i="29"/>
  <c r="O21" i="29"/>
  <c r="O20" i="29"/>
  <c r="M25" i="31"/>
  <c r="M33" i="31"/>
  <c r="M41" i="31"/>
  <c r="M45" i="31"/>
  <c r="P48" i="31"/>
  <c r="P47" i="31"/>
  <c r="P46" i="31"/>
  <c r="P45" i="31"/>
  <c r="P44" i="31"/>
  <c r="P43" i="31"/>
  <c r="P42" i="31"/>
  <c r="P41" i="31"/>
  <c r="P40" i="31"/>
  <c r="P39" i="31"/>
  <c r="P38" i="31"/>
  <c r="P37" i="31"/>
  <c r="P36" i="31"/>
  <c r="P35" i="31"/>
  <c r="P34" i="31"/>
  <c r="P33" i="31"/>
  <c r="P32" i="31"/>
  <c r="P31" i="31"/>
  <c r="P30" i="31"/>
  <c r="P29" i="31"/>
  <c r="P28" i="31"/>
  <c r="P27" i="31"/>
  <c r="P26" i="31"/>
  <c r="P25" i="31"/>
  <c r="P24" i="31"/>
  <c r="P23" i="31"/>
  <c r="P22" i="31"/>
  <c r="P21" i="31"/>
  <c r="P20" i="31"/>
  <c r="P19" i="31"/>
  <c r="P18" i="31"/>
  <c r="P17" i="31"/>
  <c r="P16" i="31"/>
  <c r="P15" i="31"/>
  <c r="P14" i="31"/>
  <c r="P13" i="31"/>
  <c r="P12" i="31"/>
  <c r="P11" i="31"/>
  <c r="P10" i="31"/>
  <c r="P49" i="31"/>
  <c r="C50" i="24"/>
  <c r="J55" i="24" s="1"/>
  <c r="F50" i="24"/>
  <c r="H52" i="24" s="1"/>
  <c r="N55" i="31" l="1"/>
  <c r="G61" i="31" s="1"/>
  <c r="H20" i="9" s="1"/>
  <c r="P55" i="30"/>
  <c r="I61" i="30" s="1"/>
  <c r="J19" i="9" s="1"/>
  <c r="M55" i="30"/>
  <c r="O55" i="31"/>
  <c r="O3" i="31" s="1"/>
  <c r="P55" i="31"/>
  <c r="P3" i="31" s="1"/>
  <c r="P3" i="29"/>
  <c r="N55" i="29"/>
  <c r="G61" i="29" s="1"/>
  <c r="H18" i="9" s="1"/>
  <c r="N3" i="31"/>
  <c r="O55" i="30"/>
  <c r="O3" i="30" s="1"/>
  <c r="M55" i="29"/>
  <c r="F61" i="29" s="1"/>
  <c r="G18" i="9" s="1"/>
  <c r="O55" i="29"/>
  <c r="O3" i="29"/>
  <c r="H61" i="29"/>
  <c r="I18" i="9" s="1"/>
  <c r="M3" i="29"/>
  <c r="G61" i="30"/>
  <c r="H19" i="9" s="1"/>
  <c r="N3" i="30"/>
  <c r="E61" i="30"/>
  <c r="F19" i="9" s="1"/>
  <c r="I7" i="30"/>
  <c r="C61" i="31"/>
  <c r="D20" i="9" s="1"/>
  <c r="C61" i="30"/>
  <c r="D19" i="9" s="1"/>
  <c r="M55" i="31"/>
  <c r="E61" i="29"/>
  <c r="F18" i="9" s="1"/>
  <c r="I7" i="29"/>
  <c r="I7" i="31"/>
  <c r="E61" i="31"/>
  <c r="F20" i="9" s="1"/>
  <c r="D61" i="29"/>
  <c r="E18" i="9" s="1"/>
  <c r="I6" i="29"/>
  <c r="P3" i="30"/>
  <c r="N3" i="29"/>
  <c r="F61" i="30"/>
  <c r="G19" i="9" s="1"/>
  <c r="M3" i="30"/>
  <c r="H61" i="31" l="1"/>
  <c r="I20" i="9" s="1"/>
  <c r="I61" i="31"/>
  <c r="J20" i="9" s="1"/>
  <c r="H61" i="30"/>
  <c r="I19" i="9" s="1"/>
  <c r="D61" i="31"/>
  <c r="E20" i="9" s="1"/>
  <c r="I6" i="31"/>
  <c r="F61" i="31"/>
  <c r="G20" i="9" s="1"/>
  <c r="M3" i="31"/>
  <c r="D61" i="30"/>
  <c r="E19" i="9" s="1"/>
  <c r="I6" i="30"/>
  <c r="C15" i="9" l="1"/>
  <c r="C16" i="9"/>
  <c r="K16" i="9"/>
  <c r="M16" i="9"/>
  <c r="C17" i="9"/>
  <c r="M17" i="9"/>
  <c r="O17" i="9"/>
  <c r="Q17" i="9"/>
  <c r="M61" i="28"/>
  <c r="N17" i="9" s="1"/>
  <c r="L61" i="28"/>
  <c r="K61" i="28"/>
  <c r="L17" i="9" s="1"/>
  <c r="J61" i="28"/>
  <c r="K17" i="9" s="1"/>
  <c r="B61" i="28"/>
  <c r="A61" i="28"/>
  <c r="B17" i="9" s="1"/>
  <c r="P54" i="28"/>
  <c r="O54" i="28"/>
  <c r="N54" i="28"/>
  <c r="N49" i="28" s="1"/>
  <c r="M54" i="28"/>
  <c r="M40" i="28" s="1"/>
  <c r="Q61" i="28"/>
  <c r="R17" i="9" s="1"/>
  <c r="P61" i="28"/>
  <c r="O61" i="28"/>
  <c r="P17" i="9" s="1"/>
  <c r="N61" i="28"/>
  <c r="L49" i="28"/>
  <c r="N48" i="28"/>
  <c r="L48" i="28"/>
  <c r="N47" i="28"/>
  <c r="M47" i="28"/>
  <c r="L47" i="28"/>
  <c r="N46" i="28"/>
  <c r="L46" i="28"/>
  <c r="P46" i="28"/>
  <c r="P45" i="28"/>
  <c r="N45" i="28"/>
  <c r="L45" i="28"/>
  <c r="P44" i="28"/>
  <c r="N44" i="28"/>
  <c r="L44" i="28"/>
  <c r="N43" i="28"/>
  <c r="M43" i="28"/>
  <c r="L43" i="28"/>
  <c r="N42" i="28"/>
  <c r="L42" i="28"/>
  <c r="N41" i="28"/>
  <c r="L41" i="28"/>
  <c r="P40" i="28"/>
  <c r="L40" i="28"/>
  <c r="N40" i="28"/>
  <c r="L39" i="28"/>
  <c r="N39" i="28"/>
  <c r="L38" i="28"/>
  <c r="N38" i="28"/>
  <c r="N37" i="28"/>
  <c r="L37" i="28"/>
  <c r="M36" i="28"/>
  <c r="L36" i="28"/>
  <c r="N36" i="28"/>
  <c r="L35" i="28"/>
  <c r="N35" i="28"/>
  <c r="P34" i="28"/>
  <c r="L34" i="28"/>
  <c r="N34" i="28"/>
  <c r="P33" i="28"/>
  <c r="N33" i="28"/>
  <c r="L33" i="28"/>
  <c r="P32" i="28"/>
  <c r="N32" i="28"/>
  <c r="L32" i="28"/>
  <c r="N31" i="28"/>
  <c r="L31" i="28"/>
  <c r="L30" i="28"/>
  <c r="N30" i="28"/>
  <c r="N29" i="28"/>
  <c r="L29" i="28"/>
  <c r="P28" i="28"/>
  <c r="L28" i="28"/>
  <c r="N28" i="28"/>
  <c r="N27" i="28"/>
  <c r="L27" i="28"/>
  <c r="M26" i="28"/>
  <c r="L26" i="28"/>
  <c r="N26" i="28"/>
  <c r="N25" i="28"/>
  <c r="L25" i="28"/>
  <c r="L24" i="28"/>
  <c r="N24" i="28"/>
  <c r="N23" i="28"/>
  <c r="L23" i="28"/>
  <c r="P22" i="28"/>
  <c r="M22" i="28"/>
  <c r="L22" i="28"/>
  <c r="N22" i="28"/>
  <c r="P21" i="28"/>
  <c r="N21" i="28"/>
  <c r="L21" i="28"/>
  <c r="P20" i="28"/>
  <c r="N20" i="28"/>
  <c r="L20" i="28"/>
  <c r="N19" i="28"/>
  <c r="L19" i="28"/>
  <c r="N18" i="28"/>
  <c r="L18" i="28"/>
  <c r="N17" i="28"/>
  <c r="L17" i="28"/>
  <c r="N16" i="28"/>
  <c r="L16" i="28"/>
  <c r="M16" i="28"/>
  <c r="N15" i="28"/>
  <c r="L15" i="28"/>
  <c r="P14" i="28"/>
  <c r="N14" i="28"/>
  <c r="L14" i="28"/>
  <c r="P13" i="28"/>
  <c r="N13" i="28"/>
  <c r="L13" i="28"/>
  <c r="N12" i="28"/>
  <c r="L12" i="28"/>
  <c r="N11" i="28"/>
  <c r="M11" i="28"/>
  <c r="L11" i="28"/>
  <c r="N10" i="28"/>
  <c r="L10" i="28"/>
  <c r="G7" i="28"/>
  <c r="E7" i="28"/>
  <c r="G6" i="28"/>
  <c r="E6" i="28"/>
  <c r="E5" i="28"/>
  <c r="E4" i="28"/>
  <c r="B3" i="28"/>
  <c r="B2" i="28"/>
  <c r="Q61" i="27"/>
  <c r="R16" i="9" s="1"/>
  <c r="O61" i="27"/>
  <c r="P16" i="9" s="1"/>
  <c r="L61" i="27"/>
  <c r="K61" i="27"/>
  <c r="L16" i="9" s="1"/>
  <c r="J61" i="27"/>
  <c r="B61" i="27"/>
  <c r="A61" i="27"/>
  <c r="B16" i="9" s="1"/>
  <c r="M61" i="27"/>
  <c r="N16" i="9" s="1"/>
  <c r="P54" i="27"/>
  <c r="P41" i="27" s="1"/>
  <c r="O54" i="27"/>
  <c r="N54" i="27"/>
  <c r="N41" i="27" s="1"/>
  <c r="M54" i="27"/>
  <c r="P61" i="27"/>
  <c r="Q16" i="9" s="1"/>
  <c r="N61" i="27"/>
  <c r="O16" i="9" s="1"/>
  <c r="N49" i="27"/>
  <c r="M49" i="27"/>
  <c r="L49" i="27"/>
  <c r="M48" i="27"/>
  <c r="L48" i="27"/>
  <c r="L47" i="27"/>
  <c r="P47" i="27"/>
  <c r="L46" i="27"/>
  <c r="M45" i="27"/>
  <c r="L45" i="27"/>
  <c r="M44" i="27"/>
  <c r="L44" i="27"/>
  <c r="O44" i="27"/>
  <c r="L43" i="27"/>
  <c r="L42" i="27"/>
  <c r="L40" i="27"/>
  <c r="L39" i="27"/>
  <c r="M38" i="27"/>
  <c r="L38" i="27"/>
  <c r="O37" i="27"/>
  <c r="M37" i="27"/>
  <c r="L37" i="27"/>
  <c r="M36" i="27"/>
  <c r="L36" i="27"/>
  <c r="O35" i="27"/>
  <c r="M35" i="27"/>
  <c r="L35" i="27"/>
  <c r="L34" i="27"/>
  <c r="O33" i="27"/>
  <c r="L33" i="27"/>
  <c r="L32" i="27"/>
  <c r="M31" i="27"/>
  <c r="L31" i="27"/>
  <c r="M30" i="27"/>
  <c r="L30" i="27"/>
  <c r="O29" i="27"/>
  <c r="M29" i="27"/>
  <c r="L29" i="27"/>
  <c r="L28" i="27"/>
  <c r="O27" i="27"/>
  <c r="L27" i="27"/>
  <c r="L26" i="27"/>
  <c r="O25" i="27"/>
  <c r="L25" i="27"/>
  <c r="M24" i="27"/>
  <c r="L24" i="27"/>
  <c r="M23" i="27"/>
  <c r="L23" i="27"/>
  <c r="L22" i="27"/>
  <c r="O21" i="27"/>
  <c r="L21" i="27"/>
  <c r="L20" i="27"/>
  <c r="O19" i="27"/>
  <c r="L19" i="27"/>
  <c r="M18" i="27"/>
  <c r="L18" i="27"/>
  <c r="O17" i="27"/>
  <c r="L17" i="27"/>
  <c r="M16" i="27"/>
  <c r="L16" i="27"/>
  <c r="L15" i="27"/>
  <c r="L14" i="27"/>
  <c r="O13" i="27"/>
  <c r="L13" i="27"/>
  <c r="O12" i="27"/>
  <c r="M12" i="27"/>
  <c r="L12" i="27"/>
  <c r="O11" i="27"/>
  <c r="M11" i="27"/>
  <c r="L11" i="27"/>
  <c r="M10" i="27"/>
  <c r="L10" i="27"/>
  <c r="G7" i="27"/>
  <c r="E7" i="27"/>
  <c r="G6" i="27"/>
  <c r="E6" i="27"/>
  <c r="E5" i="27"/>
  <c r="E4" i="27"/>
  <c r="B3" i="27"/>
  <c r="B2" i="27"/>
  <c r="N61" i="26"/>
  <c r="O15" i="9" s="1"/>
  <c r="L61" i="26"/>
  <c r="M15" i="9" s="1"/>
  <c r="K61" i="26"/>
  <c r="L15" i="9" s="1"/>
  <c r="J61" i="26"/>
  <c r="K15" i="9" s="1"/>
  <c r="B61" i="26"/>
  <c r="A61" i="26"/>
  <c r="B15" i="9" s="1"/>
  <c r="M61" i="26"/>
  <c r="N15" i="9" s="1"/>
  <c r="P54" i="26"/>
  <c r="P48" i="26" s="1"/>
  <c r="O54" i="26"/>
  <c r="O45" i="26" s="1"/>
  <c r="N54" i="26"/>
  <c r="N23" i="26" s="1"/>
  <c r="M54" i="26"/>
  <c r="M22" i="26" s="1"/>
  <c r="Q61" i="26"/>
  <c r="R15" i="9" s="1"/>
  <c r="P61" i="26"/>
  <c r="Q15" i="9" s="1"/>
  <c r="O61" i="26"/>
  <c r="P15" i="9" s="1"/>
  <c r="L49" i="26"/>
  <c r="O48" i="26"/>
  <c r="L48" i="26"/>
  <c r="L47" i="26"/>
  <c r="O46" i="26"/>
  <c r="L46" i="26"/>
  <c r="L45" i="26"/>
  <c r="O44" i="26"/>
  <c r="L44" i="26"/>
  <c r="L43" i="26"/>
  <c r="P42" i="26"/>
  <c r="O42" i="26"/>
  <c r="L42" i="26"/>
  <c r="L41" i="26"/>
  <c r="O40" i="26"/>
  <c r="L40" i="26"/>
  <c r="L39" i="26"/>
  <c r="O38" i="26"/>
  <c r="L38" i="26"/>
  <c r="L37" i="26"/>
  <c r="O36" i="26"/>
  <c r="L36" i="26"/>
  <c r="L35" i="26"/>
  <c r="P34" i="26"/>
  <c r="O34" i="26"/>
  <c r="L34" i="26"/>
  <c r="L33" i="26"/>
  <c r="O32" i="26"/>
  <c r="L32" i="26"/>
  <c r="L31" i="26"/>
  <c r="O30" i="26"/>
  <c r="L30" i="26"/>
  <c r="N29" i="26"/>
  <c r="L29" i="26"/>
  <c r="P28" i="26"/>
  <c r="O28" i="26"/>
  <c r="N28" i="26"/>
  <c r="L28" i="26"/>
  <c r="P27" i="26"/>
  <c r="L27" i="26"/>
  <c r="O26" i="26"/>
  <c r="L26" i="26"/>
  <c r="L25" i="26"/>
  <c r="O24" i="26"/>
  <c r="L24" i="26"/>
  <c r="N24" i="26"/>
  <c r="O23" i="26"/>
  <c r="L23" i="26"/>
  <c r="O22" i="26"/>
  <c r="L22" i="26"/>
  <c r="O21" i="26"/>
  <c r="M21" i="26"/>
  <c r="L21" i="26"/>
  <c r="O20" i="26"/>
  <c r="L20" i="26"/>
  <c r="M20" i="26"/>
  <c r="O19" i="26"/>
  <c r="L19" i="26"/>
  <c r="M19" i="26"/>
  <c r="O18" i="26"/>
  <c r="L18" i="26"/>
  <c r="O17" i="26"/>
  <c r="L17" i="26"/>
  <c r="O16" i="26"/>
  <c r="L16" i="26"/>
  <c r="M16" i="26"/>
  <c r="O15" i="26"/>
  <c r="L15" i="26"/>
  <c r="M15" i="26"/>
  <c r="O14" i="26"/>
  <c r="M14" i="26"/>
  <c r="L14" i="26"/>
  <c r="O13" i="26"/>
  <c r="L13" i="26"/>
  <c r="O12" i="26"/>
  <c r="L12" i="26"/>
  <c r="O11" i="26"/>
  <c r="M11" i="26"/>
  <c r="L11" i="26"/>
  <c r="O10" i="26"/>
  <c r="M10" i="26"/>
  <c r="L10" i="26"/>
  <c r="E61" i="26"/>
  <c r="F15" i="9" s="1"/>
  <c r="G7" i="26"/>
  <c r="E7" i="26"/>
  <c r="G6" i="26"/>
  <c r="E6" i="26"/>
  <c r="E5" i="26"/>
  <c r="E4" i="26"/>
  <c r="B3" i="26"/>
  <c r="B2" i="26"/>
  <c r="H40" i="22"/>
  <c r="F40" i="22"/>
  <c r="H39" i="22"/>
  <c r="H38" i="22"/>
  <c r="H37" i="22"/>
  <c r="H36" i="22"/>
  <c r="H35" i="22"/>
  <c r="H34" i="22"/>
  <c r="H33" i="22"/>
  <c r="G33" i="22"/>
  <c r="G34" i="22" s="1"/>
  <c r="G35" i="22" s="1"/>
  <c r="G36" i="22" s="1"/>
  <c r="G37" i="22" s="1"/>
  <c r="G38" i="22" s="1"/>
  <c r="G39" i="22" s="1"/>
  <c r="G40" i="22" s="1"/>
  <c r="H32" i="22"/>
  <c r="G32" i="22"/>
  <c r="B55" i="22"/>
  <c r="H54" i="22"/>
  <c r="E54" i="22"/>
  <c r="H53" i="22"/>
  <c r="E53" i="22"/>
  <c r="E52" i="22"/>
  <c r="C49" i="22"/>
  <c r="H49" i="22" s="1"/>
  <c r="J51" i="22" s="1"/>
  <c r="H48" i="22"/>
  <c r="F48" i="22"/>
  <c r="H47" i="22"/>
  <c r="F47" i="22"/>
  <c r="H46" i="22"/>
  <c r="F46" i="22"/>
  <c r="H45" i="22"/>
  <c r="F45" i="22"/>
  <c r="H44" i="22"/>
  <c r="F44" i="22"/>
  <c r="H43" i="22"/>
  <c r="F43" i="22"/>
  <c r="H42" i="22"/>
  <c r="F42" i="22"/>
  <c r="H41" i="22"/>
  <c r="F41" i="22"/>
  <c r="H31" i="22"/>
  <c r="H30" i="22"/>
  <c r="H29" i="22"/>
  <c r="H28" i="22"/>
  <c r="H27" i="22"/>
  <c r="H26" i="22"/>
  <c r="H25" i="22"/>
  <c r="H24" i="22"/>
  <c r="H23" i="22"/>
  <c r="H22" i="22"/>
  <c r="H21" i="22"/>
  <c r="H20" i="22"/>
  <c r="H19" i="22"/>
  <c r="H18" i="22"/>
  <c r="H17" i="22"/>
  <c r="H16" i="22"/>
  <c r="H15" i="22"/>
  <c r="H14" i="22"/>
  <c r="F14" i="22"/>
  <c r="H13" i="22"/>
  <c r="F13" i="22"/>
  <c r="H12" i="22"/>
  <c r="F12" i="22"/>
  <c r="F50" i="22" s="1"/>
  <c r="H52" i="22" s="1"/>
  <c r="H11" i="22"/>
  <c r="F11" i="22"/>
  <c r="H10" i="22"/>
  <c r="G10" i="22"/>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F10" i="22"/>
  <c r="B55" i="21"/>
  <c r="H54" i="21"/>
  <c r="E54" i="21"/>
  <c r="H53" i="21"/>
  <c r="E53" i="21"/>
  <c r="E52" i="21"/>
  <c r="C49" i="21"/>
  <c r="H49" i="21" s="1"/>
  <c r="J51" i="21" s="1"/>
  <c r="H48" i="21"/>
  <c r="F48" i="21"/>
  <c r="H47" i="21"/>
  <c r="F47" i="21"/>
  <c r="H46" i="21"/>
  <c r="F46" i="21"/>
  <c r="H45" i="21"/>
  <c r="F45" i="21"/>
  <c r="H44" i="21"/>
  <c r="F44" i="21"/>
  <c r="H43" i="21"/>
  <c r="F43" i="21"/>
  <c r="H42" i="21"/>
  <c r="F42" i="21"/>
  <c r="H41" i="21"/>
  <c r="F41" i="21"/>
  <c r="H40" i="21"/>
  <c r="H39" i="21"/>
  <c r="H38" i="21"/>
  <c r="H37" i="21"/>
  <c r="H36" i="21"/>
  <c r="H35" i="21"/>
  <c r="H34" i="21"/>
  <c r="H33" i="21"/>
  <c r="H32" i="21"/>
  <c r="F32" i="21"/>
  <c r="H31" i="21"/>
  <c r="H30" i="21"/>
  <c r="H29" i="21"/>
  <c r="H28" i="21"/>
  <c r="H27" i="21"/>
  <c r="H26" i="21"/>
  <c r="H25" i="21"/>
  <c r="H24" i="21"/>
  <c r="H23" i="21"/>
  <c r="H22" i="21"/>
  <c r="H21" i="21"/>
  <c r="H20" i="21"/>
  <c r="H19" i="21"/>
  <c r="H18" i="21"/>
  <c r="H17" i="21"/>
  <c r="H16" i="21"/>
  <c r="H15" i="21"/>
  <c r="H14" i="21"/>
  <c r="F14" i="21"/>
  <c r="H13" i="21"/>
  <c r="F13" i="21"/>
  <c r="H12" i="21"/>
  <c r="F12" i="21"/>
  <c r="H11" i="21"/>
  <c r="F11" i="21"/>
  <c r="H10" i="21"/>
  <c r="J53" i="21" s="1"/>
  <c r="F10" i="21"/>
  <c r="G10" i="21" s="1"/>
  <c r="G11" i="21" s="1"/>
  <c r="G12" i="21" s="1"/>
  <c r="G13" i="21" s="1"/>
  <c r="G14" i="21" s="1"/>
  <c r="G15" i="21"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G41" i="21" s="1"/>
  <c r="G42" i="21" s="1"/>
  <c r="G43" i="21" s="1"/>
  <c r="G44" i="21" s="1"/>
  <c r="G45" i="21" s="1"/>
  <c r="G46" i="21" s="1"/>
  <c r="G47" i="21" s="1"/>
  <c r="G48" i="21" s="1"/>
  <c r="M13" i="9"/>
  <c r="O13" i="9"/>
  <c r="K14" i="9"/>
  <c r="P14" i="9"/>
  <c r="B14" i="9"/>
  <c r="B55" i="20"/>
  <c r="H54" i="20"/>
  <c r="E54" i="20"/>
  <c r="H53" i="20"/>
  <c r="E53" i="20"/>
  <c r="E52" i="20"/>
  <c r="C49" i="20"/>
  <c r="H49" i="20" s="1"/>
  <c r="J51" i="20" s="1"/>
  <c r="H48" i="20"/>
  <c r="F48" i="20"/>
  <c r="H47" i="20"/>
  <c r="F47" i="20"/>
  <c r="H46" i="20"/>
  <c r="F46" i="20"/>
  <c r="H45" i="20"/>
  <c r="F45" i="20"/>
  <c r="H44" i="20"/>
  <c r="F44" i="20"/>
  <c r="H43" i="20"/>
  <c r="F43" i="20"/>
  <c r="H42" i="20"/>
  <c r="F42" i="20"/>
  <c r="H41" i="20"/>
  <c r="F41" i="20"/>
  <c r="H40" i="20"/>
  <c r="H39" i="20"/>
  <c r="H38" i="20"/>
  <c r="H37" i="20"/>
  <c r="H36" i="20"/>
  <c r="H35" i="20"/>
  <c r="H34" i="20"/>
  <c r="H33" i="20"/>
  <c r="H32" i="20"/>
  <c r="F32" i="20"/>
  <c r="H31" i="20"/>
  <c r="H30" i="20"/>
  <c r="H29" i="20"/>
  <c r="H28" i="20"/>
  <c r="H27" i="20"/>
  <c r="H26" i="20"/>
  <c r="H25" i="20"/>
  <c r="H24" i="20"/>
  <c r="H23" i="20"/>
  <c r="H22" i="20"/>
  <c r="H21" i="20"/>
  <c r="H20" i="20"/>
  <c r="H19" i="20"/>
  <c r="H18" i="20"/>
  <c r="H17" i="20"/>
  <c r="H16" i="20"/>
  <c r="H15" i="20"/>
  <c r="H14" i="20"/>
  <c r="F14" i="20"/>
  <c r="H13" i="20"/>
  <c r="F13" i="20"/>
  <c r="H12" i="20"/>
  <c r="F12" i="20"/>
  <c r="H11" i="20"/>
  <c r="F11" i="20"/>
  <c r="H10" i="20"/>
  <c r="J53" i="20" s="1"/>
  <c r="F10" i="20"/>
  <c r="F50" i="20" s="1"/>
  <c r="H52" i="20" s="1"/>
  <c r="N61" i="25"/>
  <c r="O14" i="9" s="1"/>
  <c r="L61" i="25"/>
  <c r="M14" i="9" s="1"/>
  <c r="K61" i="25"/>
  <c r="L14" i="9" s="1"/>
  <c r="J61" i="25"/>
  <c r="B61" i="25"/>
  <c r="C14" i="9" s="1"/>
  <c r="A61" i="25"/>
  <c r="M61" i="25"/>
  <c r="N14" i="9" s="1"/>
  <c r="P54" i="25"/>
  <c r="P47" i="25" s="1"/>
  <c r="O54" i="25"/>
  <c r="N54" i="25"/>
  <c r="N24" i="25" s="1"/>
  <c r="M54" i="25"/>
  <c r="Q61" i="25"/>
  <c r="R14" i="9" s="1"/>
  <c r="P61" i="25"/>
  <c r="Q14" i="9" s="1"/>
  <c r="O61" i="25"/>
  <c r="L49" i="25"/>
  <c r="L48" i="25"/>
  <c r="L47" i="25"/>
  <c r="L46" i="25"/>
  <c r="L45" i="25"/>
  <c r="L44" i="25"/>
  <c r="L43" i="25"/>
  <c r="P43" i="25"/>
  <c r="L42" i="25"/>
  <c r="P42" i="25"/>
  <c r="L41" i="25"/>
  <c r="P41" i="25"/>
  <c r="L40" i="25"/>
  <c r="L39" i="25"/>
  <c r="L38" i="25"/>
  <c r="L37" i="25"/>
  <c r="L36" i="25"/>
  <c r="P35" i="25"/>
  <c r="L35" i="25"/>
  <c r="L34" i="25"/>
  <c r="L33" i="25"/>
  <c r="L32" i="25"/>
  <c r="P31" i="25"/>
  <c r="L31" i="25"/>
  <c r="L30" i="25"/>
  <c r="L29" i="25"/>
  <c r="L28" i="25"/>
  <c r="L27" i="25"/>
  <c r="L26" i="25"/>
  <c r="L25" i="25"/>
  <c r="L24" i="25"/>
  <c r="L23" i="25"/>
  <c r="L22" i="25"/>
  <c r="L21" i="25"/>
  <c r="L20" i="25"/>
  <c r="P19" i="25"/>
  <c r="L19" i="25"/>
  <c r="L18" i="25"/>
  <c r="L17" i="25"/>
  <c r="N16" i="25"/>
  <c r="L16" i="25"/>
  <c r="P15" i="25"/>
  <c r="L15" i="25"/>
  <c r="L14" i="25"/>
  <c r="L13" i="25"/>
  <c r="L12" i="25"/>
  <c r="L11" i="25"/>
  <c r="L10" i="25"/>
  <c r="G7" i="25"/>
  <c r="E7" i="25"/>
  <c r="G6" i="25"/>
  <c r="E6" i="25"/>
  <c r="E5" i="25"/>
  <c r="E4" i="25"/>
  <c r="B3" i="25"/>
  <c r="B2" i="25"/>
  <c r="Q61" i="24"/>
  <c r="R13" i="9" s="1"/>
  <c r="L61" i="24"/>
  <c r="K61" i="24"/>
  <c r="L13" i="9" s="1"/>
  <c r="J61" i="24"/>
  <c r="K13" i="9" s="1"/>
  <c r="B61" i="24"/>
  <c r="C13" i="9" s="1"/>
  <c r="A61" i="24"/>
  <c r="B13" i="9" s="1"/>
  <c r="M61" i="24"/>
  <c r="N13" i="9" s="1"/>
  <c r="P54" i="24"/>
  <c r="P17" i="24" s="1"/>
  <c r="O54" i="24"/>
  <c r="O45" i="24" s="1"/>
  <c r="N54" i="24"/>
  <c r="N49" i="24" s="1"/>
  <c r="M54" i="24"/>
  <c r="M47" i="24" s="1"/>
  <c r="P61" i="24"/>
  <c r="Q13" i="9" s="1"/>
  <c r="O61" i="24"/>
  <c r="P13" i="9" s="1"/>
  <c r="N61" i="24"/>
  <c r="O49" i="24"/>
  <c r="L49" i="24"/>
  <c r="L48" i="24"/>
  <c r="O48" i="24"/>
  <c r="L47" i="24"/>
  <c r="M46" i="24"/>
  <c r="L46" i="24"/>
  <c r="O46" i="24"/>
  <c r="L45" i="24"/>
  <c r="L44" i="24"/>
  <c r="O44" i="24"/>
  <c r="L43" i="24"/>
  <c r="M42" i="24"/>
  <c r="L42" i="24"/>
  <c r="O42" i="24"/>
  <c r="N41" i="24"/>
  <c r="M41" i="24"/>
  <c r="L41" i="24"/>
  <c r="O41" i="24"/>
  <c r="M40" i="24"/>
  <c r="L40" i="24"/>
  <c r="O39" i="24"/>
  <c r="L39" i="24"/>
  <c r="L38" i="24"/>
  <c r="O37" i="24"/>
  <c r="L37" i="24"/>
  <c r="M36" i="24"/>
  <c r="L36" i="24"/>
  <c r="O35" i="24"/>
  <c r="L35" i="24"/>
  <c r="L34" i="24"/>
  <c r="O33" i="24"/>
  <c r="L33" i="24"/>
  <c r="M32" i="24"/>
  <c r="L32" i="24"/>
  <c r="O31" i="24"/>
  <c r="L31" i="24"/>
  <c r="L30" i="24"/>
  <c r="O29" i="24"/>
  <c r="L29" i="24"/>
  <c r="M28" i="24"/>
  <c r="L28" i="24"/>
  <c r="O27" i="24"/>
  <c r="L27" i="24"/>
  <c r="L26" i="24"/>
  <c r="O25" i="24"/>
  <c r="L25" i="24"/>
  <c r="M24" i="24"/>
  <c r="L24" i="24"/>
  <c r="O23" i="24"/>
  <c r="L23" i="24"/>
  <c r="L22" i="24"/>
  <c r="O21" i="24"/>
  <c r="L21" i="24"/>
  <c r="L20" i="24"/>
  <c r="L19" i="24"/>
  <c r="P18" i="24"/>
  <c r="O18" i="24"/>
  <c r="L18" i="24"/>
  <c r="L17" i="24"/>
  <c r="O16" i="24"/>
  <c r="L16" i="24"/>
  <c r="O15" i="24"/>
  <c r="N15" i="24"/>
  <c r="L15" i="24"/>
  <c r="P14" i="24"/>
  <c r="O14" i="24"/>
  <c r="N14" i="24"/>
  <c r="L14" i="24"/>
  <c r="P13" i="24"/>
  <c r="O13" i="24"/>
  <c r="N13" i="24"/>
  <c r="L13" i="24"/>
  <c r="O12" i="24"/>
  <c r="N12" i="24"/>
  <c r="L12" i="24"/>
  <c r="O11" i="24"/>
  <c r="N11" i="24"/>
  <c r="L11" i="24"/>
  <c r="P10" i="24"/>
  <c r="O10" i="24"/>
  <c r="N10" i="24"/>
  <c r="L10" i="24"/>
  <c r="G7" i="24"/>
  <c r="E7" i="24"/>
  <c r="G6" i="24"/>
  <c r="E6" i="24"/>
  <c r="E5" i="24"/>
  <c r="E4" i="24"/>
  <c r="B3" i="24"/>
  <c r="B2" i="24"/>
  <c r="L61" i="23"/>
  <c r="M12" i="9" s="1"/>
  <c r="K61" i="23"/>
  <c r="L12" i="9" s="1"/>
  <c r="J61" i="23"/>
  <c r="K12" i="9" s="1"/>
  <c r="B61" i="23"/>
  <c r="C12" i="9" s="1"/>
  <c r="A61" i="23"/>
  <c r="B12" i="9" s="1"/>
  <c r="M61" i="23"/>
  <c r="N12" i="9" s="1"/>
  <c r="P54" i="23"/>
  <c r="O54" i="23"/>
  <c r="O48" i="23" s="1"/>
  <c r="N54" i="23"/>
  <c r="M54" i="23"/>
  <c r="M48" i="23" s="1"/>
  <c r="Q61" i="23"/>
  <c r="R12" i="9" s="1"/>
  <c r="P61" i="23"/>
  <c r="Q12" i="9" s="1"/>
  <c r="O61" i="23"/>
  <c r="P12" i="9" s="1"/>
  <c r="N61" i="23"/>
  <c r="O12" i="9" s="1"/>
  <c r="P49" i="23"/>
  <c r="O49" i="23"/>
  <c r="L49" i="23"/>
  <c r="L48" i="23"/>
  <c r="L47" i="23"/>
  <c r="L46" i="23"/>
  <c r="L45" i="23"/>
  <c r="N44" i="23"/>
  <c r="L44" i="23"/>
  <c r="N43" i="23"/>
  <c r="L43" i="23"/>
  <c r="L42" i="23"/>
  <c r="M41" i="23"/>
  <c r="L41" i="23"/>
  <c r="O40" i="23"/>
  <c r="L40" i="23"/>
  <c r="L39" i="23"/>
  <c r="O38" i="23"/>
  <c r="L38" i="23"/>
  <c r="N38" i="23"/>
  <c r="M37" i="23"/>
  <c r="L37" i="23"/>
  <c r="N37" i="23"/>
  <c r="M36" i="23"/>
  <c r="L36" i="23"/>
  <c r="O35" i="23"/>
  <c r="L35" i="23"/>
  <c r="L34" i="23"/>
  <c r="N34" i="23"/>
  <c r="L33" i="23"/>
  <c r="N33" i="23"/>
  <c r="O32" i="23"/>
  <c r="L32" i="23"/>
  <c r="M31" i="23"/>
  <c r="L31" i="23"/>
  <c r="N31" i="23"/>
  <c r="M30" i="23"/>
  <c r="L30" i="23"/>
  <c r="L29" i="23"/>
  <c r="O28" i="23"/>
  <c r="L28" i="23"/>
  <c r="M27" i="23"/>
  <c r="L27" i="23"/>
  <c r="N27" i="23"/>
  <c r="M26" i="23"/>
  <c r="L26" i="23"/>
  <c r="L25" i="23"/>
  <c r="P24" i="23"/>
  <c r="L24" i="23"/>
  <c r="P23" i="23"/>
  <c r="L23" i="23"/>
  <c r="N23" i="23"/>
  <c r="L22" i="23"/>
  <c r="P21" i="23"/>
  <c r="L21" i="23"/>
  <c r="N20" i="23"/>
  <c r="L20" i="23"/>
  <c r="L19" i="23"/>
  <c r="O18" i="23"/>
  <c r="L18" i="23"/>
  <c r="M18" i="23"/>
  <c r="L17" i="23"/>
  <c r="N16" i="23"/>
  <c r="L16" i="23"/>
  <c r="L15" i="23"/>
  <c r="O14" i="23"/>
  <c r="L14" i="23"/>
  <c r="L13" i="23"/>
  <c r="N12" i="23"/>
  <c r="L12" i="23"/>
  <c r="M11" i="23"/>
  <c r="L11" i="23"/>
  <c r="O10" i="23"/>
  <c r="L10" i="23"/>
  <c r="G7" i="23"/>
  <c r="E7" i="23"/>
  <c r="G6" i="23"/>
  <c r="E6" i="23"/>
  <c r="E5" i="23"/>
  <c r="E4" i="23"/>
  <c r="B3" i="23"/>
  <c r="B2" i="23"/>
  <c r="M10" i="23" l="1"/>
  <c r="O11" i="23"/>
  <c r="O12" i="23"/>
  <c r="M14" i="23"/>
  <c r="O15" i="23"/>
  <c r="O16" i="23"/>
  <c r="O19" i="23"/>
  <c r="O20" i="23"/>
  <c r="O26" i="23"/>
  <c r="O27" i="23"/>
  <c r="O30" i="23"/>
  <c r="O31" i="23"/>
  <c r="M35" i="23"/>
  <c r="O36" i="23"/>
  <c r="M40" i="23"/>
  <c r="M43" i="23"/>
  <c r="M44" i="23"/>
  <c r="M45" i="23"/>
  <c r="M47" i="23"/>
  <c r="M49" i="23"/>
  <c r="O17" i="24"/>
  <c r="O20" i="24"/>
  <c r="M23" i="24"/>
  <c r="O24" i="24"/>
  <c r="M27" i="24"/>
  <c r="O28" i="24"/>
  <c r="M31" i="24"/>
  <c r="O32" i="24"/>
  <c r="M35" i="24"/>
  <c r="O36" i="24"/>
  <c r="M39" i="24"/>
  <c r="O40" i="24"/>
  <c r="O43" i="24"/>
  <c r="M45" i="24"/>
  <c r="O47" i="24"/>
  <c r="P11" i="25"/>
  <c r="P23" i="25"/>
  <c r="N40" i="25"/>
  <c r="P48" i="25"/>
  <c r="N13" i="26"/>
  <c r="P36" i="26"/>
  <c r="P44" i="26"/>
  <c r="M19" i="28"/>
  <c r="M31" i="28"/>
  <c r="M49" i="28"/>
  <c r="M16" i="23"/>
  <c r="M17" i="23"/>
  <c r="M20" i="23"/>
  <c r="M22" i="23"/>
  <c r="M23" i="23"/>
  <c r="M24" i="23"/>
  <c r="M25" i="23"/>
  <c r="M29" i="23"/>
  <c r="M34" i="23"/>
  <c r="M39" i="23"/>
  <c r="M42" i="23"/>
  <c r="M12" i="24"/>
  <c r="M13" i="24"/>
  <c r="M18" i="24"/>
  <c r="M22" i="24"/>
  <c r="M26" i="24"/>
  <c r="M30" i="24"/>
  <c r="M34" i="24"/>
  <c r="M38" i="24"/>
  <c r="M44" i="24"/>
  <c r="M48" i="24"/>
  <c r="N32" i="25"/>
  <c r="P26" i="26"/>
  <c r="P31" i="26"/>
  <c r="P35" i="26"/>
  <c r="P39" i="26"/>
  <c r="P43" i="26"/>
  <c r="P47" i="26"/>
  <c r="N10" i="27"/>
  <c r="M12" i="23"/>
  <c r="M13" i="23"/>
  <c r="M55" i="23" s="1"/>
  <c r="M15" i="23"/>
  <c r="M19" i="23"/>
  <c r="M21" i="23"/>
  <c r="O22" i="23"/>
  <c r="O23" i="23"/>
  <c r="O24" i="23"/>
  <c r="M28" i="23"/>
  <c r="M32" i="23"/>
  <c r="M33" i="23"/>
  <c r="O34" i="23"/>
  <c r="M38" i="23"/>
  <c r="O39" i="23"/>
  <c r="O42" i="23"/>
  <c r="O43" i="23"/>
  <c r="O44" i="23"/>
  <c r="M46" i="23"/>
  <c r="M17" i="24"/>
  <c r="O19" i="24"/>
  <c r="M21" i="24"/>
  <c r="O22" i="24"/>
  <c r="O55" i="24" s="1"/>
  <c r="H61" i="24" s="1"/>
  <c r="I13" i="9" s="1"/>
  <c r="M25" i="24"/>
  <c r="O26" i="24"/>
  <c r="M29" i="24"/>
  <c r="O30" i="24"/>
  <c r="M33" i="24"/>
  <c r="O34" i="24"/>
  <c r="M37" i="24"/>
  <c r="O38" i="24"/>
  <c r="M43" i="24"/>
  <c r="P27" i="25"/>
  <c r="P39" i="25"/>
  <c r="P12" i="26"/>
  <c r="P13" i="26"/>
  <c r="M39" i="28"/>
  <c r="P45" i="23"/>
  <c r="P43" i="23"/>
  <c r="P33" i="23"/>
  <c r="P32" i="23"/>
  <c r="P26" i="23"/>
  <c r="P19" i="23"/>
  <c r="P11" i="23"/>
  <c r="P47" i="23"/>
  <c r="P41" i="23"/>
  <c r="P37" i="23"/>
  <c r="P36" i="23"/>
  <c r="P35" i="23"/>
  <c r="P30" i="23"/>
  <c r="P22" i="23"/>
  <c r="P15" i="23"/>
  <c r="N42" i="24"/>
  <c r="N43" i="24"/>
  <c r="N44" i="24"/>
  <c r="N45" i="24"/>
  <c r="N46" i="24"/>
  <c r="N47" i="24"/>
  <c r="N48" i="24"/>
  <c r="N49" i="25"/>
  <c r="N39" i="25"/>
  <c r="N31" i="25"/>
  <c r="N23" i="25"/>
  <c r="N15" i="25"/>
  <c r="N46" i="25"/>
  <c r="N35" i="25"/>
  <c r="N27" i="25"/>
  <c r="N19" i="25"/>
  <c r="N11" i="25"/>
  <c r="P34" i="23"/>
  <c r="P13" i="23"/>
  <c r="P14" i="23"/>
  <c r="P16" i="23"/>
  <c r="P29" i="23"/>
  <c r="P31" i="23"/>
  <c r="P42" i="23"/>
  <c r="P44" i="23"/>
  <c r="P48" i="23"/>
  <c r="N49" i="23"/>
  <c r="N26" i="23"/>
  <c r="N25" i="23"/>
  <c r="N15" i="23"/>
  <c r="N13" i="23"/>
  <c r="N42" i="23"/>
  <c r="N35" i="23"/>
  <c r="N32" i="23"/>
  <c r="N30" i="23"/>
  <c r="N29" i="23"/>
  <c r="N22" i="23"/>
  <c r="N21" i="23"/>
  <c r="N19" i="23"/>
  <c r="N17" i="23"/>
  <c r="N11" i="23"/>
  <c r="N12" i="25"/>
  <c r="N20" i="25"/>
  <c r="N28" i="25"/>
  <c r="N36" i="25"/>
  <c r="P49" i="25"/>
  <c r="P46" i="25"/>
  <c r="P44" i="25"/>
  <c r="P40" i="25"/>
  <c r="P37" i="25"/>
  <c r="P34" i="25"/>
  <c r="P32" i="25"/>
  <c r="P29" i="25"/>
  <c r="P26" i="25"/>
  <c r="P24" i="25"/>
  <c r="P21" i="25"/>
  <c r="P18" i="25"/>
  <c r="P16" i="25"/>
  <c r="P13" i="25"/>
  <c r="P10" i="25"/>
  <c r="P45" i="25"/>
  <c r="P38" i="25"/>
  <c r="P36" i="25"/>
  <c r="P33" i="25"/>
  <c r="P30" i="25"/>
  <c r="P28" i="25"/>
  <c r="P25" i="25"/>
  <c r="P22" i="25"/>
  <c r="P20" i="25"/>
  <c r="P17" i="25"/>
  <c r="P14" i="25"/>
  <c r="P12" i="25"/>
  <c r="N47" i="26"/>
  <c r="N46" i="26"/>
  <c r="N39" i="26"/>
  <c r="N38" i="26"/>
  <c r="N31" i="26"/>
  <c r="N30" i="26"/>
  <c r="N18" i="26"/>
  <c r="N17" i="26"/>
  <c r="N14" i="26"/>
  <c r="N10" i="26"/>
  <c r="N45" i="26"/>
  <c r="N44" i="26"/>
  <c r="N37" i="26"/>
  <c r="N36" i="26"/>
  <c r="N32" i="24"/>
  <c r="N30" i="24"/>
  <c r="N28" i="24"/>
  <c r="N26" i="24"/>
  <c r="N24" i="24"/>
  <c r="N22" i="24"/>
  <c r="N20" i="24"/>
  <c r="N17" i="24"/>
  <c r="N16" i="24"/>
  <c r="N40" i="24"/>
  <c r="N39" i="24"/>
  <c r="N38" i="24"/>
  <c r="N37" i="24"/>
  <c r="N36" i="24"/>
  <c r="N35" i="24"/>
  <c r="N34" i="24"/>
  <c r="N33" i="24"/>
  <c r="N31" i="24"/>
  <c r="N29" i="24"/>
  <c r="N27" i="24"/>
  <c r="N25" i="24"/>
  <c r="N23" i="24"/>
  <c r="N21" i="24"/>
  <c r="P17" i="23"/>
  <c r="P18" i="23"/>
  <c r="P20" i="23"/>
  <c r="N18" i="24"/>
  <c r="N19" i="24"/>
  <c r="P10" i="23"/>
  <c r="P55" i="23" s="1"/>
  <c r="P12" i="23"/>
  <c r="P25" i="23"/>
  <c r="P27" i="23"/>
  <c r="P28" i="23"/>
  <c r="P38" i="23"/>
  <c r="P39" i="23"/>
  <c r="P40" i="23"/>
  <c r="P46" i="23"/>
  <c r="N43" i="25"/>
  <c r="P25" i="26"/>
  <c r="P29" i="26"/>
  <c r="P30" i="26"/>
  <c r="P33" i="26"/>
  <c r="P37" i="26"/>
  <c r="P38" i="26"/>
  <c r="P41" i="26"/>
  <c r="P45" i="26"/>
  <c r="P46" i="26"/>
  <c r="P49" i="26"/>
  <c r="N11" i="27"/>
  <c r="N12" i="27"/>
  <c r="N13" i="27"/>
  <c r="P14" i="27"/>
  <c r="P18" i="27"/>
  <c r="P24" i="27"/>
  <c r="P39" i="27"/>
  <c r="M14" i="28"/>
  <c r="M20" i="28"/>
  <c r="M23" i="28"/>
  <c r="M24" i="28"/>
  <c r="M32" i="28"/>
  <c r="M34" i="28"/>
  <c r="M35" i="28"/>
  <c r="M38" i="28"/>
  <c r="M48" i="28"/>
  <c r="P10" i="26"/>
  <c r="P11" i="26"/>
  <c r="P14" i="26"/>
  <c r="P15" i="26"/>
  <c r="P16" i="26"/>
  <c r="P17" i="26"/>
  <c r="P18" i="26"/>
  <c r="P19" i="26"/>
  <c r="P20" i="26"/>
  <c r="P21" i="26"/>
  <c r="P22" i="26"/>
  <c r="P23" i="26"/>
  <c r="P24" i="26"/>
  <c r="P32" i="26"/>
  <c r="P40" i="26"/>
  <c r="P12" i="27"/>
  <c r="P13" i="27"/>
  <c r="P21" i="27"/>
  <c r="P27" i="27"/>
  <c r="P33" i="27"/>
  <c r="P38" i="27"/>
  <c r="M12" i="28"/>
  <c r="M18" i="28"/>
  <c r="M28" i="28"/>
  <c r="M42" i="28"/>
  <c r="N39" i="23"/>
  <c r="N41" i="23"/>
  <c r="N45" i="23"/>
  <c r="M49" i="24"/>
  <c r="M20" i="24"/>
  <c r="M16" i="24"/>
  <c r="M11" i="24"/>
  <c r="M19" i="24"/>
  <c r="M15" i="24"/>
  <c r="M14" i="24"/>
  <c r="M10" i="24"/>
  <c r="N10" i="25"/>
  <c r="N14" i="25"/>
  <c r="N18" i="25"/>
  <c r="N22" i="25"/>
  <c r="N26" i="25"/>
  <c r="N30" i="25"/>
  <c r="N34" i="25"/>
  <c r="N38" i="25"/>
  <c r="N42" i="25"/>
  <c r="O49" i="25"/>
  <c r="O40" i="25"/>
  <c r="O39" i="25"/>
  <c r="O38" i="25"/>
  <c r="O37" i="25"/>
  <c r="O36" i="25"/>
  <c r="O35" i="25"/>
  <c r="O34" i="25"/>
  <c r="O33" i="25"/>
  <c r="O32" i="25"/>
  <c r="O31" i="25"/>
  <c r="O30" i="25"/>
  <c r="O29" i="25"/>
  <c r="O28" i="25"/>
  <c r="O27" i="25"/>
  <c r="O26" i="25"/>
  <c r="O25" i="25"/>
  <c r="O24" i="25"/>
  <c r="O23" i="25"/>
  <c r="O22" i="25"/>
  <c r="O21" i="25"/>
  <c r="O20" i="25"/>
  <c r="O19" i="25"/>
  <c r="O18" i="25"/>
  <c r="O17" i="25"/>
  <c r="O16" i="25"/>
  <c r="O15" i="25"/>
  <c r="O14" i="25"/>
  <c r="O13" i="25"/>
  <c r="O12" i="25"/>
  <c r="O11" i="25"/>
  <c r="O10" i="25"/>
  <c r="M49" i="26"/>
  <c r="M24" i="26"/>
  <c r="M18" i="26"/>
  <c r="M13" i="26"/>
  <c r="M23" i="26"/>
  <c r="M17" i="26"/>
  <c r="M12" i="26"/>
  <c r="P45" i="27"/>
  <c r="P40" i="27"/>
  <c r="P35" i="27"/>
  <c r="P34" i="27"/>
  <c r="P29" i="27"/>
  <c r="P28" i="27"/>
  <c r="P22" i="27"/>
  <c r="P15" i="27"/>
  <c r="P11" i="27"/>
  <c r="P49" i="27"/>
  <c r="P48" i="27"/>
  <c r="P44" i="27"/>
  <c r="P37" i="27"/>
  <c r="P36" i="27"/>
  <c r="P30" i="27"/>
  <c r="P23" i="27"/>
  <c r="P17" i="27"/>
  <c r="P16" i="27"/>
  <c r="P10" i="27"/>
  <c r="N10" i="23"/>
  <c r="O13" i="23"/>
  <c r="N14" i="23"/>
  <c r="O17" i="23"/>
  <c r="N18" i="23"/>
  <c r="O21" i="23"/>
  <c r="N24" i="23"/>
  <c r="O25" i="23"/>
  <c r="N28" i="23"/>
  <c r="O29" i="23"/>
  <c r="O33" i="23"/>
  <c r="N36" i="23"/>
  <c r="O37" i="23"/>
  <c r="N40" i="23"/>
  <c r="O41" i="23"/>
  <c r="O45" i="23"/>
  <c r="O46" i="23"/>
  <c r="O47" i="23"/>
  <c r="N13" i="25"/>
  <c r="N17" i="25"/>
  <c r="N21" i="25"/>
  <c r="N25" i="25"/>
  <c r="N29" i="25"/>
  <c r="N33" i="25"/>
  <c r="N37" i="25"/>
  <c r="N47" i="25"/>
  <c r="N49" i="26"/>
  <c r="N48" i="26"/>
  <c r="N41" i="26"/>
  <c r="N40" i="26"/>
  <c r="N33" i="26"/>
  <c r="N32" i="26"/>
  <c r="N22" i="26"/>
  <c r="N20" i="26"/>
  <c r="N16" i="26"/>
  <c r="N12" i="26"/>
  <c r="N43" i="26"/>
  <c r="N42" i="26"/>
  <c r="N35" i="26"/>
  <c r="N34" i="26"/>
  <c r="N27" i="26"/>
  <c r="N26" i="26"/>
  <c r="N25" i="26"/>
  <c r="N21" i="26"/>
  <c r="N19" i="26"/>
  <c r="N15" i="26"/>
  <c r="N11" i="26"/>
  <c r="P20" i="27"/>
  <c r="P25" i="27"/>
  <c r="P32" i="27"/>
  <c r="P42" i="27"/>
  <c r="M41" i="27"/>
  <c r="M47" i="27"/>
  <c r="M46" i="27"/>
  <c r="M42" i="27"/>
  <c r="M39" i="27"/>
  <c r="M32" i="27"/>
  <c r="M26" i="27"/>
  <c r="M25" i="27"/>
  <c r="M20" i="27"/>
  <c r="M19" i="27"/>
  <c r="M17" i="27"/>
  <c r="M14" i="27"/>
  <c r="M43" i="27"/>
  <c r="M40" i="27"/>
  <c r="M34" i="27"/>
  <c r="M33" i="27"/>
  <c r="M28" i="27"/>
  <c r="M27" i="27"/>
  <c r="M22" i="27"/>
  <c r="M21" i="27"/>
  <c r="M15" i="27"/>
  <c r="M13" i="27"/>
  <c r="P42" i="28"/>
  <c r="P41" i="28"/>
  <c r="P36" i="28"/>
  <c r="P29" i="28"/>
  <c r="P24" i="28"/>
  <c r="P16" i="28"/>
  <c r="P10" i="28"/>
  <c r="P48" i="28"/>
  <c r="P38" i="28"/>
  <c r="P37" i="28"/>
  <c r="P30" i="28"/>
  <c r="P26" i="28"/>
  <c r="P25" i="28"/>
  <c r="P18" i="28"/>
  <c r="P17" i="28"/>
  <c r="P12" i="28"/>
  <c r="P16" i="24"/>
  <c r="P12" i="24"/>
  <c r="P19" i="24"/>
  <c r="P15" i="24"/>
  <c r="P11" i="24"/>
  <c r="N48" i="25"/>
  <c r="N44" i="25"/>
  <c r="N45" i="25"/>
  <c r="N41" i="25"/>
  <c r="P19" i="27"/>
  <c r="P26" i="27"/>
  <c r="P31" i="27"/>
  <c r="P43" i="27"/>
  <c r="P46" i="27"/>
  <c r="O46" i="27"/>
  <c r="O41" i="27"/>
  <c r="L55" i="27"/>
  <c r="L55" i="26"/>
  <c r="L55" i="25"/>
  <c r="L55" i="24"/>
  <c r="C61" i="26"/>
  <c r="D15" i="9" s="1"/>
  <c r="N55" i="28"/>
  <c r="M48" i="26"/>
  <c r="M47" i="26"/>
  <c r="M46" i="26"/>
  <c r="M45" i="26"/>
  <c r="M44" i="26"/>
  <c r="M43" i="26"/>
  <c r="M42" i="26"/>
  <c r="M41" i="26"/>
  <c r="M40" i="26"/>
  <c r="M39" i="26"/>
  <c r="M38" i="26"/>
  <c r="M37" i="26"/>
  <c r="M36" i="26"/>
  <c r="M35" i="26"/>
  <c r="M34" i="26"/>
  <c r="M33" i="26"/>
  <c r="M32" i="26"/>
  <c r="M31" i="26"/>
  <c r="M30" i="26"/>
  <c r="M29" i="26"/>
  <c r="M28" i="26"/>
  <c r="M27" i="26"/>
  <c r="M26" i="26"/>
  <c r="M25" i="26"/>
  <c r="I7" i="26"/>
  <c r="O27" i="26"/>
  <c r="O31" i="26"/>
  <c r="O35" i="26"/>
  <c r="O39" i="26"/>
  <c r="O43" i="26"/>
  <c r="O47" i="26"/>
  <c r="O49" i="26"/>
  <c r="O10" i="27"/>
  <c r="O15" i="27"/>
  <c r="O23" i="27"/>
  <c r="O31" i="27"/>
  <c r="O39" i="27"/>
  <c r="O42" i="27"/>
  <c r="L55" i="28"/>
  <c r="M27" i="28"/>
  <c r="M30" i="28"/>
  <c r="O48" i="28"/>
  <c r="O47" i="28"/>
  <c r="O46" i="28"/>
  <c r="O45" i="28"/>
  <c r="O44" i="28"/>
  <c r="O43" i="28"/>
  <c r="O42" i="28"/>
  <c r="O41" i="28"/>
  <c r="O40" i="28"/>
  <c r="O39" i="28"/>
  <c r="O38" i="28"/>
  <c r="O37" i="28"/>
  <c r="O36" i="28"/>
  <c r="O35" i="28"/>
  <c r="O34" i="28"/>
  <c r="O33" i="28"/>
  <c r="O32" i="28"/>
  <c r="O31" i="28"/>
  <c r="O30" i="28"/>
  <c r="O29" i="28"/>
  <c r="O28" i="28"/>
  <c r="O27" i="28"/>
  <c r="O26" i="28"/>
  <c r="O25" i="28"/>
  <c r="O24" i="28"/>
  <c r="O23" i="28"/>
  <c r="O22" i="28"/>
  <c r="O21" i="28"/>
  <c r="O20" i="28"/>
  <c r="O19" i="28"/>
  <c r="O18" i="28"/>
  <c r="O17" i="28"/>
  <c r="O16" i="28"/>
  <c r="O15" i="28"/>
  <c r="O14" i="28"/>
  <c r="O13" i="28"/>
  <c r="O12" i="28"/>
  <c r="O11" i="28"/>
  <c r="O10" i="28"/>
  <c r="O49" i="28"/>
  <c r="O43" i="27"/>
  <c r="O25" i="26"/>
  <c r="O29" i="26"/>
  <c r="O33" i="26"/>
  <c r="O37" i="26"/>
  <c r="O41" i="26"/>
  <c r="O47" i="27"/>
  <c r="O49" i="27"/>
  <c r="O48" i="27"/>
  <c r="O45" i="27"/>
  <c r="O40" i="27"/>
  <c r="O38" i="27"/>
  <c r="O36" i="27"/>
  <c r="O34" i="27"/>
  <c r="O32" i="27"/>
  <c r="O30" i="27"/>
  <c r="O28" i="27"/>
  <c r="O26" i="27"/>
  <c r="O24" i="27"/>
  <c r="O22" i="27"/>
  <c r="O20" i="27"/>
  <c r="O18" i="27"/>
  <c r="O16" i="27"/>
  <c r="O14" i="27"/>
  <c r="M45" i="28"/>
  <c r="M41" i="28"/>
  <c r="M37" i="28"/>
  <c r="M33" i="28"/>
  <c r="M29" i="28"/>
  <c r="M25" i="28"/>
  <c r="M21" i="28"/>
  <c r="M17" i="28"/>
  <c r="M13" i="28"/>
  <c r="M46" i="28"/>
  <c r="M44" i="28"/>
  <c r="M15" i="28"/>
  <c r="M10" i="28"/>
  <c r="N48" i="27"/>
  <c r="N47" i="27"/>
  <c r="N46" i="27"/>
  <c r="N45" i="27"/>
  <c r="N44" i="27"/>
  <c r="N43" i="27"/>
  <c r="N42" i="27"/>
  <c r="N40" i="27"/>
  <c r="N39" i="27"/>
  <c r="N38" i="27"/>
  <c r="N37" i="27"/>
  <c r="N36" i="27"/>
  <c r="N35" i="27"/>
  <c r="N34" i="27"/>
  <c r="N33" i="27"/>
  <c r="N32" i="27"/>
  <c r="N31" i="27"/>
  <c r="N30" i="27"/>
  <c r="N29" i="27"/>
  <c r="N28" i="27"/>
  <c r="N27" i="27"/>
  <c r="N26" i="27"/>
  <c r="N25" i="27"/>
  <c r="N24" i="27"/>
  <c r="N23" i="27"/>
  <c r="N22" i="27"/>
  <c r="N21" i="27"/>
  <c r="N20" i="27"/>
  <c r="N19" i="27"/>
  <c r="N18" i="27"/>
  <c r="N17" i="27"/>
  <c r="N16" i="27"/>
  <c r="N15" i="27"/>
  <c r="N14" i="27"/>
  <c r="P49" i="28"/>
  <c r="P47" i="28"/>
  <c r="P43" i="28"/>
  <c r="P39" i="28"/>
  <c r="P35" i="28"/>
  <c r="P31" i="28"/>
  <c r="P27" i="28"/>
  <c r="P23" i="28"/>
  <c r="P19" i="28"/>
  <c r="P15" i="28"/>
  <c r="P11" i="28"/>
  <c r="G41" i="22"/>
  <c r="G42" i="22" s="1"/>
  <c r="G43" i="22" s="1"/>
  <c r="G44" i="22" s="1"/>
  <c r="G45" i="22" s="1"/>
  <c r="G46" i="22" s="1"/>
  <c r="G47" i="22" s="1"/>
  <c r="G48" i="22" s="1"/>
  <c r="J53" i="22"/>
  <c r="C50" i="22"/>
  <c r="J55" i="22" s="1"/>
  <c r="C50" i="21"/>
  <c r="J55" i="21" s="1"/>
  <c r="F50" i="21"/>
  <c r="H52" i="21" s="1"/>
  <c r="C50" i="20"/>
  <c r="J55" i="20" s="1"/>
  <c r="G10" i="20"/>
  <c r="G11" i="20" s="1"/>
  <c r="G12" i="20" s="1"/>
  <c r="G13" i="20" s="1"/>
  <c r="G14" i="20" s="1"/>
  <c r="G15" i="20" s="1"/>
  <c r="G16" i="20" s="1"/>
  <c r="G17" i="20" s="1"/>
  <c r="G18" i="20" s="1"/>
  <c r="G19" i="20" s="1"/>
  <c r="G20" i="20" s="1"/>
  <c r="G21" i="20" s="1"/>
  <c r="G22" i="20" s="1"/>
  <c r="G23" i="20" s="1"/>
  <c r="G24" i="20" s="1"/>
  <c r="G25" i="20" s="1"/>
  <c r="G26" i="20" s="1"/>
  <c r="G27" i="20" s="1"/>
  <c r="G28" i="20" s="1"/>
  <c r="G29" i="20" s="1"/>
  <c r="G30" i="20" s="1"/>
  <c r="G31" i="20" s="1"/>
  <c r="G32" i="20" s="1"/>
  <c r="G33" i="20" s="1"/>
  <c r="G34" i="20" s="1"/>
  <c r="G35" i="20" s="1"/>
  <c r="G36" i="20" s="1"/>
  <c r="G37" i="20" s="1"/>
  <c r="G38" i="20" s="1"/>
  <c r="G39" i="20" s="1"/>
  <c r="G40" i="20" s="1"/>
  <c r="G41" i="20" s="1"/>
  <c r="G42" i="20" s="1"/>
  <c r="G43" i="20" s="1"/>
  <c r="G44" i="20" s="1"/>
  <c r="G45" i="20" s="1"/>
  <c r="G46" i="20" s="1"/>
  <c r="G47" i="20" s="1"/>
  <c r="G48" i="20" s="1"/>
  <c r="E61" i="23"/>
  <c r="F12" i="9" s="1"/>
  <c r="I7" i="23"/>
  <c r="L55" i="23"/>
  <c r="N46" i="23"/>
  <c r="N47" i="23"/>
  <c r="N48" i="23"/>
  <c r="C61" i="25"/>
  <c r="D14" i="9" s="1"/>
  <c r="P48" i="24"/>
  <c r="P47" i="24"/>
  <c r="P46" i="24"/>
  <c r="P45" i="24"/>
  <c r="P44" i="24"/>
  <c r="P43" i="24"/>
  <c r="P42" i="24"/>
  <c r="P41" i="24"/>
  <c r="P40" i="24"/>
  <c r="P39" i="24"/>
  <c r="P38" i="24"/>
  <c r="P37" i="24"/>
  <c r="P36" i="24"/>
  <c r="P35" i="24"/>
  <c r="P34" i="24"/>
  <c r="P33" i="24"/>
  <c r="P32" i="24"/>
  <c r="P31" i="24"/>
  <c r="P30" i="24"/>
  <c r="P29" i="24"/>
  <c r="P28" i="24"/>
  <c r="P27" i="24"/>
  <c r="P26" i="24"/>
  <c r="P25" i="24"/>
  <c r="P24" i="24"/>
  <c r="P23" i="24"/>
  <c r="P22" i="24"/>
  <c r="P21" i="24"/>
  <c r="P20" i="24"/>
  <c r="P49" i="24"/>
  <c r="N55" i="24"/>
  <c r="E61" i="25"/>
  <c r="F14" i="9" s="1"/>
  <c r="I7" i="25"/>
  <c r="M48" i="25"/>
  <c r="M47" i="25"/>
  <c r="M46" i="25"/>
  <c r="M45" i="25"/>
  <c r="M44" i="25"/>
  <c r="M43" i="25"/>
  <c r="M42" i="25"/>
  <c r="M41" i="25"/>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49" i="25"/>
  <c r="O41" i="25"/>
  <c r="O42" i="25"/>
  <c r="O43" i="25"/>
  <c r="O44" i="25"/>
  <c r="O45" i="25"/>
  <c r="O46" i="25"/>
  <c r="O47" i="25"/>
  <c r="O48" i="25"/>
  <c r="M55" i="27" l="1"/>
  <c r="N55" i="26"/>
  <c r="M55" i="24"/>
  <c r="P55" i="26"/>
  <c r="P3" i="26" s="1"/>
  <c r="P55" i="25"/>
  <c r="I61" i="25"/>
  <c r="J14" i="9" s="1"/>
  <c r="P3" i="25"/>
  <c r="P55" i="27"/>
  <c r="O55" i="23"/>
  <c r="H61" i="23" s="1"/>
  <c r="I12" i="9" s="1"/>
  <c r="I61" i="27"/>
  <c r="J16" i="9" s="1"/>
  <c r="P3" i="27"/>
  <c r="N55" i="25"/>
  <c r="P55" i="28"/>
  <c r="P3" i="28" s="1"/>
  <c r="N55" i="27"/>
  <c r="G61" i="27" s="1"/>
  <c r="H16" i="9" s="1"/>
  <c r="O55" i="26"/>
  <c r="O3" i="26" s="1"/>
  <c r="M55" i="26"/>
  <c r="O55" i="25"/>
  <c r="O3" i="25" s="1"/>
  <c r="P55" i="24"/>
  <c r="P3" i="24" s="1"/>
  <c r="N55" i="23"/>
  <c r="G61" i="23" s="1"/>
  <c r="H12" i="9" s="1"/>
  <c r="F61" i="26"/>
  <c r="G15" i="9" s="1"/>
  <c r="M3" i="26"/>
  <c r="F61" i="27"/>
  <c r="G16" i="9" s="1"/>
  <c r="M3" i="27"/>
  <c r="G61" i="28"/>
  <c r="H17" i="9" s="1"/>
  <c r="N3" i="28"/>
  <c r="M55" i="28"/>
  <c r="E61" i="27"/>
  <c r="F16" i="9" s="1"/>
  <c r="I7" i="27"/>
  <c r="C61" i="28"/>
  <c r="D17" i="9" s="1"/>
  <c r="G61" i="26"/>
  <c r="H15" i="9" s="1"/>
  <c r="N3" i="26"/>
  <c r="E61" i="28"/>
  <c r="F17" i="9" s="1"/>
  <c r="I7" i="28"/>
  <c r="I6" i="26"/>
  <c r="D61" i="26"/>
  <c r="E15" i="9" s="1"/>
  <c r="C61" i="27"/>
  <c r="D16" i="9" s="1"/>
  <c r="O55" i="28"/>
  <c r="O55" i="27"/>
  <c r="H61" i="25"/>
  <c r="I14" i="9" s="1"/>
  <c r="G61" i="24"/>
  <c r="H13" i="9" s="1"/>
  <c r="N3" i="24"/>
  <c r="E61" i="24"/>
  <c r="F13" i="9" s="1"/>
  <c r="I7" i="24"/>
  <c r="O3" i="24"/>
  <c r="F61" i="23"/>
  <c r="G12" i="9" s="1"/>
  <c r="M3" i="23"/>
  <c r="C61" i="23"/>
  <c r="D12" i="9" s="1"/>
  <c r="C61" i="24"/>
  <c r="D13" i="9" s="1"/>
  <c r="O3" i="23"/>
  <c r="M55" i="25"/>
  <c r="I6" i="25"/>
  <c r="D61" i="25"/>
  <c r="E14" i="9" s="1"/>
  <c r="I61" i="23"/>
  <c r="J12" i="9" s="1"/>
  <c r="P3" i="23"/>
  <c r="F61" i="24"/>
  <c r="G13" i="9" s="1"/>
  <c r="M3" i="24"/>
  <c r="I61" i="26" l="1"/>
  <c r="J15" i="9" s="1"/>
  <c r="N3" i="23"/>
  <c r="I61" i="24"/>
  <c r="J13" i="9" s="1"/>
  <c r="H61" i="26"/>
  <c r="I15" i="9" s="1"/>
  <c r="N3" i="25"/>
  <c r="G61" i="25"/>
  <c r="H14" i="9" s="1"/>
  <c r="I61" i="28"/>
  <c r="J17" i="9" s="1"/>
  <c r="N3" i="27"/>
  <c r="D61" i="27"/>
  <c r="E16" i="9" s="1"/>
  <c r="I6" i="27"/>
  <c r="D61" i="28"/>
  <c r="E17" i="9" s="1"/>
  <c r="I6" i="28"/>
  <c r="O3" i="27"/>
  <c r="H61" i="27"/>
  <c r="I16" i="9" s="1"/>
  <c r="F61" i="28"/>
  <c r="G17" i="9" s="1"/>
  <c r="M3" i="28"/>
  <c r="O3" i="28"/>
  <c r="H61" i="28"/>
  <c r="I17" i="9" s="1"/>
  <c r="D61" i="24"/>
  <c r="E13" i="9" s="1"/>
  <c r="I6" i="24"/>
  <c r="D61" i="23"/>
  <c r="E12" i="9" s="1"/>
  <c r="I6" i="23"/>
  <c r="M3" i="25"/>
  <c r="F61" i="25"/>
  <c r="G14" i="9" s="1"/>
  <c r="O10" i="9" l="1"/>
  <c r="L11" i="9"/>
  <c r="B10" i="9"/>
  <c r="B55" i="19"/>
  <c r="H54" i="19"/>
  <c r="E54" i="19"/>
  <c r="H53" i="19"/>
  <c r="E53" i="19"/>
  <c r="E52" i="19"/>
  <c r="C49" i="19"/>
  <c r="H49" i="19" s="1"/>
  <c r="J51" i="19" s="1"/>
  <c r="H48" i="19"/>
  <c r="F48" i="19"/>
  <c r="H47" i="19"/>
  <c r="F47" i="19"/>
  <c r="H46" i="19"/>
  <c r="F46" i="19"/>
  <c r="H45" i="19"/>
  <c r="F45" i="19"/>
  <c r="H44" i="19"/>
  <c r="F44" i="19"/>
  <c r="H43" i="19"/>
  <c r="F43" i="19"/>
  <c r="H42" i="19"/>
  <c r="F42" i="19"/>
  <c r="H41" i="19"/>
  <c r="F41" i="19"/>
  <c r="H40" i="19"/>
  <c r="H39" i="19"/>
  <c r="H38" i="19"/>
  <c r="H37" i="19"/>
  <c r="H36" i="19"/>
  <c r="H35" i="19"/>
  <c r="H34" i="19"/>
  <c r="H33" i="19"/>
  <c r="H32" i="19"/>
  <c r="F32" i="19"/>
  <c r="H31" i="19"/>
  <c r="H30" i="19"/>
  <c r="H29" i="19"/>
  <c r="H28" i="19"/>
  <c r="H27" i="19"/>
  <c r="H26" i="19"/>
  <c r="H25" i="19"/>
  <c r="H24" i="19"/>
  <c r="H23" i="19"/>
  <c r="H22" i="19"/>
  <c r="H21" i="19"/>
  <c r="H20" i="19"/>
  <c r="H19" i="19"/>
  <c r="H18" i="19"/>
  <c r="H17" i="19"/>
  <c r="H16" i="19"/>
  <c r="H15" i="19"/>
  <c r="H14" i="19"/>
  <c r="F14" i="19"/>
  <c r="H13" i="19"/>
  <c r="F13" i="19"/>
  <c r="H12" i="19"/>
  <c r="F12" i="19"/>
  <c r="H11" i="19"/>
  <c r="F11" i="19"/>
  <c r="H10" i="19"/>
  <c r="J53" i="19" s="1"/>
  <c r="G10" i="19"/>
  <c r="G11" i="19" s="1"/>
  <c r="G12" i="19" s="1"/>
  <c r="G13" i="19" s="1"/>
  <c r="G14" i="19" s="1"/>
  <c r="G15" i="19" s="1"/>
  <c r="G16" i="19" s="1"/>
  <c r="G17" i="19" s="1"/>
  <c r="G18" i="19" s="1"/>
  <c r="G19" i="19" s="1"/>
  <c r="G20" i="19" s="1"/>
  <c r="G21" i="19" s="1"/>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F10" i="19"/>
  <c r="F50" i="19" s="1"/>
  <c r="H52" i="19" s="1"/>
  <c r="N61" i="22"/>
  <c r="O11" i="9" s="1"/>
  <c r="L61" i="22"/>
  <c r="M11" i="9" s="1"/>
  <c r="K61" i="22"/>
  <c r="J61" i="22"/>
  <c r="K11" i="9" s="1"/>
  <c r="B61" i="22"/>
  <c r="C11" i="9" s="1"/>
  <c r="A61" i="22"/>
  <c r="B11" i="9" s="1"/>
  <c r="M61" i="22"/>
  <c r="N11" i="9" s="1"/>
  <c r="P54" i="22"/>
  <c r="P45" i="22" s="1"/>
  <c r="O54" i="22"/>
  <c r="N54" i="22"/>
  <c r="N49" i="22" s="1"/>
  <c r="M54" i="22"/>
  <c r="Q61" i="22"/>
  <c r="R11" i="9" s="1"/>
  <c r="P61" i="22"/>
  <c r="Q11" i="9" s="1"/>
  <c r="O61" i="22"/>
  <c r="P11" i="9" s="1"/>
  <c r="O49" i="22"/>
  <c r="M49" i="22"/>
  <c r="L49" i="22"/>
  <c r="L48" i="22"/>
  <c r="L47" i="22"/>
  <c r="L46" i="22"/>
  <c r="N45" i="22"/>
  <c r="L45" i="22"/>
  <c r="L44" i="22"/>
  <c r="L43" i="22"/>
  <c r="L42" i="22"/>
  <c r="N41" i="22"/>
  <c r="L41" i="22"/>
  <c r="L40" i="22"/>
  <c r="L39" i="22"/>
  <c r="L38" i="22"/>
  <c r="N37" i="22"/>
  <c r="L37" i="22"/>
  <c r="L36" i="22"/>
  <c r="L35" i="22"/>
  <c r="L34" i="22"/>
  <c r="N33" i="22"/>
  <c r="L33" i="22"/>
  <c r="L32" i="22"/>
  <c r="L31" i="22"/>
  <c r="L30" i="22"/>
  <c r="N29" i="22"/>
  <c r="L29" i="22"/>
  <c r="L28" i="22"/>
  <c r="L27" i="22"/>
  <c r="L26" i="22"/>
  <c r="N25" i="22"/>
  <c r="L25" i="22"/>
  <c r="L24" i="22"/>
  <c r="L23" i="22"/>
  <c r="L22" i="22"/>
  <c r="N21" i="22"/>
  <c r="L21" i="22"/>
  <c r="L20" i="22"/>
  <c r="L19" i="22"/>
  <c r="L18" i="22"/>
  <c r="N17" i="22"/>
  <c r="L17" i="22"/>
  <c r="L16" i="22"/>
  <c r="L15" i="22"/>
  <c r="L14" i="22"/>
  <c r="N13" i="22"/>
  <c r="L13" i="22"/>
  <c r="L12" i="22"/>
  <c r="L11" i="22"/>
  <c r="L10" i="22"/>
  <c r="E61" i="22"/>
  <c r="F11" i="9" s="1"/>
  <c r="I7" i="22"/>
  <c r="G7" i="22"/>
  <c r="E7" i="22"/>
  <c r="G6" i="22"/>
  <c r="E6" i="22"/>
  <c r="E5" i="22"/>
  <c r="E4" i="22"/>
  <c r="B3" i="22"/>
  <c r="B2" i="22"/>
  <c r="O61" i="21"/>
  <c r="P10" i="9" s="1"/>
  <c r="M61" i="21"/>
  <c r="N10" i="9" s="1"/>
  <c r="L61" i="21"/>
  <c r="M10" i="9" s="1"/>
  <c r="K61" i="21"/>
  <c r="L10" i="9" s="1"/>
  <c r="J61" i="21"/>
  <c r="K10" i="9" s="1"/>
  <c r="B61" i="21"/>
  <c r="C10" i="9" s="1"/>
  <c r="A61" i="21"/>
  <c r="P54" i="21"/>
  <c r="P49" i="21" s="1"/>
  <c r="O54" i="21"/>
  <c r="O47" i="21" s="1"/>
  <c r="N54" i="21"/>
  <c r="M54" i="21"/>
  <c r="M49" i="21" s="1"/>
  <c r="Q61" i="21"/>
  <c r="R10" i="9" s="1"/>
  <c r="P61" i="21"/>
  <c r="Q10" i="9" s="1"/>
  <c r="N61" i="21"/>
  <c r="L49" i="21"/>
  <c r="M48" i="21"/>
  <c r="L48" i="21"/>
  <c r="L47" i="21"/>
  <c r="L46" i="21"/>
  <c r="M45" i="21"/>
  <c r="L45" i="21"/>
  <c r="M44" i="21"/>
  <c r="L44" i="21"/>
  <c r="M43" i="21"/>
  <c r="L43" i="21"/>
  <c r="O43" i="21"/>
  <c r="L42" i="21"/>
  <c r="M41" i="21"/>
  <c r="L41" i="21"/>
  <c r="M40" i="21"/>
  <c r="L40" i="21"/>
  <c r="M39" i="21"/>
  <c r="L39" i="21"/>
  <c r="O38" i="21"/>
  <c r="M38" i="21"/>
  <c r="L38" i="21"/>
  <c r="L37" i="21"/>
  <c r="M36" i="21"/>
  <c r="L36" i="21"/>
  <c r="O35" i="21"/>
  <c r="L35" i="21"/>
  <c r="M34" i="21"/>
  <c r="L34" i="21"/>
  <c r="L33" i="21"/>
  <c r="O32" i="21"/>
  <c r="M32" i="21"/>
  <c r="L32" i="21"/>
  <c r="L31" i="21"/>
  <c r="M30" i="21"/>
  <c r="L30" i="21"/>
  <c r="L29" i="21"/>
  <c r="O28" i="21"/>
  <c r="M28" i="21"/>
  <c r="L28" i="21"/>
  <c r="M27" i="21"/>
  <c r="L27" i="21"/>
  <c r="M26" i="21"/>
  <c r="L26" i="21"/>
  <c r="M25" i="21"/>
  <c r="L25" i="21"/>
  <c r="O24" i="21"/>
  <c r="M24" i="21"/>
  <c r="L24" i="21"/>
  <c r="M23" i="21"/>
  <c r="L23" i="21"/>
  <c r="M22" i="21"/>
  <c r="L22" i="21"/>
  <c r="M21" i="21"/>
  <c r="L21" i="21"/>
  <c r="O20" i="21"/>
  <c r="M20" i="21"/>
  <c r="L20" i="21"/>
  <c r="L19" i="21"/>
  <c r="L18" i="21"/>
  <c r="L17" i="21"/>
  <c r="L16" i="21"/>
  <c r="L15" i="21"/>
  <c r="M14" i="21"/>
  <c r="L14" i="21"/>
  <c r="O13" i="21"/>
  <c r="M13" i="21"/>
  <c r="L13" i="21"/>
  <c r="M12" i="21"/>
  <c r="L12" i="21"/>
  <c r="M11" i="21"/>
  <c r="L11" i="21"/>
  <c r="M10" i="21"/>
  <c r="L10" i="21"/>
  <c r="G7" i="21"/>
  <c r="E7" i="21"/>
  <c r="G6" i="21"/>
  <c r="E6" i="21"/>
  <c r="E5" i="21"/>
  <c r="E4" i="21"/>
  <c r="B3" i="21"/>
  <c r="B2" i="21"/>
  <c r="B55" i="18"/>
  <c r="H54" i="18"/>
  <c r="E54" i="18"/>
  <c r="H53" i="18"/>
  <c r="E53" i="18"/>
  <c r="E52" i="18"/>
  <c r="C49" i="18"/>
  <c r="H49" i="18" s="1"/>
  <c r="J51" i="18" s="1"/>
  <c r="H48" i="18"/>
  <c r="F48" i="18"/>
  <c r="H47" i="18"/>
  <c r="F47" i="18"/>
  <c r="H46" i="18"/>
  <c r="F46" i="18"/>
  <c r="H45" i="18"/>
  <c r="F45" i="18"/>
  <c r="H44" i="18"/>
  <c r="F44" i="18"/>
  <c r="H43" i="18"/>
  <c r="F43" i="18"/>
  <c r="H42" i="18"/>
  <c r="F42" i="18"/>
  <c r="H41" i="18"/>
  <c r="F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F14" i="18"/>
  <c r="H13" i="18"/>
  <c r="F13" i="18"/>
  <c r="H12" i="18"/>
  <c r="F12" i="18"/>
  <c r="H11" i="18"/>
  <c r="F11" i="18"/>
  <c r="H10" i="18"/>
  <c r="J53" i="18" s="1"/>
  <c r="G10" i="18"/>
  <c r="G11" i="18" s="1"/>
  <c r="G12" i="18" s="1"/>
  <c r="G13" i="18" s="1"/>
  <c r="G14" i="18" s="1"/>
  <c r="G15" i="18" s="1"/>
  <c r="G16" i="18" s="1"/>
  <c r="G17" i="18" s="1"/>
  <c r="G18" i="18" s="1"/>
  <c r="G19" i="18" s="1"/>
  <c r="G20" i="18" s="1"/>
  <c r="G21" i="18" s="1"/>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F10" i="18"/>
  <c r="F50" i="18" s="1"/>
  <c r="H52" i="18" s="1"/>
  <c r="B55" i="17"/>
  <c r="H54" i="17"/>
  <c r="E54" i="17"/>
  <c r="H53" i="17"/>
  <c r="E53" i="17"/>
  <c r="E52" i="17"/>
  <c r="C50" i="17"/>
  <c r="J55" i="17" s="1"/>
  <c r="H49" i="17"/>
  <c r="J51" i="17" s="1"/>
  <c r="C49" i="17"/>
  <c r="H48" i="17"/>
  <c r="F48" i="17"/>
  <c r="H47" i="17"/>
  <c r="F47" i="17"/>
  <c r="H46" i="17"/>
  <c r="F46" i="17"/>
  <c r="H45" i="17"/>
  <c r="F45" i="17"/>
  <c r="H44" i="17"/>
  <c r="F44" i="17"/>
  <c r="H43" i="17"/>
  <c r="F43" i="17"/>
  <c r="H42" i="17"/>
  <c r="F42" i="17"/>
  <c r="H41" i="17"/>
  <c r="F41" i="17"/>
  <c r="H40" i="17"/>
  <c r="F40" i="17"/>
  <c r="H39" i="17"/>
  <c r="H38" i="17"/>
  <c r="H37" i="17"/>
  <c r="H36" i="17"/>
  <c r="H35" i="17"/>
  <c r="H34" i="17"/>
  <c r="H33" i="17"/>
  <c r="H32" i="17"/>
  <c r="F32" i="17"/>
  <c r="H31" i="17"/>
  <c r="H30" i="17"/>
  <c r="H29" i="17"/>
  <c r="H28" i="17"/>
  <c r="H27" i="17"/>
  <c r="H26" i="17"/>
  <c r="H25" i="17"/>
  <c r="H24" i="17"/>
  <c r="H23" i="17"/>
  <c r="H22" i="17"/>
  <c r="H21" i="17"/>
  <c r="H20" i="17"/>
  <c r="H19" i="17"/>
  <c r="H18" i="17"/>
  <c r="H17" i="17"/>
  <c r="H16" i="17"/>
  <c r="H15" i="17"/>
  <c r="H14" i="17"/>
  <c r="F14" i="17"/>
  <c r="H13" i="17"/>
  <c r="F13" i="17"/>
  <c r="H12" i="17"/>
  <c r="F12" i="17"/>
  <c r="H11" i="17"/>
  <c r="F11" i="17"/>
  <c r="H10" i="17"/>
  <c r="J53" i="17" s="1"/>
  <c r="F10" i="17"/>
  <c r="F50" i="17" s="1"/>
  <c r="H52" i="17" s="1"/>
  <c r="P24" i="22" l="1"/>
  <c r="P26" i="22"/>
  <c r="M29" i="21"/>
  <c r="M31" i="21"/>
  <c r="M35" i="21"/>
  <c r="M47" i="21"/>
  <c r="P10" i="22"/>
  <c r="P40" i="22"/>
  <c r="P42" i="22"/>
  <c r="O12" i="21"/>
  <c r="O17" i="21"/>
  <c r="O23" i="21"/>
  <c r="O27" i="21"/>
  <c r="O31" i="21"/>
  <c r="O37" i="21"/>
  <c r="P22" i="22"/>
  <c r="P36" i="22"/>
  <c r="O11" i="21"/>
  <c r="O22" i="21"/>
  <c r="O26" i="21"/>
  <c r="O30" i="21"/>
  <c r="O33" i="21"/>
  <c r="O40" i="21"/>
  <c r="O42" i="21"/>
  <c r="O45" i="21"/>
  <c r="O48" i="21"/>
  <c r="O49" i="21"/>
  <c r="P16" i="22"/>
  <c r="P18" i="22"/>
  <c r="P32" i="22"/>
  <c r="P34" i="22"/>
  <c r="P48" i="22"/>
  <c r="O15" i="21"/>
  <c r="O19" i="21"/>
  <c r="O34" i="21"/>
  <c r="O46" i="21"/>
  <c r="P20" i="22"/>
  <c r="P38" i="22"/>
  <c r="O10" i="21"/>
  <c r="O14" i="21"/>
  <c r="O16" i="21"/>
  <c r="O18" i="21"/>
  <c r="O21" i="21"/>
  <c r="O25" i="21"/>
  <c r="O29" i="21"/>
  <c r="O36" i="21"/>
  <c r="O39" i="21"/>
  <c r="O41" i="21"/>
  <c r="O44" i="21"/>
  <c r="P12" i="22"/>
  <c r="P14" i="22"/>
  <c r="P28" i="22"/>
  <c r="P30" i="22"/>
  <c r="P44" i="22"/>
  <c r="P46" i="22"/>
  <c r="P10" i="21"/>
  <c r="P11" i="21"/>
  <c r="P12" i="21"/>
  <c r="P13" i="21"/>
  <c r="P14" i="21"/>
  <c r="P15" i="21"/>
  <c r="P16" i="21"/>
  <c r="P17" i="21"/>
  <c r="P18" i="21"/>
  <c r="P19" i="21"/>
  <c r="P20" i="21"/>
  <c r="P21" i="21"/>
  <c r="P22" i="21"/>
  <c r="P23" i="21"/>
  <c r="P24" i="21"/>
  <c r="P25" i="21"/>
  <c r="P26" i="21"/>
  <c r="P27" i="21"/>
  <c r="P28" i="21"/>
  <c r="P29" i="21"/>
  <c r="P30" i="21"/>
  <c r="P31" i="21"/>
  <c r="N11" i="22"/>
  <c r="N15" i="22"/>
  <c r="N19" i="22"/>
  <c r="N23" i="22"/>
  <c r="N27" i="22"/>
  <c r="N31" i="22"/>
  <c r="N35" i="22"/>
  <c r="N39" i="22"/>
  <c r="N43" i="22"/>
  <c r="N47" i="22"/>
  <c r="M15" i="21"/>
  <c r="M16" i="21"/>
  <c r="M17" i="21"/>
  <c r="M18" i="21"/>
  <c r="M19" i="21"/>
  <c r="M33" i="21"/>
  <c r="M37" i="21"/>
  <c r="M42" i="21"/>
  <c r="M46" i="21"/>
  <c r="N10" i="22"/>
  <c r="P11" i="22"/>
  <c r="N14" i="22"/>
  <c r="P15" i="22"/>
  <c r="N18" i="22"/>
  <c r="P19" i="22"/>
  <c r="N22" i="22"/>
  <c r="P23" i="22"/>
  <c r="N26" i="22"/>
  <c r="P27" i="22"/>
  <c r="N30" i="22"/>
  <c r="P31" i="22"/>
  <c r="N34" i="22"/>
  <c r="P35" i="22"/>
  <c r="N38" i="22"/>
  <c r="P39" i="22"/>
  <c r="N42" i="22"/>
  <c r="P43" i="22"/>
  <c r="N46" i="22"/>
  <c r="P47" i="22"/>
  <c r="P49" i="22"/>
  <c r="N12" i="22"/>
  <c r="P13" i="22"/>
  <c r="N16" i="22"/>
  <c r="P17" i="22"/>
  <c r="N20" i="22"/>
  <c r="P21" i="22"/>
  <c r="N24" i="22"/>
  <c r="P25" i="22"/>
  <c r="N28" i="22"/>
  <c r="P29" i="22"/>
  <c r="N32" i="22"/>
  <c r="P33" i="22"/>
  <c r="N36" i="22"/>
  <c r="P37" i="22"/>
  <c r="N40" i="22"/>
  <c r="P41" i="22"/>
  <c r="N44" i="22"/>
  <c r="N48" i="22"/>
  <c r="L55" i="22"/>
  <c r="L55" i="21"/>
  <c r="C50" i="19"/>
  <c r="J55" i="19" s="1"/>
  <c r="I7" i="21"/>
  <c r="E61" i="21"/>
  <c r="F10" i="9" s="1"/>
  <c r="C61" i="22"/>
  <c r="D11" i="9" s="1"/>
  <c r="N48" i="21"/>
  <c r="N47" i="21"/>
  <c r="N46" i="21"/>
  <c r="N45" i="21"/>
  <c r="N44" i="21"/>
  <c r="N43" i="21"/>
  <c r="N42" i="21"/>
  <c r="N41" i="21"/>
  <c r="N40" i="21"/>
  <c r="N39" i="21"/>
  <c r="N38" i="21"/>
  <c r="N37" i="21"/>
  <c r="N36" i="21"/>
  <c r="N35" i="21"/>
  <c r="N34" i="21"/>
  <c r="N33" i="21"/>
  <c r="N32" i="21"/>
  <c r="N10" i="21"/>
  <c r="N11" i="21"/>
  <c r="N12" i="21"/>
  <c r="N13" i="21"/>
  <c r="N14" i="21"/>
  <c r="N15" i="21"/>
  <c r="N16" i="21"/>
  <c r="N17" i="21"/>
  <c r="N18" i="21"/>
  <c r="N19" i="21"/>
  <c r="N20" i="21"/>
  <c r="N21" i="21"/>
  <c r="N22" i="21"/>
  <c r="N23" i="21"/>
  <c r="N24" i="21"/>
  <c r="N25" i="21"/>
  <c r="N26" i="21"/>
  <c r="N27" i="21"/>
  <c r="N28" i="21"/>
  <c r="N29" i="21"/>
  <c r="N30" i="21"/>
  <c r="N31" i="21"/>
  <c r="P48" i="21"/>
  <c r="P47" i="21"/>
  <c r="P46" i="21"/>
  <c r="P45" i="21"/>
  <c r="P44" i="21"/>
  <c r="P43" i="21"/>
  <c r="P42" i="21"/>
  <c r="P41" i="21"/>
  <c r="P40" i="21"/>
  <c r="P39" i="21"/>
  <c r="P38" i="21"/>
  <c r="P37" i="21"/>
  <c r="P36" i="21"/>
  <c r="P35" i="21"/>
  <c r="P34" i="21"/>
  <c r="P33" i="21"/>
  <c r="P32" i="21"/>
  <c r="M48" i="22"/>
  <c r="M47" i="22"/>
  <c r="M46" i="22"/>
  <c r="M45" i="22"/>
  <c r="M44" i="22"/>
  <c r="M43" i="22"/>
  <c r="M42" i="22"/>
  <c r="M41" i="22"/>
  <c r="M40" i="22"/>
  <c r="M39" i="22"/>
  <c r="M38" i="22"/>
  <c r="M37" i="22"/>
  <c r="M36" i="22"/>
  <c r="M35" i="22"/>
  <c r="M34" i="22"/>
  <c r="M33" i="22"/>
  <c r="M32" i="22"/>
  <c r="M31" i="22"/>
  <c r="M30" i="22"/>
  <c r="M29" i="22"/>
  <c r="M28" i="22"/>
  <c r="M27" i="22"/>
  <c r="M26" i="22"/>
  <c r="M25" i="22"/>
  <c r="M24" i="22"/>
  <c r="M23" i="22"/>
  <c r="M22" i="22"/>
  <c r="M21" i="22"/>
  <c r="M20" i="22"/>
  <c r="M19" i="22"/>
  <c r="M18" i="22"/>
  <c r="M17" i="22"/>
  <c r="M16" i="22"/>
  <c r="M15" i="22"/>
  <c r="M14" i="22"/>
  <c r="M13" i="22"/>
  <c r="M12" i="22"/>
  <c r="M11" i="22"/>
  <c r="M10" i="22"/>
  <c r="O48" i="22"/>
  <c r="O47" i="22"/>
  <c r="O46" i="22"/>
  <c r="O45" i="22"/>
  <c r="O44" i="22"/>
  <c r="O43" i="22"/>
  <c r="O42" i="22"/>
  <c r="O41" i="22"/>
  <c r="O40" i="22"/>
  <c r="O39" i="22"/>
  <c r="O38" i="22"/>
  <c r="O37" i="22"/>
  <c r="O36" i="22"/>
  <c r="O35" i="22"/>
  <c r="O34" i="22"/>
  <c r="O33" i="22"/>
  <c r="O32" i="22"/>
  <c r="O31" i="22"/>
  <c r="O30" i="22"/>
  <c r="O29" i="22"/>
  <c r="O28" i="22"/>
  <c r="O27" i="22"/>
  <c r="O26" i="22"/>
  <c r="O25" i="22"/>
  <c r="O24" i="22"/>
  <c r="O23" i="22"/>
  <c r="O22" i="22"/>
  <c r="O21" i="22"/>
  <c r="O20" i="22"/>
  <c r="O19" i="22"/>
  <c r="O18" i="22"/>
  <c r="O17" i="22"/>
  <c r="O16" i="22"/>
  <c r="O15" i="22"/>
  <c r="O14" i="22"/>
  <c r="O13" i="22"/>
  <c r="O12" i="22"/>
  <c r="O11" i="22"/>
  <c r="O10" i="22"/>
  <c r="N49" i="21"/>
  <c r="C50" i="18"/>
  <c r="J55" i="18" s="1"/>
  <c r="G10" i="17"/>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G36" i="17" s="1"/>
  <c r="G37" i="17" s="1"/>
  <c r="G38" i="17" s="1"/>
  <c r="G39" i="17" s="1"/>
  <c r="G40" i="17" s="1"/>
  <c r="G41" i="17" s="1"/>
  <c r="G42" i="17" s="1"/>
  <c r="G43" i="17" s="1"/>
  <c r="G44" i="17" s="1"/>
  <c r="G45" i="17" s="1"/>
  <c r="G46" i="17" s="1"/>
  <c r="G47" i="17" s="1"/>
  <c r="G48" i="17" s="1"/>
  <c r="N55" i="22" l="1"/>
  <c r="G61" i="22" s="1"/>
  <c r="H11" i="9" s="1"/>
  <c r="O55" i="21"/>
  <c r="H61" i="21" s="1"/>
  <c r="I10" i="9" s="1"/>
  <c r="O3" i="21"/>
  <c r="M55" i="21"/>
  <c r="F61" i="21" s="1"/>
  <c r="G10" i="9" s="1"/>
  <c r="P55" i="22"/>
  <c r="I61" i="22" s="1"/>
  <c r="J11" i="9" s="1"/>
  <c r="P55" i="21"/>
  <c r="P3" i="21" s="1"/>
  <c r="O55" i="22"/>
  <c r="M55" i="22"/>
  <c r="M3" i="21"/>
  <c r="I6" i="22"/>
  <c r="D61" i="22"/>
  <c r="E11" i="9" s="1"/>
  <c r="N55" i="21"/>
  <c r="C61" i="21"/>
  <c r="D10" i="9" s="1"/>
  <c r="N3" i="22" l="1"/>
  <c r="P3" i="22"/>
  <c r="I61" i="21"/>
  <c r="J10" i="9" s="1"/>
  <c r="G61" i="21"/>
  <c r="H10" i="9" s="1"/>
  <c r="N3" i="21"/>
  <c r="M3" i="22"/>
  <c r="F61" i="22"/>
  <c r="G11" i="9" s="1"/>
  <c r="D61" i="21"/>
  <c r="E10" i="9" s="1"/>
  <c r="I6" i="21"/>
  <c r="O3" i="22"/>
  <c r="H61" i="22"/>
  <c r="I11" i="9" s="1"/>
  <c r="B55" i="15" l="1"/>
  <c r="H54" i="15"/>
  <c r="E54" i="15"/>
  <c r="H53" i="15"/>
  <c r="E53" i="15"/>
  <c r="E52" i="15"/>
  <c r="C49" i="15"/>
  <c r="H49" i="15" s="1"/>
  <c r="J51" i="15" s="1"/>
  <c r="H48" i="15"/>
  <c r="F48" i="15"/>
  <c r="H47" i="15"/>
  <c r="F47" i="15"/>
  <c r="H46" i="15"/>
  <c r="F46" i="15"/>
  <c r="H45" i="15"/>
  <c r="F45" i="15"/>
  <c r="H44" i="15"/>
  <c r="F44" i="15"/>
  <c r="H43" i="15"/>
  <c r="F43" i="15"/>
  <c r="H42" i="15"/>
  <c r="F42" i="15"/>
  <c r="H41" i="15"/>
  <c r="F41" i="15"/>
  <c r="H40" i="15"/>
  <c r="F40" i="15"/>
  <c r="H39" i="15"/>
  <c r="F39" i="15"/>
  <c r="H38" i="15"/>
  <c r="F38" i="15"/>
  <c r="H37" i="15"/>
  <c r="F37" i="15"/>
  <c r="H36" i="15"/>
  <c r="F36" i="15"/>
  <c r="H35" i="15"/>
  <c r="F35" i="15"/>
  <c r="H34" i="15"/>
  <c r="F34" i="15"/>
  <c r="H33" i="15"/>
  <c r="F33" i="15"/>
  <c r="H32" i="15"/>
  <c r="F32" i="15"/>
  <c r="H31" i="15"/>
  <c r="F31" i="15"/>
  <c r="H30" i="15"/>
  <c r="F30" i="15"/>
  <c r="H29" i="15"/>
  <c r="F29" i="15"/>
  <c r="H28" i="15"/>
  <c r="H27" i="15"/>
  <c r="H26" i="15"/>
  <c r="H25" i="15"/>
  <c r="H24" i="15"/>
  <c r="H23" i="15"/>
  <c r="H22" i="15"/>
  <c r="H21" i="15"/>
  <c r="H20" i="15"/>
  <c r="H19" i="15"/>
  <c r="H18" i="15"/>
  <c r="H17" i="15"/>
  <c r="F17" i="15"/>
  <c r="H16" i="15"/>
  <c r="H15" i="15"/>
  <c r="H14" i="15"/>
  <c r="F14" i="15"/>
  <c r="H13" i="15"/>
  <c r="F13" i="15"/>
  <c r="H12" i="15"/>
  <c r="F12" i="15"/>
  <c r="H11" i="15"/>
  <c r="F11" i="15"/>
  <c r="H10" i="15"/>
  <c r="G10" i="15"/>
  <c r="G11" i="15" s="1"/>
  <c r="G12" i="15" s="1"/>
  <c r="G13" i="15" s="1"/>
  <c r="G14" i="15" s="1"/>
  <c r="G15" i="15" s="1"/>
  <c r="G16" i="15" s="1"/>
  <c r="G17" i="15" s="1"/>
  <c r="G18" i="15" s="1"/>
  <c r="G19" i="15" s="1"/>
  <c r="G20" i="15" s="1"/>
  <c r="G21" i="15" s="1"/>
  <c r="G22" i="15" s="1"/>
  <c r="G23" i="15" s="1"/>
  <c r="G24" i="15" s="1"/>
  <c r="G25" i="15" s="1"/>
  <c r="G26" i="15" s="1"/>
  <c r="G27" i="15" s="1"/>
  <c r="G28" i="15" s="1"/>
  <c r="G29" i="15" s="1"/>
  <c r="G30" i="15" s="1"/>
  <c r="G31" i="15" s="1"/>
  <c r="G32" i="15" s="1"/>
  <c r="G33" i="15" s="1"/>
  <c r="G34" i="15" s="1"/>
  <c r="G35" i="15" s="1"/>
  <c r="G36" i="15" s="1"/>
  <c r="G37" i="15" s="1"/>
  <c r="G38" i="15" s="1"/>
  <c r="G39" i="15" s="1"/>
  <c r="G40" i="15" s="1"/>
  <c r="G41" i="15" s="1"/>
  <c r="G42" i="15" s="1"/>
  <c r="G43" i="15" s="1"/>
  <c r="G44" i="15" s="1"/>
  <c r="G45" i="15" s="1"/>
  <c r="G46" i="15" s="1"/>
  <c r="G47" i="15" s="1"/>
  <c r="G48" i="15" s="1"/>
  <c r="F10" i="15"/>
  <c r="F50" i="15" s="1"/>
  <c r="H52" i="15" s="1"/>
  <c r="L8" i="9"/>
  <c r="O8" i="9"/>
  <c r="Q8" i="9"/>
  <c r="K9" i="9"/>
  <c r="M9" i="9"/>
  <c r="P9" i="9"/>
  <c r="R9" i="9"/>
  <c r="B9" i="9"/>
  <c r="N61" i="20"/>
  <c r="O9" i="9" s="1"/>
  <c r="L61" i="20"/>
  <c r="K61" i="20"/>
  <c r="L9" i="9" s="1"/>
  <c r="J61" i="20"/>
  <c r="B61" i="20"/>
  <c r="C9" i="9" s="1"/>
  <c r="A61" i="20"/>
  <c r="M61" i="20"/>
  <c r="N9" i="9" s="1"/>
  <c r="P54" i="20"/>
  <c r="P46" i="20" s="1"/>
  <c r="O54" i="20"/>
  <c r="O49" i="20" s="1"/>
  <c r="N54" i="20"/>
  <c r="M54" i="20"/>
  <c r="M49" i="20" s="1"/>
  <c r="Q61" i="20"/>
  <c r="P61" i="20"/>
  <c r="Q9" i="9" s="1"/>
  <c r="O61" i="20"/>
  <c r="P49" i="20"/>
  <c r="N49" i="20"/>
  <c r="L49" i="20"/>
  <c r="P48" i="20"/>
  <c r="N48" i="20"/>
  <c r="L48" i="20"/>
  <c r="P47" i="20"/>
  <c r="N47" i="20"/>
  <c r="L47" i="20"/>
  <c r="N46" i="20"/>
  <c r="L46" i="20"/>
  <c r="P45" i="20"/>
  <c r="N45" i="20"/>
  <c r="L45" i="20"/>
  <c r="P44" i="20"/>
  <c r="N44" i="20"/>
  <c r="L44" i="20"/>
  <c r="P43" i="20"/>
  <c r="N43" i="20"/>
  <c r="L43" i="20"/>
  <c r="N42" i="20"/>
  <c r="L42" i="20"/>
  <c r="P41" i="20"/>
  <c r="N41" i="20"/>
  <c r="L41" i="20"/>
  <c r="P40" i="20"/>
  <c r="N40" i="20"/>
  <c r="L40" i="20"/>
  <c r="P39" i="20"/>
  <c r="N39" i="20"/>
  <c r="L39" i="20"/>
  <c r="N38" i="20"/>
  <c r="L38" i="20"/>
  <c r="P37" i="20"/>
  <c r="N37" i="20"/>
  <c r="L37" i="20"/>
  <c r="P36" i="20"/>
  <c r="N36" i="20"/>
  <c r="L36" i="20"/>
  <c r="P35" i="20"/>
  <c r="N35" i="20"/>
  <c r="L35" i="20"/>
  <c r="N34" i="20"/>
  <c r="L34" i="20"/>
  <c r="P33" i="20"/>
  <c r="N33" i="20"/>
  <c r="L33" i="20"/>
  <c r="P32" i="20"/>
  <c r="N32" i="20"/>
  <c r="L32" i="20"/>
  <c r="P31" i="20"/>
  <c r="N31" i="20"/>
  <c r="L31" i="20"/>
  <c r="N30" i="20"/>
  <c r="L30" i="20"/>
  <c r="P29" i="20"/>
  <c r="N29" i="20"/>
  <c r="L29" i="20"/>
  <c r="P28" i="20"/>
  <c r="N28" i="20"/>
  <c r="L28" i="20"/>
  <c r="P27" i="20"/>
  <c r="N27" i="20"/>
  <c r="L27" i="20"/>
  <c r="N26" i="20"/>
  <c r="L26" i="20"/>
  <c r="P25" i="20"/>
  <c r="N25" i="20"/>
  <c r="L25" i="20"/>
  <c r="P24" i="20"/>
  <c r="N24" i="20"/>
  <c r="L24" i="20"/>
  <c r="P23" i="20"/>
  <c r="N23" i="20"/>
  <c r="L23" i="20"/>
  <c r="N22" i="20"/>
  <c r="L22" i="20"/>
  <c r="P21" i="20"/>
  <c r="N21" i="20"/>
  <c r="L21" i="20"/>
  <c r="P20" i="20"/>
  <c r="N20" i="20"/>
  <c r="L20" i="20"/>
  <c r="P19" i="20"/>
  <c r="N19" i="20"/>
  <c r="L19" i="20"/>
  <c r="N18" i="20"/>
  <c r="L18" i="20"/>
  <c r="P17" i="20"/>
  <c r="N17" i="20"/>
  <c r="L17" i="20"/>
  <c r="P16" i="20"/>
  <c r="N16" i="20"/>
  <c r="L16" i="20"/>
  <c r="P15" i="20"/>
  <c r="N15" i="20"/>
  <c r="L15" i="20"/>
  <c r="N14" i="20"/>
  <c r="L14" i="20"/>
  <c r="P13" i="20"/>
  <c r="N13" i="20"/>
  <c r="L13" i="20"/>
  <c r="P12" i="20"/>
  <c r="N12" i="20"/>
  <c r="L12" i="20"/>
  <c r="P11" i="20"/>
  <c r="N11" i="20"/>
  <c r="L11" i="20"/>
  <c r="P10" i="20"/>
  <c r="N10" i="20"/>
  <c r="L10" i="20"/>
  <c r="E61" i="20"/>
  <c r="F9" i="9" s="1"/>
  <c r="G7" i="20"/>
  <c r="E7" i="20"/>
  <c r="G6" i="20"/>
  <c r="E6" i="20"/>
  <c r="E5" i="20"/>
  <c r="E4" i="20"/>
  <c r="B3" i="20"/>
  <c r="B2" i="20"/>
  <c r="O61" i="19"/>
  <c r="P8" i="9" s="1"/>
  <c r="M61" i="19"/>
  <c r="N8" i="9" s="1"/>
  <c r="L61" i="19"/>
  <c r="M8" i="9" s="1"/>
  <c r="K61" i="19"/>
  <c r="J61" i="19"/>
  <c r="K8" i="9" s="1"/>
  <c r="B61" i="19"/>
  <c r="C8" i="9" s="1"/>
  <c r="A61" i="19"/>
  <c r="B8" i="9" s="1"/>
  <c r="P54" i="19"/>
  <c r="P32" i="19" s="1"/>
  <c r="O54" i="19"/>
  <c r="O47" i="19" s="1"/>
  <c r="N54" i="19"/>
  <c r="M54" i="19"/>
  <c r="M47" i="19" s="1"/>
  <c r="Q61" i="19"/>
  <c r="R8" i="9" s="1"/>
  <c r="P61" i="19"/>
  <c r="N61" i="19"/>
  <c r="L49" i="19"/>
  <c r="L48" i="19"/>
  <c r="L47" i="19"/>
  <c r="M46" i="19"/>
  <c r="L46" i="19"/>
  <c r="L45" i="19"/>
  <c r="M44" i="19"/>
  <c r="L44" i="19"/>
  <c r="L43" i="19"/>
  <c r="L42" i="19"/>
  <c r="M41" i="19"/>
  <c r="L41" i="19"/>
  <c r="M40" i="19"/>
  <c r="L40" i="19"/>
  <c r="O39" i="19"/>
  <c r="L39" i="19"/>
  <c r="L38" i="19"/>
  <c r="M37" i="19"/>
  <c r="L37" i="19"/>
  <c r="L36" i="19"/>
  <c r="M35" i="19"/>
  <c r="L35" i="19"/>
  <c r="L34" i="19"/>
  <c r="L33" i="19"/>
  <c r="M32" i="19"/>
  <c r="L32" i="19"/>
  <c r="L31" i="19"/>
  <c r="L30" i="19"/>
  <c r="M29" i="19"/>
  <c r="L29" i="19"/>
  <c r="O28" i="19"/>
  <c r="L28" i="19"/>
  <c r="M27" i="19"/>
  <c r="L27" i="19"/>
  <c r="O26" i="19"/>
  <c r="L26" i="19"/>
  <c r="L25" i="19"/>
  <c r="M24" i="19"/>
  <c r="L24" i="19"/>
  <c r="L23" i="19"/>
  <c r="L22" i="19"/>
  <c r="M21" i="19"/>
  <c r="L21" i="19"/>
  <c r="L20" i="19"/>
  <c r="M20" i="19"/>
  <c r="L19" i="19"/>
  <c r="L18" i="19"/>
  <c r="M18" i="19"/>
  <c r="L17" i="19"/>
  <c r="L16" i="19"/>
  <c r="O15" i="19"/>
  <c r="L15" i="19"/>
  <c r="M15" i="19"/>
  <c r="L14" i="19"/>
  <c r="M13" i="19"/>
  <c r="L13" i="19"/>
  <c r="L12" i="19"/>
  <c r="M11" i="19"/>
  <c r="L11" i="19"/>
  <c r="L10" i="19"/>
  <c r="G7" i="19"/>
  <c r="E7" i="19"/>
  <c r="G6" i="19"/>
  <c r="E6" i="19"/>
  <c r="E5" i="19"/>
  <c r="E4" i="19"/>
  <c r="B3" i="19"/>
  <c r="B2" i="19"/>
  <c r="O18" i="19" l="1"/>
  <c r="O33" i="19"/>
  <c r="O44" i="19"/>
  <c r="O46" i="19"/>
  <c r="O20" i="19"/>
  <c r="O31" i="19"/>
  <c r="O10" i="19"/>
  <c r="O12" i="19"/>
  <c r="O23" i="19"/>
  <c r="O25" i="19"/>
  <c r="O34" i="19"/>
  <c r="O36" i="19"/>
  <c r="O41" i="19"/>
  <c r="O43" i="19"/>
  <c r="O11" i="19"/>
  <c r="O14" i="19"/>
  <c r="M16" i="19"/>
  <c r="O17" i="19"/>
  <c r="M19" i="19"/>
  <c r="O21" i="19"/>
  <c r="M23" i="19"/>
  <c r="O24" i="19"/>
  <c r="O27" i="19"/>
  <c r="O30" i="19"/>
  <c r="M33" i="19"/>
  <c r="M36" i="19"/>
  <c r="O37" i="19"/>
  <c r="M39" i="19"/>
  <c r="O40" i="19"/>
  <c r="O42" i="19"/>
  <c r="O45" i="19"/>
  <c r="O48" i="19"/>
  <c r="M49" i="19"/>
  <c r="O49" i="19"/>
  <c r="M12" i="19"/>
  <c r="O13" i="19"/>
  <c r="O16" i="19"/>
  <c r="O19" i="19"/>
  <c r="O22" i="19"/>
  <c r="M25" i="19"/>
  <c r="M28" i="19"/>
  <c r="O29" i="19"/>
  <c r="M31" i="19"/>
  <c r="O32" i="19"/>
  <c r="O35" i="19"/>
  <c r="O38" i="19"/>
  <c r="M42" i="19"/>
  <c r="M45" i="19"/>
  <c r="M48" i="19"/>
  <c r="M10" i="19"/>
  <c r="M14" i="19"/>
  <c r="M17" i="19"/>
  <c r="M22" i="19"/>
  <c r="M26" i="19"/>
  <c r="M30" i="19"/>
  <c r="M34" i="19"/>
  <c r="M38" i="19"/>
  <c r="M43" i="19"/>
  <c r="P14" i="20"/>
  <c r="P18" i="20"/>
  <c r="P22" i="20"/>
  <c r="P26" i="20"/>
  <c r="P30" i="20"/>
  <c r="P34" i="20"/>
  <c r="P38" i="20"/>
  <c r="P42" i="20"/>
  <c r="N55" i="20"/>
  <c r="G61" i="20" s="1"/>
  <c r="H9" i="9" s="1"/>
  <c r="L55" i="20"/>
  <c r="C50" i="15"/>
  <c r="J55" i="15" s="1"/>
  <c r="J53" i="15"/>
  <c r="N48" i="19"/>
  <c r="N47" i="19"/>
  <c r="N46" i="19"/>
  <c r="N45" i="19"/>
  <c r="N44" i="19"/>
  <c r="N43" i="19"/>
  <c r="N42" i="19"/>
  <c r="N41" i="19"/>
  <c r="N40" i="19"/>
  <c r="N39" i="19"/>
  <c r="N38" i="19"/>
  <c r="N37" i="19"/>
  <c r="N36" i="19"/>
  <c r="N35" i="19"/>
  <c r="N34" i="19"/>
  <c r="N33" i="19"/>
  <c r="N32" i="19"/>
  <c r="O48" i="20"/>
  <c r="O47" i="20"/>
  <c r="O46" i="20"/>
  <c r="O45" i="20"/>
  <c r="O44" i="20"/>
  <c r="O43" i="20"/>
  <c r="O42" i="20"/>
  <c r="O41" i="20"/>
  <c r="O40" i="20"/>
  <c r="O39" i="20"/>
  <c r="O38" i="20"/>
  <c r="O37" i="20"/>
  <c r="O36" i="20"/>
  <c r="O35" i="20"/>
  <c r="O34" i="20"/>
  <c r="O33" i="20"/>
  <c r="O32" i="20"/>
  <c r="O31" i="20"/>
  <c r="O30" i="20"/>
  <c r="O29" i="20"/>
  <c r="O28" i="20"/>
  <c r="O27" i="20"/>
  <c r="O26" i="20"/>
  <c r="O25" i="20"/>
  <c r="O24" i="20"/>
  <c r="O23" i="20"/>
  <c r="O22" i="20"/>
  <c r="O21" i="20"/>
  <c r="O20" i="20"/>
  <c r="O19" i="20"/>
  <c r="O18" i="20"/>
  <c r="O17" i="20"/>
  <c r="O16" i="20"/>
  <c r="O15" i="20"/>
  <c r="O14" i="20"/>
  <c r="O13" i="20"/>
  <c r="O12" i="20"/>
  <c r="O11" i="20"/>
  <c r="O10" i="20"/>
  <c r="N10" i="19"/>
  <c r="N11" i="19"/>
  <c r="N12" i="19"/>
  <c r="N13" i="19"/>
  <c r="N14" i="19"/>
  <c r="N15" i="19"/>
  <c r="N16" i="19"/>
  <c r="N17" i="19"/>
  <c r="N18" i="19"/>
  <c r="N19" i="19"/>
  <c r="N20" i="19"/>
  <c r="N21" i="19"/>
  <c r="N22" i="19"/>
  <c r="N23" i="19"/>
  <c r="N24" i="19"/>
  <c r="N25" i="19"/>
  <c r="N26" i="19"/>
  <c r="N27" i="19"/>
  <c r="N28" i="19"/>
  <c r="N29" i="19"/>
  <c r="N30" i="19"/>
  <c r="N31" i="19"/>
  <c r="N49" i="19"/>
  <c r="I7" i="20"/>
  <c r="P48" i="19"/>
  <c r="P47" i="19"/>
  <c r="P46" i="19"/>
  <c r="P45" i="19"/>
  <c r="P44" i="19"/>
  <c r="P43" i="19"/>
  <c r="P42" i="19"/>
  <c r="P41" i="19"/>
  <c r="P40" i="19"/>
  <c r="P39" i="19"/>
  <c r="P38" i="19"/>
  <c r="P37" i="19"/>
  <c r="P36" i="19"/>
  <c r="P35" i="19"/>
  <c r="P34" i="19"/>
  <c r="P33" i="19"/>
  <c r="C61" i="20"/>
  <c r="D9" i="9" s="1"/>
  <c r="M48" i="20"/>
  <c r="M47" i="20"/>
  <c r="M46" i="20"/>
  <c r="M45" i="20"/>
  <c r="M44" i="20"/>
  <c r="M43" i="20"/>
  <c r="M42" i="20"/>
  <c r="M41" i="20"/>
  <c r="M40" i="20"/>
  <c r="M39" i="20"/>
  <c r="M38" i="20"/>
  <c r="M37" i="20"/>
  <c r="M36" i="20"/>
  <c r="M35" i="20"/>
  <c r="M34" i="20"/>
  <c r="M33" i="20"/>
  <c r="M32" i="20"/>
  <c r="M31" i="20"/>
  <c r="M30" i="20"/>
  <c r="M29" i="20"/>
  <c r="M28" i="20"/>
  <c r="M27" i="20"/>
  <c r="M26" i="20"/>
  <c r="M25" i="20"/>
  <c r="M24" i="20"/>
  <c r="M23" i="20"/>
  <c r="M22" i="20"/>
  <c r="M21" i="20"/>
  <c r="M20" i="20"/>
  <c r="M19" i="20"/>
  <c r="M18" i="20"/>
  <c r="M17" i="20"/>
  <c r="M16" i="20"/>
  <c r="M15" i="20"/>
  <c r="M14" i="20"/>
  <c r="M13" i="20"/>
  <c r="M12" i="20"/>
  <c r="M11" i="20"/>
  <c r="M10" i="20"/>
  <c r="L55" i="19"/>
  <c r="P10" i="19"/>
  <c r="P11" i="19"/>
  <c r="P12" i="19"/>
  <c r="P13" i="19"/>
  <c r="P14" i="19"/>
  <c r="P15" i="19"/>
  <c r="P16" i="19"/>
  <c r="P17" i="19"/>
  <c r="P18" i="19"/>
  <c r="P19" i="19"/>
  <c r="P20" i="19"/>
  <c r="P21" i="19"/>
  <c r="P22" i="19"/>
  <c r="P23" i="19"/>
  <c r="P24" i="19"/>
  <c r="P25" i="19"/>
  <c r="P26" i="19"/>
  <c r="P27" i="19"/>
  <c r="P28" i="19"/>
  <c r="P29" i="19"/>
  <c r="P30" i="19"/>
  <c r="P31" i="19"/>
  <c r="P49" i="19"/>
  <c r="O55" i="19" l="1"/>
  <c r="H61" i="19" s="1"/>
  <c r="I8" i="9" s="1"/>
  <c r="P55" i="20"/>
  <c r="N3" i="20"/>
  <c r="M55" i="19"/>
  <c r="F61" i="19" s="1"/>
  <c r="G8" i="9" s="1"/>
  <c r="I61" i="20"/>
  <c r="J9" i="9" s="1"/>
  <c r="P3" i="20"/>
  <c r="M55" i="20"/>
  <c r="F61" i="20" s="1"/>
  <c r="G9" i="9" s="1"/>
  <c r="N55" i="19"/>
  <c r="C61" i="19"/>
  <c r="D8" i="9" s="1"/>
  <c r="P55" i="19"/>
  <c r="O55" i="20"/>
  <c r="I7" i="19"/>
  <c r="E61" i="19"/>
  <c r="F8" i="9" s="1"/>
  <c r="O3" i="19"/>
  <c r="I6" i="20"/>
  <c r="D61" i="20"/>
  <c r="E9" i="9" s="1"/>
  <c r="M3" i="19" l="1"/>
  <c r="M3" i="20"/>
  <c r="O3" i="20"/>
  <c r="H61" i="20"/>
  <c r="I9" i="9" s="1"/>
  <c r="G61" i="19"/>
  <c r="H8" i="9" s="1"/>
  <c r="N3" i="19"/>
  <c r="D61" i="19"/>
  <c r="E8" i="9" s="1"/>
  <c r="I6" i="19"/>
  <c r="P3" i="19"/>
  <c r="I61" i="19"/>
  <c r="J8" i="9" s="1"/>
  <c r="O61" i="18" l="1"/>
  <c r="P7" i="9" s="1"/>
  <c r="L61" i="18"/>
  <c r="M7" i="9" s="1"/>
  <c r="K61" i="18"/>
  <c r="L7" i="9" s="1"/>
  <c r="J61" i="18"/>
  <c r="K7" i="9" s="1"/>
  <c r="B61" i="18"/>
  <c r="C7" i="9" s="1"/>
  <c r="A61" i="18"/>
  <c r="B7" i="9" s="1"/>
  <c r="M61" i="18"/>
  <c r="N7" i="9" s="1"/>
  <c r="P54" i="18"/>
  <c r="O54" i="18"/>
  <c r="O49" i="18" s="1"/>
  <c r="N54" i="18"/>
  <c r="N49" i="18" s="1"/>
  <c r="M54" i="18"/>
  <c r="M49" i="18" s="1"/>
  <c r="Q61" i="18"/>
  <c r="R7" i="9" s="1"/>
  <c r="P61" i="18"/>
  <c r="Q7" i="9" s="1"/>
  <c r="N61" i="18"/>
  <c r="O7" i="9" s="1"/>
  <c r="L49" i="18"/>
  <c r="M48" i="18"/>
  <c r="L48" i="18"/>
  <c r="O48" i="18"/>
  <c r="M47" i="18"/>
  <c r="L47" i="18"/>
  <c r="L46" i="18"/>
  <c r="O46" i="18"/>
  <c r="M45" i="18"/>
  <c r="L45" i="18"/>
  <c r="O45" i="18"/>
  <c r="M44" i="18"/>
  <c r="L44" i="18"/>
  <c r="O44" i="18"/>
  <c r="L43" i="18"/>
  <c r="M42" i="18"/>
  <c r="L42" i="18"/>
  <c r="O42" i="18"/>
  <c r="M41" i="18"/>
  <c r="L41" i="18"/>
  <c r="O41" i="18"/>
  <c r="O40" i="18"/>
  <c r="M40" i="18"/>
  <c r="L40" i="18"/>
  <c r="O39" i="18"/>
  <c r="L39" i="18"/>
  <c r="O38" i="18"/>
  <c r="L38" i="18"/>
  <c r="M37" i="18"/>
  <c r="L37" i="18"/>
  <c r="O36" i="18"/>
  <c r="L36" i="18"/>
  <c r="O35" i="18"/>
  <c r="L35" i="18"/>
  <c r="O34" i="18"/>
  <c r="M34" i="18"/>
  <c r="L34" i="18"/>
  <c r="L33" i="18"/>
  <c r="O32" i="18"/>
  <c r="L32" i="18"/>
  <c r="O31" i="18"/>
  <c r="M31" i="18"/>
  <c r="L31" i="18"/>
  <c r="O30" i="18"/>
  <c r="M30" i="18"/>
  <c r="L30" i="18"/>
  <c r="L29" i="18"/>
  <c r="O28" i="18"/>
  <c r="M28" i="18"/>
  <c r="L28" i="18"/>
  <c r="O27" i="18"/>
  <c r="M27" i="18"/>
  <c r="L27" i="18"/>
  <c r="O26" i="18"/>
  <c r="L26" i="18"/>
  <c r="M25" i="18"/>
  <c r="L25" i="18"/>
  <c r="O24" i="18"/>
  <c r="M24" i="18"/>
  <c r="L24" i="18"/>
  <c r="O23" i="18"/>
  <c r="L23" i="18"/>
  <c r="O22" i="18"/>
  <c r="L22" i="18"/>
  <c r="M21" i="18"/>
  <c r="L21" i="18"/>
  <c r="O20" i="18"/>
  <c r="L20" i="18"/>
  <c r="M20" i="18"/>
  <c r="O19" i="18"/>
  <c r="L19" i="18"/>
  <c r="O18" i="18"/>
  <c r="M18" i="18"/>
  <c r="L18" i="18"/>
  <c r="L17" i="18"/>
  <c r="O16" i="18"/>
  <c r="L16" i="18"/>
  <c r="O15" i="18"/>
  <c r="L15" i="18"/>
  <c r="O14" i="18"/>
  <c r="M14" i="18"/>
  <c r="L14" i="18"/>
  <c r="L13" i="18"/>
  <c r="O12" i="18"/>
  <c r="M12" i="18"/>
  <c r="L12" i="18"/>
  <c r="O11" i="18"/>
  <c r="M11" i="18"/>
  <c r="L11" i="18"/>
  <c r="O10" i="18"/>
  <c r="L10" i="18"/>
  <c r="G7" i="18"/>
  <c r="E7" i="18"/>
  <c r="G6" i="18"/>
  <c r="E6" i="18"/>
  <c r="E5" i="18"/>
  <c r="E4" i="18"/>
  <c r="B3" i="18"/>
  <c r="B2" i="18"/>
  <c r="M10" i="18" l="1"/>
  <c r="M16" i="18"/>
  <c r="M17" i="18"/>
  <c r="M19" i="18"/>
  <c r="M23" i="18"/>
  <c r="M26" i="18"/>
  <c r="M33" i="18"/>
  <c r="M36" i="18"/>
  <c r="M39" i="18"/>
  <c r="M43" i="18"/>
  <c r="M13" i="18"/>
  <c r="M15" i="18"/>
  <c r="M22" i="18"/>
  <c r="M29" i="18"/>
  <c r="M32" i="18"/>
  <c r="M35" i="18"/>
  <c r="M38" i="18"/>
  <c r="M46" i="18"/>
  <c r="O13" i="18"/>
  <c r="O17" i="18"/>
  <c r="O21" i="18"/>
  <c r="O25" i="18"/>
  <c r="O29" i="18"/>
  <c r="O33" i="18"/>
  <c r="O37" i="18"/>
  <c r="O43" i="18"/>
  <c r="O47" i="18"/>
  <c r="O55" i="18"/>
  <c r="H61" i="18" s="1"/>
  <c r="I7" i="9" s="1"/>
  <c r="L55" i="18"/>
  <c r="P48" i="18"/>
  <c r="P47" i="18"/>
  <c r="P46" i="18"/>
  <c r="P45" i="18"/>
  <c r="P44" i="18"/>
  <c r="P43" i="18"/>
  <c r="P42" i="18"/>
  <c r="P41" i="18"/>
  <c r="P40" i="18"/>
  <c r="P39" i="18"/>
  <c r="P38" i="18"/>
  <c r="P37" i="18"/>
  <c r="P36" i="18"/>
  <c r="P35" i="18"/>
  <c r="P34" i="18"/>
  <c r="P33" i="18"/>
  <c r="P32" i="18"/>
  <c r="P31" i="18"/>
  <c r="P30" i="18"/>
  <c r="P29" i="18"/>
  <c r="P28" i="18"/>
  <c r="P27" i="18"/>
  <c r="P26" i="18"/>
  <c r="P25" i="18"/>
  <c r="P24" i="18"/>
  <c r="P23" i="18"/>
  <c r="P22" i="18"/>
  <c r="P21" i="18"/>
  <c r="P20" i="18"/>
  <c r="P19" i="18"/>
  <c r="P18" i="18"/>
  <c r="P17" i="18"/>
  <c r="P16" i="18"/>
  <c r="P15" i="18"/>
  <c r="P14" i="18"/>
  <c r="P13" i="18"/>
  <c r="P12" i="18"/>
  <c r="P11" i="18"/>
  <c r="P10" i="18"/>
  <c r="P49" i="18"/>
  <c r="N48" i="18"/>
  <c r="N47" i="18"/>
  <c r="N46" i="18"/>
  <c r="N45" i="18"/>
  <c r="N44" i="18"/>
  <c r="N43" i="18"/>
  <c r="N42" i="18"/>
  <c r="N41" i="18"/>
  <c r="N40" i="18"/>
  <c r="N39" i="18"/>
  <c r="N38" i="18"/>
  <c r="N37" i="18"/>
  <c r="N36" i="18"/>
  <c r="N35" i="18"/>
  <c r="N34" i="18"/>
  <c r="N33" i="18"/>
  <c r="N32" i="18"/>
  <c r="N31" i="18"/>
  <c r="N30" i="18"/>
  <c r="N29" i="18"/>
  <c r="N28" i="18"/>
  <c r="N27" i="18"/>
  <c r="N26" i="18"/>
  <c r="N25" i="18"/>
  <c r="N24" i="18"/>
  <c r="N23" i="18"/>
  <c r="N22" i="18"/>
  <c r="N21" i="18"/>
  <c r="N20" i="18"/>
  <c r="N19" i="18"/>
  <c r="N18" i="18"/>
  <c r="N17" i="18"/>
  <c r="N16" i="18"/>
  <c r="N15" i="18"/>
  <c r="N14" i="18"/>
  <c r="N13" i="18"/>
  <c r="N12" i="18"/>
  <c r="N11" i="18"/>
  <c r="N10" i="18"/>
  <c r="M55" i="18" l="1"/>
  <c r="F61" i="18" s="1"/>
  <c r="G7" i="9" s="1"/>
  <c r="I7" i="18"/>
  <c r="E61" i="18"/>
  <c r="F7" i="9" s="1"/>
  <c r="C61" i="18"/>
  <c r="D7" i="9" s="1"/>
  <c r="N55" i="18"/>
  <c r="O3" i="18"/>
  <c r="M3" i="18"/>
  <c r="P55" i="18"/>
  <c r="P3" i="18" l="1"/>
  <c r="I61" i="18"/>
  <c r="J7" i="9" s="1"/>
  <c r="N3" i="18"/>
  <c r="G61" i="18"/>
  <c r="H7" i="9" s="1"/>
  <c r="D61" i="18"/>
  <c r="E7" i="9" s="1"/>
  <c r="I6" i="18"/>
  <c r="P61" i="17" l="1"/>
  <c r="Q6" i="9" s="1"/>
  <c r="O61" i="17"/>
  <c r="P6" i="9" s="1"/>
  <c r="L61" i="17"/>
  <c r="M6" i="9" s="1"/>
  <c r="K61" i="17"/>
  <c r="L6" i="9" s="1"/>
  <c r="J61" i="17"/>
  <c r="K6" i="9" s="1"/>
  <c r="B61" i="17"/>
  <c r="C6" i="9" s="1"/>
  <c r="A61" i="17"/>
  <c r="B6" i="9" s="1"/>
  <c r="M61" i="17"/>
  <c r="N6" i="9" s="1"/>
  <c r="P54" i="17"/>
  <c r="P48" i="17" s="1"/>
  <c r="O54" i="17"/>
  <c r="O49" i="17" s="1"/>
  <c r="N54" i="17"/>
  <c r="M54" i="17"/>
  <c r="M20" i="17" s="1"/>
  <c r="Q61" i="17"/>
  <c r="R6" i="9" s="1"/>
  <c r="N61" i="17"/>
  <c r="O6" i="9" s="1"/>
  <c r="P49" i="17"/>
  <c r="L49" i="17"/>
  <c r="O48" i="17"/>
  <c r="L48" i="17"/>
  <c r="O47" i="17"/>
  <c r="L47" i="17"/>
  <c r="P46" i="17"/>
  <c r="O46" i="17"/>
  <c r="M46" i="17"/>
  <c r="L46" i="17"/>
  <c r="P45" i="17"/>
  <c r="O45" i="17"/>
  <c r="M45" i="17"/>
  <c r="L45" i="17"/>
  <c r="P44" i="17"/>
  <c r="O44" i="17"/>
  <c r="M44" i="17"/>
  <c r="L44" i="17"/>
  <c r="P43" i="17"/>
  <c r="O43" i="17"/>
  <c r="M43" i="17"/>
  <c r="L43" i="17"/>
  <c r="P42" i="17"/>
  <c r="O42" i="17"/>
  <c r="M42" i="17"/>
  <c r="L42" i="17"/>
  <c r="P41" i="17"/>
  <c r="O41" i="17"/>
  <c r="M41" i="17"/>
  <c r="L41" i="17"/>
  <c r="P40" i="17"/>
  <c r="O40" i="17"/>
  <c r="M40" i="17"/>
  <c r="L40" i="17"/>
  <c r="P39" i="17"/>
  <c r="O39" i="17"/>
  <c r="M39" i="17"/>
  <c r="L39" i="17"/>
  <c r="P38" i="17"/>
  <c r="O38" i="17"/>
  <c r="M38" i="17"/>
  <c r="L38" i="17"/>
  <c r="P37" i="17"/>
  <c r="O37" i="17"/>
  <c r="M37" i="17"/>
  <c r="L37" i="17"/>
  <c r="P36" i="17"/>
  <c r="O36" i="17"/>
  <c r="M36" i="17"/>
  <c r="L36" i="17"/>
  <c r="P35" i="17"/>
  <c r="O35" i="17"/>
  <c r="M35" i="17"/>
  <c r="L35" i="17"/>
  <c r="P34" i="17"/>
  <c r="O34" i="17"/>
  <c r="M34" i="17"/>
  <c r="L34" i="17"/>
  <c r="P33" i="17"/>
  <c r="O33" i="17"/>
  <c r="M33" i="17"/>
  <c r="L33" i="17"/>
  <c r="P32" i="17"/>
  <c r="O32" i="17"/>
  <c r="M32" i="17"/>
  <c r="L32" i="17"/>
  <c r="P31" i="17"/>
  <c r="O31" i="17"/>
  <c r="M31" i="17"/>
  <c r="L31" i="17"/>
  <c r="P30" i="17"/>
  <c r="O30" i="17"/>
  <c r="M30" i="17"/>
  <c r="L30" i="17"/>
  <c r="P29" i="17"/>
  <c r="O29" i="17"/>
  <c r="M29" i="17"/>
  <c r="L29" i="17"/>
  <c r="P28" i="17"/>
  <c r="O28" i="17"/>
  <c r="M28" i="17"/>
  <c r="L28" i="17"/>
  <c r="P27" i="17"/>
  <c r="O27" i="17"/>
  <c r="M27" i="17"/>
  <c r="L27" i="17"/>
  <c r="P26" i="17"/>
  <c r="O26" i="17"/>
  <c r="M26" i="17"/>
  <c r="L26" i="17"/>
  <c r="P25" i="17"/>
  <c r="O25" i="17"/>
  <c r="M25" i="17"/>
  <c r="L25" i="17"/>
  <c r="P24" i="17"/>
  <c r="O24" i="17"/>
  <c r="M24" i="17"/>
  <c r="L24" i="17"/>
  <c r="P23" i="17"/>
  <c r="O23" i="17"/>
  <c r="M23" i="17"/>
  <c r="L23" i="17"/>
  <c r="P22" i="17"/>
  <c r="O22" i="17"/>
  <c r="M22" i="17"/>
  <c r="L22" i="17"/>
  <c r="P21" i="17"/>
  <c r="O21" i="17"/>
  <c r="M21" i="17"/>
  <c r="L21" i="17"/>
  <c r="P20" i="17"/>
  <c r="O20" i="17"/>
  <c r="L20" i="17"/>
  <c r="P19" i="17"/>
  <c r="O19" i="17"/>
  <c r="L19" i="17"/>
  <c r="P18" i="17"/>
  <c r="O18" i="17"/>
  <c r="L18" i="17"/>
  <c r="P17" i="17"/>
  <c r="O17" i="17"/>
  <c r="L17" i="17"/>
  <c r="P16" i="17"/>
  <c r="O16" i="17"/>
  <c r="L16" i="17"/>
  <c r="P15" i="17"/>
  <c r="O15" i="17"/>
  <c r="L15" i="17"/>
  <c r="P14" i="17"/>
  <c r="O14" i="17"/>
  <c r="L14" i="17"/>
  <c r="P13" i="17"/>
  <c r="O13" i="17"/>
  <c r="L13" i="17"/>
  <c r="P12" i="17"/>
  <c r="O12" i="17"/>
  <c r="L12" i="17"/>
  <c r="P11" i="17"/>
  <c r="O11" i="17"/>
  <c r="L11" i="17"/>
  <c r="P10" i="17"/>
  <c r="O10" i="17"/>
  <c r="L10" i="17"/>
  <c r="G7" i="17"/>
  <c r="E7" i="17"/>
  <c r="G6" i="17"/>
  <c r="E6" i="17"/>
  <c r="E5" i="17"/>
  <c r="E4" i="17"/>
  <c r="B3" i="17"/>
  <c r="B2" i="17"/>
  <c r="M47" i="17" l="1"/>
  <c r="M11" i="17"/>
  <c r="M12" i="17"/>
  <c r="M14" i="17"/>
  <c r="M16" i="17"/>
  <c r="M18" i="17"/>
  <c r="P47" i="17"/>
  <c r="M48" i="17"/>
  <c r="M49" i="17"/>
  <c r="M10" i="17"/>
  <c r="M13" i="17"/>
  <c r="M15" i="17"/>
  <c r="M17" i="17"/>
  <c r="M19" i="17"/>
  <c r="P55" i="17"/>
  <c r="I61" i="17" s="1"/>
  <c r="J6" i="9" s="1"/>
  <c r="O55" i="17"/>
  <c r="H61" i="17" s="1"/>
  <c r="I6" i="9" s="1"/>
  <c r="L55"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M55" i="17" l="1"/>
  <c r="F61" i="17" s="1"/>
  <c r="G6" i="9" s="1"/>
  <c r="O3" i="17"/>
  <c r="C61" i="17"/>
  <c r="D6" i="9" s="1"/>
  <c r="E61" i="17"/>
  <c r="F6" i="9" s="1"/>
  <c r="I7" i="17"/>
  <c r="P3" i="17"/>
  <c r="N55" i="17"/>
  <c r="M3" i="17" l="1"/>
  <c r="D61" i="17"/>
  <c r="E6" i="9" s="1"/>
  <c r="I6" i="17"/>
  <c r="N3" i="17"/>
  <c r="G61" i="17"/>
  <c r="H6" i="9" s="1"/>
  <c r="E25" i="4" l="1"/>
  <c r="E21" i="4"/>
  <c r="E22" i="4" s="1"/>
  <c r="E20" i="4"/>
  <c r="F467" i="4"/>
  <c r="J48" i="13" l="1"/>
  <c r="J42" i="13"/>
  <c r="J50" i="13"/>
  <c r="J47" i="13"/>
  <c r="J46" i="13"/>
  <c r="I7" i="15" l="1"/>
  <c r="D60" i="16" l="1"/>
  <c r="D61" i="16" s="1"/>
  <c r="D62" i="16" s="1"/>
  <c r="D63" i="16" s="1"/>
  <c r="D64" i="16" s="1"/>
  <c r="D65" i="16" s="1"/>
  <c r="D66" i="16" s="1"/>
  <c r="D67" i="16" s="1"/>
  <c r="D68" i="16" s="1"/>
  <c r="D69" i="16" s="1"/>
  <c r="D70" i="16" s="1"/>
  <c r="D71" i="16" s="1"/>
  <c r="D72" i="16" s="1"/>
  <c r="D73" i="16" s="1"/>
  <c r="D74" i="16" s="1"/>
  <c r="V41" i="16"/>
  <c r="V31" i="16"/>
  <c r="V28" i="16"/>
  <c r="X32" i="16" s="1"/>
  <c r="V19" i="16"/>
  <c r="L61" i="15" l="1"/>
  <c r="M5" i="9" s="1"/>
  <c r="K61" i="15"/>
  <c r="L5" i="9" s="1"/>
  <c r="J61" i="15"/>
  <c r="K5" i="9" s="1"/>
  <c r="B61" i="15"/>
  <c r="C5" i="9" s="1"/>
  <c r="A61" i="15"/>
  <c r="B5" i="9" s="1"/>
  <c r="M61" i="15"/>
  <c r="N5" i="9" s="1"/>
  <c r="P54" i="15"/>
  <c r="O54" i="15"/>
  <c r="O46" i="15" s="1"/>
  <c r="N54" i="15"/>
  <c r="N48" i="15" s="1"/>
  <c r="M54" i="15"/>
  <c r="M49" i="15" s="1"/>
  <c r="Q61" i="15"/>
  <c r="R5" i="9" s="1"/>
  <c r="P61" i="15"/>
  <c r="Q5" i="9" s="1"/>
  <c r="O61" i="15"/>
  <c r="P5" i="9" s="1"/>
  <c r="N61" i="15"/>
  <c r="O5" i="9" s="1"/>
  <c r="P49" i="15"/>
  <c r="O49" i="15"/>
  <c r="N49" i="15"/>
  <c r="L49" i="15"/>
  <c r="L48" i="15"/>
  <c r="P48" i="15"/>
  <c r="N47" i="15"/>
  <c r="L47" i="15"/>
  <c r="P47" i="15"/>
  <c r="N46" i="15"/>
  <c r="L46" i="15"/>
  <c r="P46" i="15"/>
  <c r="N45" i="15"/>
  <c r="L45" i="15"/>
  <c r="P45" i="15"/>
  <c r="P44" i="15"/>
  <c r="L44" i="15"/>
  <c r="P43" i="15"/>
  <c r="L43" i="15"/>
  <c r="P42" i="15"/>
  <c r="L42" i="15"/>
  <c r="P41" i="15"/>
  <c r="L41" i="15"/>
  <c r="P40" i="15"/>
  <c r="L40" i="15"/>
  <c r="P39" i="15"/>
  <c r="L39" i="15"/>
  <c r="P38" i="15"/>
  <c r="L38" i="15"/>
  <c r="P37" i="15"/>
  <c r="O37" i="15"/>
  <c r="L37" i="15"/>
  <c r="P36" i="15"/>
  <c r="L36" i="15"/>
  <c r="P35" i="15"/>
  <c r="L35" i="15"/>
  <c r="P34" i="15"/>
  <c r="L34" i="15"/>
  <c r="P33" i="15"/>
  <c r="L33" i="15"/>
  <c r="P32" i="15"/>
  <c r="L32" i="15"/>
  <c r="N31" i="15"/>
  <c r="L31" i="15"/>
  <c r="P31" i="15"/>
  <c r="N30" i="15"/>
  <c r="L30" i="15"/>
  <c r="P30" i="15"/>
  <c r="P29" i="15"/>
  <c r="L29" i="15"/>
  <c r="N29" i="15"/>
  <c r="P28" i="15"/>
  <c r="L28" i="15"/>
  <c r="N28" i="15"/>
  <c r="P27" i="15"/>
  <c r="L27" i="15"/>
  <c r="N27" i="15"/>
  <c r="P26" i="15"/>
  <c r="L26" i="15"/>
  <c r="N26" i="15"/>
  <c r="P25" i="15"/>
  <c r="L25" i="15"/>
  <c r="N25" i="15"/>
  <c r="P24" i="15"/>
  <c r="L24" i="15"/>
  <c r="N24" i="15"/>
  <c r="P23" i="15"/>
  <c r="N23" i="15"/>
  <c r="L23" i="15"/>
  <c r="P22" i="15"/>
  <c r="L22" i="15"/>
  <c r="N22" i="15"/>
  <c r="P21" i="15"/>
  <c r="N21" i="15"/>
  <c r="L21" i="15"/>
  <c r="P20" i="15"/>
  <c r="N20" i="15"/>
  <c r="L20" i="15"/>
  <c r="P19" i="15"/>
  <c r="N19" i="15"/>
  <c r="L19" i="15"/>
  <c r="P18" i="15"/>
  <c r="N18" i="15"/>
  <c r="L18" i="15"/>
  <c r="P17" i="15"/>
  <c r="N17" i="15"/>
  <c r="L17" i="15"/>
  <c r="P16" i="15"/>
  <c r="N16" i="15"/>
  <c r="L16" i="15"/>
  <c r="P15" i="15"/>
  <c r="N15" i="15"/>
  <c r="L15" i="15"/>
  <c r="P14" i="15"/>
  <c r="N14" i="15"/>
  <c r="L14" i="15"/>
  <c r="P13" i="15"/>
  <c r="N13" i="15"/>
  <c r="L13" i="15"/>
  <c r="P12" i="15"/>
  <c r="N12" i="15"/>
  <c r="L12" i="15"/>
  <c r="P11" i="15"/>
  <c r="N11" i="15"/>
  <c r="L11" i="15"/>
  <c r="P10" i="15"/>
  <c r="N10" i="15"/>
  <c r="L10" i="15"/>
  <c r="G7" i="15"/>
  <c r="E7" i="15"/>
  <c r="G6" i="15"/>
  <c r="E6" i="15"/>
  <c r="E5" i="15"/>
  <c r="E4" i="15"/>
  <c r="B3" i="15"/>
  <c r="B2" i="15"/>
  <c r="O39" i="15" l="1"/>
  <c r="O33" i="15"/>
  <c r="O41" i="15"/>
  <c r="O10" i="15"/>
  <c r="O11" i="15"/>
  <c r="O12" i="15"/>
  <c r="O13" i="15"/>
  <c r="O14" i="15"/>
  <c r="O15" i="15"/>
  <c r="O16" i="15"/>
  <c r="O17" i="15"/>
  <c r="O18" i="15"/>
  <c r="O19" i="15"/>
  <c r="O20" i="15"/>
  <c r="O21" i="15"/>
  <c r="O22" i="15"/>
  <c r="O23" i="15"/>
  <c r="O24" i="15"/>
  <c r="O25" i="15"/>
  <c r="O26" i="15"/>
  <c r="O27" i="15"/>
  <c r="O28" i="15"/>
  <c r="O29" i="15"/>
  <c r="O35" i="15"/>
  <c r="O43" i="15"/>
  <c r="O32" i="15"/>
  <c r="O36" i="15"/>
  <c r="O40" i="15"/>
  <c r="O44" i="15"/>
  <c r="O34" i="15"/>
  <c r="O38" i="15"/>
  <c r="O42" i="15"/>
  <c r="N32" i="15"/>
  <c r="N33" i="15"/>
  <c r="N34" i="15"/>
  <c r="N35" i="15"/>
  <c r="N36" i="15"/>
  <c r="N37" i="15"/>
  <c r="N38" i="15"/>
  <c r="N39" i="15"/>
  <c r="N40" i="15"/>
  <c r="N41" i="15"/>
  <c r="N42" i="15"/>
  <c r="N43" i="15"/>
  <c r="N44" i="15"/>
  <c r="O45" i="15"/>
  <c r="O31" i="15"/>
  <c r="O30" i="15"/>
  <c r="P55" i="15"/>
  <c r="I61" i="15" s="1"/>
  <c r="J5" i="9" s="1"/>
  <c r="E61" i="15"/>
  <c r="F5" i="9" s="1"/>
  <c r="L55"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O47" i="15"/>
  <c r="O48" i="15"/>
  <c r="N55" i="15" l="1"/>
  <c r="G61" i="15" s="1"/>
  <c r="H5" i="9" s="1"/>
  <c r="O55" i="15"/>
  <c r="O3" i="15" s="1"/>
  <c r="P3" i="15"/>
  <c r="M55" i="15"/>
  <c r="C61" i="15"/>
  <c r="D5" i="9" s="1"/>
  <c r="I6" i="15"/>
  <c r="F147" i="4"/>
  <c r="N3" i="15" l="1"/>
  <c r="F283" i="4"/>
  <c r="F251" i="4"/>
  <c r="F435" i="4"/>
  <c r="H61" i="15"/>
  <c r="I5" i="9" s="1"/>
  <c r="F51" i="4"/>
  <c r="F259" i="4"/>
  <c r="F211" i="4"/>
  <c r="F179" i="4"/>
  <c r="F115" i="4"/>
  <c r="F395" i="4"/>
  <c r="F371" i="4"/>
  <c r="F61" i="15"/>
  <c r="G5" i="9" s="1"/>
  <c r="M3" i="15"/>
  <c r="D61" i="15"/>
  <c r="E5" i="9" s="1"/>
  <c r="F59" i="4"/>
  <c r="F443" i="4"/>
  <c r="F403" i="4"/>
  <c r="F379" i="4"/>
  <c r="F331" i="4"/>
  <c r="F163" i="4"/>
  <c r="F107" i="4"/>
  <c r="F75" i="4"/>
  <c r="F459" i="4"/>
  <c r="F451" i="4"/>
  <c r="F339" i="4"/>
  <c r="F315" i="4"/>
  <c r="F91" i="4"/>
  <c r="F83" i="4"/>
  <c r="F275" i="4"/>
  <c r="F243" i="4"/>
  <c r="F219" i="4"/>
  <c r="F171" i="4"/>
  <c r="F99" i="4"/>
  <c r="F427" i="4"/>
  <c r="F419" i="4"/>
  <c r="F411" i="4"/>
  <c r="F363" i="4"/>
  <c r="F355" i="4"/>
  <c r="F347" i="4"/>
  <c r="F387" i="4"/>
  <c r="F323" i="4"/>
  <c r="F267" i="4"/>
  <c r="F299" i="4"/>
  <c r="F235" i="4"/>
  <c r="F307" i="4"/>
  <c r="F291" i="4"/>
  <c r="F227" i="4"/>
  <c r="F195" i="4"/>
  <c r="F131" i="4"/>
  <c r="F203" i="4"/>
  <c r="F187" i="4"/>
  <c r="F155" i="4"/>
  <c r="F139" i="4"/>
  <c r="F123" i="4"/>
  <c r="F67" i="4"/>
  <c r="G29" i="4" l="1"/>
  <c r="A1" i="12" l="1"/>
  <c r="C55" i="13" l="1"/>
  <c r="C54" i="13"/>
  <c r="C53" i="13"/>
  <c r="C52" i="13"/>
  <c r="C51" i="13"/>
  <c r="C50" i="13"/>
  <c r="C49" i="13"/>
  <c r="C48" i="13"/>
  <c r="C47" i="13"/>
  <c r="C46" i="13"/>
  <c r="C45" i="13"/>
  <c r="C44" i="13"/>
  <c r="C43" i="13"/>
  <c r="C42" i="13"/>
  <c r="C41" i="13"/>
  <c r="B56" i="13" l="1"/>
  <c r="L62" i="9"/>
  <c r="M62" i="9"/>
  <c r="N62" i="9"/>
  <c r="O62" i="9"/>
  <c r="P62" i="9"/>
  <c r="Q62" i="9"/>
  <c r="R62" i="9"/>
  <c r="K62" i="9"/>
  <c r="E62" i="9"/>
  <c r="F62" i="9"/>
  <c r="G62" i="9"/>
  <c r="H62" i="9"/>
  <c r="I62" i="9"/>
  <c r="J62" i="9"/>
  <c r="D62" i="9"/>
  <c r="B3" i="9" l="1"/>
  <c r="F44" i="11"/>
  <c r="F46" i="11"/>
  <c r="F42" i="11"/>
  <c r="F43" i="11"/>
  <c r="F39" i="11"/>
  <c r="F40" i="11"/>
  <c r="F41" i="11"/>
  <c r="P41" i="11" s="1"/>
  <c r="E52" i="11"/>
  <c r="H54" i="11"/>
  <c r="H53" i="11"/>
  <c r="F48" i="11"/>
  <c r="F47" i="11"/>
  <c r="C60" i="8"/>
  <c r="C62" i="8" s="1"/>
  <c r="D60" i="8"/>
  <c r="E60" i="8"/>
  <c r="E62" i="8" s="1"/>
  <c r="F60" i="8"/>
  <c r="G60" i="8"/>
  <c r="G62" i="8" s="1"/>
  <c r="B60" i="8"/>
  <c r="G11" i="5"/>
  <c r="P54" i="11"/>
  <c r="P48" i="11" s="1"/>
  <c r="O54" i="11"/>
  <c r="O12" i="11" s="1"/>
  <c r="N54" i="11"/>
  <c r="N49" i="11" s="1"/>
  <c r="M54" i="11"/>
  <c r="M29" i="11" s="1"/>
  <c r="F45" i="11"/>
  <c r="O45" i="11" s="1"/>
  <c r="H45" i="11"/>
  <c r="L45" i="11"/>
  <c r="H46" i="11"/>
  <c r="L46" i="11"/>
  <c r="B55" i="11"/>
  <c r="E54" i="11"/>
  <c r="E53" i="11"/>
  <c r="P49" i="11"/>
  <c r="L49" i="11"/>
  <c r="L48" i="11"/>
  <c r="H48" i="11"/>
  <c r="P47" i="11"/>
  <c r="L47" i="11"/>
  <c r="H47" i="11"/>
  <c r="L44" i="11"/>
  <c r="H44" i="11"/>
  <c r="L43" i="11"/>
  <c r="H43" i="11"/>
  <c r="L42" i="11"/>
  <c r="H42" i="11"/>
  <c r="L41" i="11"/>
  <c r="H41" i="11"/>
  <c r="L40" i="11"/>
  <c r="H40" i="11"/>
  <c r="L39" i="11"/>
  <c r="H39" i="11"/>
  <c r="P38" i="11"/>
  <c r="L38" i="11"/>
  <c r="H38" i="11"/>
  <c r="F38" i="11"/>
  <c r="L37" i="11"/>
  <c r="H37" i="11"/>
  <c r="F37" i="11"/>
  <c r="L36" i="11"/>
  <c r="H36" i="11"/>
  <c r="F36" i="11"/>
  <c r="L35" i="11"/>
  <c r="H35" i="11"/>
  <c r="F35" i="11"/>
  <c r="L34" i="11"/>
  <c r="H34" i="11"/>
  <c r="F34" i="11"/>
  <c r="L33" i="11"/>
  <c r="H33" i="11"/>
  <c r="F33" i="11"/>
  <c r="L32" i="11"/>
  <c r="H32" i="11"/>
  <c r="F32" i="11"/>
  <c r="L31" i="11"/>
  <c r="H31" i="11"/>
  <c r="F31" i="11"/>
  <c r="L30" i="11"/>
  <c r="H30" i="11"/>
  <c r="F30" i="11"/>
  <c r="L29" i="11"/>
  <c r="H29" i="11"/>
  <c r="F29" i="11"/>
  <c r="L28" i="11"/>
  <c r="H28" i="11"/>
  <c r="F28" i="11"/>
  <c r="L27" i="11"/>
  <c r="H27" i="11"/>
  <c r="F27" i="11"/>
  <c r="L26" i="11"/>
  <c r="H26" i="11"/>
  <c r="F26" i="11"/>
  <c r="L25" i="11"/>
  <c r="H25" i="11"/>
  <c r="F25" i="11"/>
  <c r="L24" i="11"/>
  <c r="H24" i="11"/>
  <c r="F24" i="11"/>
  <c r="L23" i="11"/>
  <c r="H23" i="11"/>
  <c r="F23" i="11"/>
  <c r="L22" i="11"/>
  <c r="H22" i="11"/>
  <c r="F22" i="11"/>
  <c r="L21" i="11"/>
  <c r="H21" i="11"/>
  <c r="F21" i="11"/>
  <c r="L20" i="11"/>
  <c r="H20" i="11"/>
  <c r="F20" i="11"/>
  <c r="L19" i="11"/>
  <c r="H19" i="11"/>
  <c r="F19" i="11"/>
  <c r="L18" i="11"/>
  <c r="H18" i="11"/>
  <c r="F18" i="11"/>
  <c r="L17" i="11"/>
  <c r="H17" i="11"/>
  <c r="F17" i="11"/>
  <c r="L16" i="11"/>
  <c r="H16" i="11"/>
  <c r="F16" i="11"/>
  <c r="L15" i="11"/>
  <c r="H15" i="11"/>
  <c r="F15" i="11"/>
  <c r="M15" i="11" s="1"/>
  <c r="L14" i="11"/>
  <c r="H14" i="11"/>
  <c r="F14" i="11"/>
  <c r="L13" i="11"/>
  <c r="H13" i="11"/>
  <c r="F13" i="11"/>
  <c r="L12" i="11"/>
  <c r="H12" i="11"/>
  <c r="F12" i="11"/>
  <c r="L11" i="11"/>
  <c r="H11" i="11"/>
  <c r="F11" i="11"/>
  <c r="L10" i="11"/>
  <c r="H10" i="11"/>
  <c r="F10" i="11"/>
  <c r="M27" i="11"/>
  <c r="M32" i="11"/>
  <c r="P46" i="11"/>
  <c r="G10" i="11"/>
  <c r="G11" i="11" s="1"/>
  <c r="G12" i="11" s="1"/>
  <c r="G13" i="11" s="1"/>
  <c r="G14" i="11" s="1"/>
  <c r="O14" i="11"/>
  <c r="O22" i="11"/>
  <c r="O30" i="11"/>
  <c r="O38" i="11"/>
  <c r="B11" i="5"/>
  <c r="J61" i="11"/>
  <c r="G6" i="11"/>
  <c r="A1" i="9"/>
  <c r="B3" i="5"/>
  <c r="B2" i="5"/>
  <c r="B5" i="1"/>
  <c r="A1" i="8"/>
  <c r="B2" i="11"/>
  <c r="B3" i="11"/>
  <c r="I18" i="5"/>
  <c r="I19" i="5"/>
  <c r="I20" i="5"/>
  <c r="I17" i="5"/>
  <c r="J19" i="4"/>
  <c r="Q61" i="11"/>
  <c r="O61" i="11"/>
  <c r="N61" i="11"/>
  <c r="L61" i="11"/>
  <c r="K61" i="11"/>
  <c r="P61" i="11"/>
  <c r="B61" i="11"/>
  <c r="A61" i="11"/>
  <c r="F62" i="8"/>
  <c r="M61" i="11"/>
  <c r="E7" i="11"/>
  <c r="G7" i="11"/>
  <c r="E6" i="11"/>
  <c r="E4" i="11"/>
  <c r="C49" i="11" s="1"/>
  <c r="E11" i="1"/>
  <c r="E10" i="1"/>
  <c r="E9" i="1"/>
  <c r="E8" i="1"/>
  <c r="G19" i="5"/>
  <c r="G18" i="5"/>
  <c r="G17" i="5"/>
  <c r="G20" i="5"/>
  <c r="E5" i="11"/>
  <c r="G15" i="5"/>
  <c r="M44" i="11" l="1"/>
  <c r="M23" i="11"/>
  <c r="M22" i="11"/>
  <c r="M41" i="11"/>
  <c r="M45" i="11"/>
  <c r="M18" i="11"/>
  <c r="M36" i="11"/>
  <c r="M49" i="11"/>
  <c r="M12" i="11"/>
  <c r="M10" i="11"/>
  <c r="O47" i="11"/>
  <c r="O29" i="11"/>
  <c r="O13" i="11"/>
  <c r="M43" i="11"/>
  <c r="O48" i="11"/>
  <c r="O37" i="11"/>
  <c r="O21" i="11"/>
  <c r="N40" i="11"/>
  <c r="N19" i="11"/>
  <c r="P44" i="11"/>
  <c r="F63" i="8"/>
  <c r="D63" i="8"/>
  <c r="G63" i="8"/>
  <c r="F50" i="11"/>
  <c r="H52" i="11" s="1"/>
  <c r="G15" i="1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F43" i="4"/>
  <c r="F35" i="4"/>
  <c r="N29" i="11"/>
  <c r="M46" i="11"/>
  <c r="M31" i="11"/>
  <c r="M19" i="11"/>
  <c r="M26" i="11"/>
  <c r="P10" i="11"/>
  <c r="P11" i="11"/>
  <c r="P12" i="11"/>
  <c r="P13" i="11"/>
  <c r="P14" i="11"/>
  <c r="P15" i="11"/>
  <c r="P16" i="11"/>
  <c r="P17" i="11"/>
  <c r="P18" i="11"/>
  <c r="P19" i="11"/>
  <c r="P20" i="11"/>
  <c r="P21" i="11"/>
  <c r="P22" i="11"/>
  <c r="P23" i="11"/>
  <c r="P24" i="11"/>
  <c r="P25" i="11"/>
  <c r="P26" i="11"/>
  <c r="P27" i="11"/>
  <c r="P28" i="11"/>
  <c r="P33" i="11"/>
  <c r="P34" i="11"/>
  <c r="P35" i="11"/>
  <c r="P36" i="11"/>
  <c r="P37" i="11"/>
  <c r="M38" i="11"/>
  <c r="P39" i="11"/>
  <c r="P42" i="11"/>
  <c r="P43" i="11"/>
  <c r="P45" i="11"/>
  <c r="M48" i="11"/>
  <c r="N24" i="11"/>
  <c r="N47" i="11"/>
  <c r="N13" i="11"/>
  <c r="N35" i="11"/>
  <c r="O41" i="11"/>
  <c r="O33" i="11"/>
  <c r="O25" i="11"/>
  <c r="O17" i="11"/>
  <c r="O42" i="11"/>
  <c r="O34" i="11"/>
  <c r="O26" i="11"/>
  <c r="O18" i="11"/>
  <c r="O10" i="11"/>
  <c r="N15" i="11"/>
  <c r="N25" i="11"/>
  <c r="N36" i="11"/>
  <c r="N41" i="11"/>
  <c r="N11" i="11"/>
  <c r="N16" i="11"/>
  <c r="N21" i="11"/>
  <c r="N27" i="11"/>
  <c r="N32" i="11"/>
  <c r="N37" i="11"/>
  <c r="N43" i="11"/>
  <c r="N20" i="11"/>
  <c r="N31" i="11"/>
  <c r="N12" i="11"/>
  <c r="N17" i="11"/>
  <c r="N23" i="11"/>
  <c r="N28" i="11"/>
  <c r="N33" i="11"/>
  <c r="N39" i="11"/>
  <c r="N44" i="11"/>
  <c r="N45" i="11"/>
  <c r="M14" i="11"/>
  <c r="O44" i="11"/>
  <c r="O24" i="11"/>
  <c r="O43" i="11"/>
  <c r="O39" i="11"/>
  <c r="O35" i="11"/>
  <c r="O31" i="11"/>
  <c r="O27" i="11"/>
  <c r="O23" i="11"/>
  <c r="O19" i="11"/>
  <c r="O15" i="11"/>
  <c r="O11" i="11"/>
  <c r="M42" i="11"/>
  <c r="M13" i="11"/>
  <c r="M11" i="11"/>
  <c r="M35" i="11"/>
  <c r="M24" i="11"/>
  <c r="M20" i="11"/>
  <c r="M16" i="11"/>
  <c r="M30" i="11"/>
  <c r="O49" i="11"/>
  <c r="P29" i="11"/>
  <c r="P30" i="11"/>
  <c r="P31" i="11"/>
  <c r="P32" i="11"/>
  <c r="M33" i="11"/>
  <c r="P40" i="11"/>
  <c r="M47" i="11"/>
  <c r="O46" i="11"/>
  <c r="G16" i="5"/>
  <c r="O40" i="11"/>
  <c r="O36" i="11"/>
  <c r="O32" i="11"/>
  <c r="O28" i="11"/>
  <c r="O20" i="11"/>
  <c r="O16" i="11"/>
  <c r="M37" i="11"/>
  <c r="M28" i="11"/>
  <c r="M34" i="11"/>
  <c r="M40" i="11"/>
  <c r="M25" i="11"/>
  <c r="M21" i="11"/>
  <c r="M17" i="11"/>
  <c r="M39" i="11"/>
  <c r="E63" i="8"/>
  <c r="D62" i="8"/>
  <c r="C63" i="8"/>
  <c r="L55" i="11"/>
  <c r="N10" i="11"/>
  <c r="N14" i="11"/>
  <c r="N18" i="11"/>
  <c r="N22" i="11"/>
  <c r="N26" i="11"/>
  <c r="N30" i="11"/>
  <c r="N34" i="11"/>
  <c r="N38" i="11"/>
  <c r="N42" i="11"/>
  <c r="N48" i="11"/>
  <c r="N46" i="11"/>
  <c r="C50" i="11"/>
  <c r="H49" i="11"/>
  <c r="B14" i="5" l="1"/>
  <c r="G14" i="5" s="1"/>
  <c r="I7" i="11"/>
  <c r="E61" i="11"/>
  <c r="P55" i="11"/>
  <c r="P3" i="11" s="1"/>
  <c r="M55" i="11"/>
  <c r="B17" i="5" s="1"/>
  <c r="O55" i="11"/>
  <c r="N55" i="11"/>
  <c r="B18" i="5" s="1"/>
  <c r="C61" i="11"/>
  <c r="J55" i="11"/>
  <c r="J53" i="11"/>
  <c r="J51" i="11"/>
  <c r="I14" i="5" l="1"/>
  <c r="G13" i="5"/>
  <c r="I13" i="5" s="1"/>
  <c r="D14" i="5"/>
  <c r="B15" i="5"/>
  <c r="B13" i="5" s="1"/>
  <c r="I61" i="11"/>
  <c r="B20" i="5"/>
  <c r="J4" i="9"/>
  <c r="O3" i="11"/>
  <c r="I4" i="9"/>
  <c r="H61" i="11"/>
  <c r="B19" i="5"/>
  <c r="F61" i="11"/>
  <c r="G4" i="9"/>
  <c r="M3" i="11"/>
  <c r="G61" i="11"/>
  <c r="H4" i="9"/>
  <c r="N3" i="11"/>
  <c r="D61" i="11"/>
  <c r="I6" i="11"/>
  <c r="B16" i="5" l="1"/>
  <c r="M12" i="5"/>
  <c r="M20" i="5" s="1"/>
  <c r="D13" i="5"/>
  <c r="G35" i="4" l="1"/>
  <c r="H35" i="4" l="1"/>
  <c r="G43" i="4" l="1"/>
  <c r="H43" i="4" l="1"/>
  <c r="G51" i="4" l="1"/>
  <c r="H51" i="4" l="1"/>
  <c r="G59" i="4" l="1"/>
  <c r="H59" i="4" l="1"/>
  <c r="G67" i="4" l="1"/>
  <c r="H67" i="4" l="1"/>
  <c r="G75" i="4" l="1"/>
  <c r="H75" i="4" l="1"/>
  <c r="G83" i="4" l="1"/>
  <c r="H83" i="4" l="1"/>
  <c r="G91" i="4" l="1"/>
  <c r="H91" i="4" l="1"/>
  <c r="G99" i="4" l="1"/>
  <c r="H99" i="4" l="1"/>
  <c r="G107" i="4" l="1"/>
  <c r="H107" i="4" l="1"/>
  <c r="G115" i="4" l="1"/>
  <c r="H115" i="4" l="1"/>
  <c r="G123" i="4" l="1"/>
  <c r="H123" i="4" l="1"/>
  <c r="G131" i="4" l="1"/>
  <c r="H131" i="4" l="1"/>
  <c r="G139" i="4" l="1"/>
  <c r="H139" i="4" l="1"/>
  <c r="G147" i="4" l="1"/>
  <c r="H147" i="4" l="1"/>
  <c r="G155" i="4" l="1"/>
  <c r="H155" i="4" l="1"/>
  <c r="G163" i="4" l="1"/>
  <c r="H163" i="4" l="1"/>
  <c r="G171" i="4" l="1"/>
  <c r="H171" i="4" l="1"/>
  <c r="G179" i="4" l="1"/>
  <c r="H179" i="4" l="1"/>
  <c r="G187" i="4" l="1"/>
  <c r="H187" i="4" l="1"/>
  <c r="G195" i="4" l="1"/>
  <c r="H195" i="4" l="1"/>
  <c r="G203" i="4" l="1"/>
  <c r="H203" i="4" l="1"/>
  <c r="G211" i="4" l="1"/>
  <c r="H211" i="4" l="1"/>
  <c r="G219" i="4" l="1"/>
  <c r="H219" i="4" l="1"/>
  <c r="G227" i="4" l="1"/>
  <c r="H227" i="4" l="1"/>
  <c r="G235" i="4" l="1"/>
  <c r="H235" i="4" l="1"/>
  <c r="G243" i="4" l="1"/>
  <c r="H243" i="4" l="1"/>
  <c r="G251" i="4" l="1"/>
  <c r="H251" i="4" l="1"/>
  <c r="G259" i="4" l="1"/>
  <c r="H259" i="4" l="1"/>
  <c r="G267" i="4" l="1"/>
  <c r="H267" i="4" l="1"/>
  <c r="G275" i="4" l="1"/>
  <c r="H275" i="4" l="1"/>
  <c r="G283" i="4" l="1"/>
  <c r="H283" i="4" l="1"/>
  <c r="G291" i="4" l="1"/>
  <c r="H291" i="4" l="1"/>
  <c r="G299" i="4" l="1"/>
  <c r="H299" i="4" l="1"/>
  <c r="G307" i="4" l="1"/>
  <c r="H307" i="4" l="1"/>
  <c r="G315" i="4" l="1"/>
  <c r="H315" i="4" l="1"/>
  <c r="G323" i="4" l="1"/>
  <c r="H323" i="4" l="1"/>
  <c r="G331" i="4" l="1"/>
  <c r="H331" i="4" l="1"/>
  <c r="G339" i="4" l="1"/>
  <c r="H339" i="4" l="1"/>
  <c r="G347" i="4" l="1"/>
  <c r="H347" i="4" l="1"/>
  <c r="G355" i="4" l="1"/>
  <c r="H355" i="4" l="1"/>
  <c r="G363" i="4" l="1"/>
  <c r="H363" i="4" l="1"/>
  <c r="G371" i="4" l="1"/>
  <c r="H371" i="4" l="1"/>
  <c r="G379" i="4" l="1"/>
  <c r="H379" i="4" l="1"/>
  <c r="G387" i="4" l="1"/>
  <c r="H387" i="4" l="1"/>
  <c r="G395" i="4" l="1"/>
  <c r="H395" i="4" l="1"/>
  <c r="G403" i="4" l="1"/>
  <c r="H403" i="4" l="1"/>
  <c r="G411" i="4" l="1"/>
  <c r="H411" i="4" l="1"/>
  <c r="G419" i="4" l="1"/>
  <c r="H419" i="4" l="1"/>
  <c r="G427" i="4" l="1"/>
  <c r="H427" i="4" l="1"/>
  <c r="G435" i="4" l="1"/>
  <c r="H435" i="4" l="1"/>
  <c r="G443" i="4" l="1"/>
  <c r="H443" i="4" l="1"/>
  <c r="G451" i="4" l="1"/>
  <c r="H451" i="4" l="1"/>
  <c r="G459" i="4" l="1"/>
  <c r="H467" i="4" l="1"/>
  <c r="H459" i="4"/>
  <c r="J17" i="4"/>
  <c r="B12" i="5" l="1"/>
  <c r="G12" i="5"/>
  <c r="J20" i="4" l="1"/>
  <c r="G467" i="4" l="1"/>
</calcChain>
</file>

<file path=xl/sharedStrings.xml><?xml version="1.0" encoding="utf-8"?>
<sst xmlns="http://schemas.openxmlformats.org/spreadsheetml/2006/main" count="10801" uniqueCount="604">
  <si>
    <t>COMPLETION PROCEDURE E-ROUTING SHEET</t>
  </si>
  <si>
    <t>WELL:</t>
  </si>
  <si>
    <t>Circulation:</t>
  </si>
  <si>
    <t>Initials</t>
  </si>
  <si>
    <t>Date</t>
  </si>
  <si>
    <t>Action after initialing:</t>
  </si>
  <si>
    <t>Greg</t>
  </si>
  <si>
    <t xml:space="preserve">Notify: </t>
  </si>
  <si>
    <t>Patrick</t>
  </si>
  <si>
    <t>Craig</t>
  </si>
  <si>
    <t>David</t>
  </si>
  <si>
    <t>George</t>
  </si>
  <si>
    <t>(no action needed)</t>
  </si>
  <si>
    <t>Distribution:</t>
  </si>
  <si>
    <t>Leave original in electronic well file</t>
  </si>
  <si>
    <t>Casing Description</t>
  </si>
  <si>
    <t>Collapse (psi)</t>
  </si>
  <si>
    <t>Burst (psi)</t>
  </si>
  <si>
    <t>Nominal ID (in)</t>
  </si>
  <si>
    <t>Drift ID (in)</t>
  </si>
  <si>
    <t>Coupling OD (in)</t>
  </si>
  <si>
    <t>Capacity    (bbl/ft)</t>
  </si>
  <si>
    <t>Formation to be completed:</t>
  </si>
  <si>
    <t>30°</t>
  </si>
  <si>
    <t>60°</t>
  </si>
  <si>
    <t>90°</t>
  </si>
  <si>
    <t>AFE:</t>
  </si>
  <si>
    <t xml:space="preserve">Requested rate: </t>
  </si>
  <si>
    <t xml:space="preserve">TD feet from lease line: </t>
  </si>
  <si>
    <t xml:space="preserve">Anticipated frac gradient: </t>
  </si>
  <si>
    <t xml:space="preserve">Required last takepoint feet from lease line: </t>
  </si>
  <si>
    <t>Perf Phasing (Degrees):</t>
  </si>
  <si>
    <t>MD Float Collar:</t>
  </si>
  <si>
    <t xml:space="preserve">Perf clusters per stage: </t>
  </si>
  <si>
    <t xml:space="preserve">Desired # sand / completion foot: </t>
  </si>
  <si>
    <t xml:space="preserve">Resulting amt of sand per stage, M#: </t>
  </si>
  <si>
    <t>Rounded</t>
  </si>
  <si>
    <t xml:space="preserve">Resulting total amt of sand for the job, M#: </t>
  </si>
  <si>
    <t xml:space="preserve">Total individual stage length (plug to plug): </t>
  </si>
  <si>
    <t xml:space="preserve">Total number of stages: </t>
  </si>
  <si>
    <t>Marker Joint Vertical Section:</t>
  </si>
  <si>
    <t>Marker Joint Horizontal Section:</t>
  </si>
  <si>
    <t>Total interval to be treated:</t>
  </si>
  <si>
    <t>Stage Number from Toe</t>
  </si>
  <si>
    <t>TVD Survey (ft)</t>
  </si>
  <si>
    <t>Heel Perf to Toe Perf (ft)</t>
  </si>
  <si>
    <t>Stage 2</t>
  </si>
  <si>
    <t>Completion Procedure</t>
  </si>
  <si>
    <t>INPUT BY FRAC SPECIALIST</t>
  </si>
  <si>
    <t>Well:</t>
  </si>
  <si>
    <t>Job Desc:</t>
  </si>
  <si>
    <t>Location:</t>
  </si>
  <si>
    <t>PBTD:</t>
  </si>
  <si>
    <t>Prod Csg:</t>
  </si>
  <si>
    <t xml:space="preserve">NOTE: </t>
  </si>
  <si>
    <t>Stages</t>
  </si>
  <si>
    <t>Item</t>
  </si>
  <si>
    <t>$M</t>
  </si>
  <si>
    <t>Plugs</t>
  </si>
  <si>
    <t>All 5 1/2"</t>
  </si>
  <si>
    <t>Water</t>
  </si>
  <si>
    <t>Bbls</t>
  </si>
  <si>
    <t>Gals</t>
  </si>
  <si>
    <t>Acid</t>
  </si>
  <si>
    <t>BLTR</t>
  </si>
  <si>
    <t>TOTAL $M :</t>
  </si>
  <si>
    <t>Well Status and Overall Job Comments:</t>
  </si>
  <si>
    <t>Henry Resources</t>
  </si>
  <si>
    <t>PROSPECT</t>
  </si>
  <si>
    <t>RESERVOIR</t>
  </si>
  <si>
    <t>LOCATION</t>
  </si>
  <si>
    <t>Footage:</t>
  </si>
  <si>
    <t xml:space="preserve">Section: </t>
  </si>
  <si>
    <t xml:space="preserve">API No: </t>
  </si>
  <si>
    <t xml:space="preserve">Block: </t>
  </si>
  <si>
    <t>Permit #</t>
  </si>
  <si>
    <t xml:space="preserve">Survey: </t>
  </si>
  <si>
    <t xml:space="preserve">Spud Date: </t>
  </si>
  <si>
    <t xml:space="preserve">R/R Date: </t>
  </si>
  <si>
    <t xml:space="preserve">County: </t>
  </si>
  <si>
    <t>Rig</t>
  </si>
  <si>
    <t>Lat:</t>
  </si>
  <si>
    <t>Long:</t>
  </si>
  <si>
    <t>SURFACE CASING</t>
  </si>
  <si>
    <t>Projection:</t>
  </si>
  <si>
    <r>
      <t>Hole Size:</t>
    </r>
    <r>
      <rPr>
        <sz val="10"/>
        <rFont val="Arial"/>
        <family val="2"/>
      </rPr>
      <t xml:space="preserve"> </t>
    </r>
  </si>
  <si>
    <t>Elevations:</t>
  </si>
  <si>
    <t>Surf. Csg:</t>
  </si>
  <si>
    <t>ppf</t>
  </si>
  <si>
    <t>J55</t>
  </si>
  <si>
    <t xml:space="preserve">GL:  </t>
  </si>
  <si>
    <t xml:space="preserve">Set @ </t>
  </si>
  <si>
    <t xml:space="preserve">KB: </t>
  </si>
  <si>
    <t>Cmt: Lead:</t>
  </si>
  <si>
    <t>ppg</t>
  </si>
  <si>
    <t>yld</t>
  </si>
  <si>
    <t>KB Calc:</t>
  </si>
  <si>
    <t xml:space="preserve">         Tail:</t>
  </si>
  <si>
    <t>ck w/log?</t>
  </si>
  <si>
    <t>Circ:</t>
  </si>
  <si>
    <t>Centralizers:</t>
  </si>
  <si>
    <t>TOC:</t>
  </si>
  <si>
    <t>Cut off:</t>
  </si>
  <si>
    <t>Total sxs:</t>
  </si>
  <si>
    <t>History</t>
  </si>
  <si>
    <t>INTERMEDIATE CASING</t>
  </si>
  <si>
    <t>Inter. Csg:</t>
  </si>
  <si>
    <t>2nd Lead:</t>
  </si>
  <si>
    <t>2nd Tail:</t>
  </si>
  <si>
    <t>Total sxs (both stages)</t>
  </si>
  <si>
    <t>PRODUCTION CASING</t>
  </si>
  <si>
    <t>Prod. Csg:</t>
  </si>
  <si>
    <t>FC:</t>
  </si>
  <si>
    <t>Cent.</t>
  </si>
  <si>
    <t>1st Lead:</t>
  </si>
  <si>
    <t xml:space="preserve">   1st Tail:</t>
  </si>
  <si>
    <t>Cut Off:</t>
  </si>
  <si>
    <t>Est TOC:</t>
  </si>
  <si>
    <t> </t>
  </si>
  <si>
    <t>Tubing Detail (top to bottom)</t>
  </si>
  <si>
    <t>Joints</t>
  </si>
  <si>
    <t xml:space="preserve">Description </t>
  </si>
  <si>
    <t>Footage</t>
  </si>
  <si>
    <t>Depth</t>
  </si>
  <si>
    <t>Rod Detail (top to bottom)</t>
  </si>
  <si>
    <t>Rods</t>
  </si>
  <si>
    <t>Pumping Unit:</t>
  </si>
  <si>
    <t>Updated:</t>
  </si>
  <si>
    <t>Stage Number</t>
  </si>
  <si>
    <t>CF BBL's Total Stg</t>
  </si>
  <si>
    <t>Total's</t>
  </si>
  <si>
    <t>STIMULATION SUMMARY</t>
  </si>
  <si>
    <t>Totals:</t>
  </si>
  <si>
    <t>Prop Cum (lbs)</t>
  </si>
  <si>
    <t>psi</t>
  </si>
  <si>
    <t>bpm</t>
  </si>
  <si>
    <t>ISIP:</t>
  </si>
  <si>
    <t>Casing BBL/FT:</t>
  </si>
  <si>
    <t>SPF:</t>
  </si>
  <si>
    <t xml:space="preserve">Heel Perf: </t>
  </si>
  <si>
    <t>Toe Perf:</t>
  </si>
  <si>
    <t>TVD Survey:</t>
  </si>
  <si>
    <t>Sub-Stages</t>
  </si>
  <si>
    <t>Fluid Type</t>
  </si>
  <si>
    <t>Prop Stage (lbs)</t>
  </si>
  <si>
    <t>Treated Water</t>
  </si>
  <si>
    <t>15% HCl</t>
  </si>
  <si>
    <t>Spacer</t>
  </si>
  <si>
    <t>Pad</t>
  </si>
  <si>
    <t>Totals</t>
  </si>
  <si>
    <t>Acid Bbls</t>
  </si>
  <si>
    <t>Actual FG:</t>
  </si>
  <si>
    <t>Total BLTR</t>
  </si>
  <si>
    <t>ISIP</t>
  </si>
  <si>
    <t>Max Rate</t>
  </si>
  <si>
    <t>Avg Rate</t>
  </si>
  <si>
    <t>Avg Press</t>
  </si>
  <si>
    <t>Max Press</t>
  </si>
  <si>
    <t>CF Vol (gals)</t>
  </si>
  <si>
    <t>Zone Treated</t>
  </si>
  <si>
    <t>Fm BD Press</t>
  </si>
  <si>
    <t>↓</t>
  </si>
  <si>
    <t>Designed Proppant Volumes</t>
  </si>
  <si>
    <t>Actual Proppant Volumes</t>
  </si>
  <si>
    <t>Perf Density (SPF):</t>
  </si>
  <si>
    <t>Master</t>
  </si>
  <si>
    <t>Individual Gun Length (ft):</t>
  </si>
  <si>
    <t>Holes per Stage</t>
  </si>
  <si>
    <t>Plug to Plug (ft)</t>
  </si>
  <si>
    <t xml:space="preserve">MD TD, (feet): </t>
  </si>
  <si>
    <t xml:space="preserve">Distance between individual clusters: </t>
  </si>
  <si>
    <t xml:space="preserve">Distance from plug to next stage toe perf: </t>
  </si>
  <si>
    <t xml:space="preserve">Distance from heel perf to toe perf per stage (ft): </t>
  </si>
  <si>
    <t xml:space="preserve">Distance from heel perf to next plug (ft): </t>
  </si>
  <si>
    <t>30/50 White</t>
  </si>
  <si>
    <t>30/50 RCS</t>
  </si>
  <si>
    <t>Meas. Depth</t>
  </si>
  <si>
    <t>Inc.</t>
  </si>
  <si>
    <t>Azm.</t>
  </si>
  <si>
    <t>T.V.D.</t>
  </si>
  <si>
    <t>DLS</t>
  </si>
  <si>
    <t>GBCD</t>
  </si>
  <si>
    <t>FR Gal</t>
  </si>
  <si>
    <t>NE/Surf Gal</t>
  </si>
  <si>
    <t>Number of Plugs, Incl Cap and Toe CIBP:</t>
  </si>
  <si>
    <t>MD of shallowest (heel-ward) cluster:</t>
  </si>
  <si>
    <t>Sweep</t>
  </si>
  <si>
    <t>Breakdown/ Ball</t>
  </si>
  <si>
    <t>Heel Cluster</t>
  </si>
  <si>
    <t>Toe Cluster</t>
  </si>
  <si>
    <t>Frac Grad</t>
  </si>
  <si>
    <t>Perf Depth (MD) Heel</t>
  </si>
  <si>
    <t>Perf Depth (MD) Toe</t>
  </si>
  <si>
    <t>Stage 3</t>
  </si>
  <si>
    <t>100 Mesh</t>
  </si>
  <si>
    <t>Total From Design</t>
  </si>
  <si>
    <t>Difference - Bid vs. Pumped</t>
  </si>
  <si>
    <t>Breakdown</t>
  </si>
  <si>
    <t>INPUT BY ENGINEER / FRAC SPECIALIST</t>
  </si>
  <si>
    <t>AUTO CALCULATED</t>
  </si>
  <si>
    <r>
      <rPr>
        <b/>
        <sz val="10"/>
        <rFont val="Arial"/>
        <family val="2"/>
      </rPr>
      <t xml:space="preserve">NOTES: </t>
    </r>
    <r>
      <rPr>
        <b/>
        <sz val="10"/>
        <color indexed="10"/>
        <rFont val="Arial"/>
        <family val="2"/>
      </rPr>
      <t>Do not perforate casing connections. For curve stages, move perf clusters as necessary such that holes are at least 10 ft from casing collars.</t>
    </r>
  </si>
  <si>
    <t xml:space="preserve">Stage 1 </t>
  </si>
  <si>
    <t>Prop Density</t>
  </si>
  <si>
    <t>Est. Frac Grad:</t>
  </si>
  <si>
    <t>BLTR (CF)</t>
  </si>
  <si>
    <t>JOB COST CALCULATOR</t>
  </si>
  <si>
    <r>
      <t xml:space="preserve">Test Casing/Frac Valve to 9,500psi.  </t>
    </r>
    <r>
      <rPr>
        <b/>
        <sz val="10"/>
        <color indexed="10"/>
        <rFont val="Arial"/>
        <family val="2"/>
      </rPr>
      <t>MAX TREATING PRESSURE IS 8,500 psi.</t>
    </r>
  </si>
  <si>
    <t>Stage Desc</t>
  </si>
  <si>
    <t>40/70 White</t>
  </si>
  <si>
    <t>20/40 White</t>
  </si>
  <si>
    <t>30/50 Brown</t>
  </si>
  <si>
    <t>lbs Total</t>
  </si>
  <si>
    <t>lbs</t>
  </si>
  <si>
    <t>Perforation Detail Sheet</t>
  </si>
  <si>
    <t>Flush</t>
  </si>
  <si>
    <t>Open Press</t>
  </si>
  <si>
    <t>Max Prop Conc:</t>
  </si>
  <si>
    <t>Max Rate:</t>
  </si>
  <si>
    <t>Max Press:</t>
  </si>
  <si>
    <t>Avg Rate:</t>
  </si>
  <si>
    <t>Avg Press:</t>
  </si>
  <si>
    <t>ppa</t>
  </si>
  <si>
    <t>Avg Prop Conc:</t>
  </si>
  <si>
    <t xml:space="preserve">Designed Rate: </t>
  </si>
  <si>
    <t>Bbls/ft:</t>
  </si>
  <si>
    <t>Gross Lbs/ft:</t>
  </si>
  <si>
    <t>Pad %:</t>
  </si>
  <si>
    <t>Total Prop 3</t>
  </si>
  <si>
    <t>Total Prop 4</t>
  </si>
  <si>
    <t>Total Prop 1</t>
  </si>
  <si>
    <t>Total Prop 2</t>
  </si>
  <si>
    <t>↓ Reference cells from individual stages after stage is generated.</t>
  </si>
  <si>
    <t>JOB MATERIAL TOTALS AS PUMPED</t>
  </si>
  <si>
    <t>JOB MATERIAL TOTALS AS DESIGNED</t>
  </si>
  <si>
    <t>Open Press:</t>
  </si>
  <si>
    <t>Fm BD Press:</t>
  </si>
  <si>
    <t>TSW 0.75 FR</t>
  </si>
  <si>
    <t>Plug Depth / Ft. Per Gun</t>
  </si>
  <si>
    <t>Notes to Frac Service Company:</t>
  </si>
  <si>
    <t>Notes to Wireline Vendor:</t>
  </si>
  <si>
    <t>Notes to Plug Vendor:</t>
  </si>
  <si>
    <t>Proppant 1 %</t>
  </si>
  <si>
    <t>Proppant 2 %</t>
  </si>
  <si>
    <t>Proppant 3 %</t>
  </si>
  <si>
    <t>Proppant 4 %</t>
  </si>
  <si>
    <t>5-1/2" 20ppf P-110 GBCD</t>
  </si>
  <si>
    <t>Mesh-Type</t>
  </si>
  <si>
    <r>
      <t xml:space="preserve">Prior to frac, perform compatibility, hydration and break tests with fluid additives and pit water.  Perform acid compatibility tests on all acid additives including scale inhibitor.  Decrease FR throughout treatment as friction pressures decrease.  Use guar gel only as necessary.  Acid additives to include corrosion inhibitor (double), non-emulsifier, iron control, and scale inhibitor (Impact).  Slick water additives to include friction reducer, non-emulsifier, KCl sub, clay stabilizer, and bactericide.  Guar-based fluid additives to include gelling agent, cross-linker and FR (if necessary), NE, breaker, KCl sub, clay stabilizer, and bactericide. </t>
    </r>
    <r>
      <rPr>
        <b/>
        <i/>
        <sz val="10"/>
        <color rgb="FFFF0000"/>
        <rFont val="Arial"/>
        <family val="2"/>
      </rPr>
      <t xml:space="preserve"> ENSURE THAT ALL FLUID CHEMISTRY IS COMPATIBLE. </t>
    </r>
    <r>
      <rPr>
        <sz val="10"/>
        <rFont val="Arial"/>
        <family val="2"/>
      </rPr>
      <t xml:space="preserve"> Install pressure relief system on treating line and test to 9,500 psi.  Install pressure relief valve on 9-5/8" X 5-1/2" annulus and test to 1,500 psi.  Monitor 9-5/8" X 5-1/2" annulus pressure in frac van.     Supply a pressure relief valve for treating line.</t>
    </r>
  </si>
  <si>
    <t xml:space="preserve">Reference into "Data Summary" sheet after stage is generated. </t>
  </si>
  <si>
    <t>Pumpdown</t>
  </si>
  <si>
    <t>Water Transfer / Hauling</t>
  </si>
  <si>
    <t>Chemical Treating / Tracer</t>
  </si>
  <si>
    <t>Design</t>
  </si>
  <si>
    <t>Gun Type, Charge Specs, Plug Type, Notes</t>
  </si>
  <si>
    <t>Pumpdown Info</t>
  </si>
  <si>
    <t xml:space="preserve"> </t>
  </si>
  <si>
    <t>Clean Volume (bbls)</t>
  </si>
  <si>
    <t>Total Flush</t>
  </si>
  <si>
    <t>hr:min</t>
  </si>
  <si>
    <t>Start Time:</t>
  </si>
  <si>
    <t>End Time:</t>
  </si>
  <si>
    <t>Stage End Date:</t>
  </si>
  <si>
    <t>Start PD:</t>
  </si>
  <si>
    <t>3-1/8” 6 spf-60° 22.7 gram, RDX, 0.42 EHD, 46” penetration. Set CFP</t>
  </si>
  <si>
    <t>End PD:</t>
  </si>
  <si>
    <t>Shoot @:</t>
  </si>
  <si>
    <t>Max Pressure:</t>
  </si>
  <si>
    <t>Date:</t>
  </si>
  <si>
    <t>Total Pumped:</t>
  </si>
  <si>
    <t>Tanks / Housing / Misc</t>
  </si>
  <si>
    <t>Crane / Isolation Tool</t>
  </si>
  <si>
    <t>Date open sleeves:</t>
  </si>
  <si>
    <t>Open Pressure:</t>
  </si>
  <si>
    <t>Avg Injection Rate:</t>
  </si>
  <si>
    <t>Avg Pressure:</t>
  </si>
  <si>
    <t>Slurry Volume (bbls)</t>
  </si>
  <si>
    <t>Plug Depth:</t>
  </si>
  <si>
    <t>Mid Perf:</t>
  </si>
  <si>
    <t>Stage Count Here</t>
  </si>
  <si>
    <r>
      <t>Chemical Summary - Actual Usage (</t>
    </r>
    <r>
      <rPr>
        <sz val="11"/>
        <rFont val="Arial"/>
        <family val="2"/>
      </rPr>
      <t>clean fluid volume from frac and does not include pumpdown)</t>
    </r>
  </si>
  <si>
    <t>Average Usage - per 1,000 gal</t>
  </si>
  <si>
    <t>Averages</t>
  </si>
  <si>
    <t>Prop Conc (ppa)</t>
  </si>
  <si>
    <t>Stage Description</t>
  </si>
  <si>
    <t>Frac Supervision:</t>
  </si>
  <si>
    <t>WL Supervision:</t>
  </si>
  <si>
    <r>
      <t>NOTES:</t>
    </r>
    <r>
      <rPr>
        <b/>
        <sz val="8"/>
        <color theme="0"/>
        <rFont val="Arial"/>
        <family val="2"/>
      </rPr>
      <t xml:space="preserve"> Copy this sheet for subsequent stages. Match to WH color.</t>
    </r>
  </si>
  <si>
    <t>Pumpdown Vol:</t>
  </si>
  <si>
    <t>bbls</t>
  </si>
  <si>
    <t>psi/ft</t>
  </si>
  <si>
    <t>Overflush Vol:</t>
  </si>
  <si>
    <t>Overflush</t>
  </si>
  <si>
    <t>Total SL BBLS</t>
  </si>
  <si>
    <t>Clean Fluid:</t>
  </si>
  <si>
    <t>gal</t>
  </si>
  <si>
    <t>Proppant:</t>
  </si>
  <si>
    <t>Pump Rate at Perfs (bpm)</t>
  </si>
  <si>
    <t>Enter vital job information, fluid and chemicals used, briefly describe pressure trends, any treatment complications or pumped as designed, note pressure variances from other stages, any downtime issues for frac, wireline or 3rd party, percentage of designed proppant placed.</t>
  </si>
  <si>
    <t>Pre Frac Notes:</t>
  </si>
  <si>
    <t>Location Directions:</t>
  </si>
  <si>
    <t>Pressure at Perfs (psi)</t>
  </si>
  <si>
    <t>mm/dd/yyyy</t>
  </si>
  <si>
    <t>General Guidelines for Horizontal Frac Operations:</t>
  </si>
  <si>
    <t>See Perf Sheet for cluster detail and charge specs.  10K lubricator will be required. Baker No. 20 Setting Tool with Baker Standard Power Charges.   Do not perforate casing connections.   Do not perforate closer than 10 ft from casing connections in curve.  Prior to running any WL tool string, provide Henry Resources personnel w/ a detailed schematic and precise dimensions.</t>
  </si>
  <si>
    <t>SURF. LOCATION:</t>
  </si>
  <si>
    <t>COUNTY, STATE:</t>
  </si>
  <si>
    <t>FIELD:</t>
  </si>
  <si>
    <t>Parks (Consolidated)</t>
  </si>
  <si>
    <t>FORMATION:</t>
  </si>
  <si>
    <t>PROJECT:</t>
  </si>
  <si>
    <t>New Drill Completion</t>
  </si>
  <si>
    <t>GL:</t>
  </si>
  <si>
    <t>KB:</t>
  </si>
  <si>
    <t>TD:</t>
  </si>
  <si>
    <t>KOP:</t>
  </si>
  <si>
    <t>EOC:</t>
  </si>
  <si>
    <t>LATERAL LENGTH:</t>
  </si>
  <si>
    <t>CASING DETAIL:</t>
  </si>
  <si>
    <t>Toe-Prep Procedure</t>
  </si>
  <si>
    <t>LEASE &amp; WELL:</t>
  </si>
  <si>
    <t>Midland, Texas</t>
  </si>
  <si>
    <t>Surface:</t>
  </si>
  <si>
    <t>Intermediate:</t>
  </si>
  <si>
    <t>Production:</t>
  </si>
  <si>
    <t>Toe BHA:</t>
  </si>
  <si>
    <t>Frac Valve Rental</t>
  </si>
  <si>
    <t>COST BREAKDOWN</t>
  </si>
  <si>
    <t>Total:</t>
  </si>
  <si>
    <t>Coil Tubing:</t>
  </si>
  <si>
    <t>Tester:</t>
  </si>
  <si>
    <t>Frac Tank Rental:</t>
  </si>
  <si>
    <t>Water Transport:</t>
  </si>
  <si>
    <t>Dirt Work:</t>
  </si>
  <si>
    <t>Light Towers:</t>
  </si>
  <si>
    <t>Tools:</t>
  </si>
  <si>
    <t>Crane:</t>
  </si>
  <si>
    <t>TCP Service:</t>
  </si>
  <si>
    <t>Wireline:</t>
  </si>
  <si>
    <t>Chemicals:</t>
  </si>
  <si>
    <t>Shower Trailer:</t>
  </si>
  <si>
    <t>Pressure Pumping:</t>
  </si>
  <si>
    <t>MI four clean frac tanks and load w/ FW, 480 bbls each. Henry owned 11”-5K x 7-1/16” 10K WH w/ 10K psi valves installed by Cactus Wellhead. Guardian measure and document the WH ID and depth for later installation of frac isolation tool. NU Guardian 7-1/16” 10K psi MFV. Install test plug in WH, NU cap flange w/test port. Pressure test WH and MFV to 9,500 psi for 5 minutes. ND cap flange and remove test plug, NU ball drop adapter.</t>
  </si>
  <si>
    <t>LTP</t>
  </si>
  <si>
    <t>NONE</t>
  </si>
  <si>
    <t>N/A</t>
  </si>
  <si>
    <t>Boss Hog CFP</t>
  </si>
  <si>
    <t>MD of deepest (toe-ward) cluster or BPS:</t>
  </si>
  <si>
    <t>BITS</t>
  </si>
  <si>
    <t>Well ID Info</t>
  </si>
  <si>
    <t>41 T2S</t>
  </si>
  <si>
    <t>Midland</t>
  </si>
  <si>
    <t>Precision #593</t>
  </si>
  <si>
    <t>NAD 27</t>
  </si>
  <si>
    <t>BTC</t>
  </si>
  <si>
    <t>sks</t>
  </si>
  <si>
    <t>KB 25</t>
  </si>
  <si>
    <t>ppq</t>
  </si>
  <si>
    <t>HCL80</t>
  </si>
  <si>
    <t>Top Wrap:</t>
  </si>
  <si>
    <t>Bttm Wrap:</t>
  </si>
  <si>
    <t>TOC: ??</t>
  </si>
  <si>
    <t>CYP110</t>
  </si>
  <si>
    <t>??</t>
  </si>
  <si>
    <t>BH MD:</t>
  </si>
  <si>
    <t>BH TVD:</t>
  </si>
  <si>
    <t xml:space="preserve">Pump Inlet @ </t>
  </si>
  <si>
    <t>Intake</t>
  </si>
  <si>
    <t>@</t>
  </si>
  <si>
    <t>Sensor</t>
  </si>
  <si>
    <t>EOT</t>
  </si>
  <si>
    <r>
      <t>30</t>
    </r>
    <r>
      <rPr>
        <sz val="11"/>
        <color theme="1"/>
        <rFont val="Calibri"/>
        <family val="2"/>
      </rPr>
      <t>°</t>
    </r>
  </si>
  <si>
    <r>
      <t>60</t>
    </r>
    <r>
      <rPr>
        <sz val="11"/>
        <color theme="1"/>
        <rFont val="Calibri"/>
        <family val="2"/>
      </rPr>
      <t>°</t>
    </r>
  </si>
  <si>
    <r>
      <t>90</t>
    </r>
    <r>
      <rPr>
        <sz val="11"/>
        <color theme="1"/>
        <rFont val="Calibri"/>
        <family val="2"/>
      </rPr>
      <t>°</t>
    </r>
  </si>
  <si>
    <t>Biocide Gal</t>
  </si>
  <si>
    <t>Scale Inhibitor Gal</t>
  </si>
  <si>
    <t>Clay Stabilizer</t>
  </si>
  <si>
    <t>Gwendolyn Pad 4 Directions: From Intersection of Interstate 20 and Hwy 1788, head south on 1788 for 1.2 miles to County Road 140 (1st paved road from I-20), turn west and go 0.5 mi to Henry CG, cross CG and continue west for 1.4 mi to the first road going south past the big water pit, turn south for 0.5 mi to CG, cross CG and turn east, follow road east 0.1 mi to 1st location.</t>
  </si>
  <si>
    <t>10K psi rated ball-drop composite frac plugs (CFP) to be used.  Do not run pump-down cups without consulting with Henry Resources personnel.  Solid-body CBP to be set in vertical section after last stage. Baker #20 setting tool.</t>
  </si>
  <si>
    <t>5½", 20 ppf, CYP-110 GBCD</t>
  </si>
  <si>
    <r>
      <t>MAX TREATING PRESSURE IS</t>
    </r>
    <r>
      <rPr>
        <b/>
        <i/>
        <sz val="10"/>
        <rFont val="Arial"/>
        <family val="2"/>
      </rPr>
      <t xml:space="preserve"> 8,500 psi</t>
    </r>
  </si>
  <si>
    <t>3-1/8” 6 spf-60° 22.7 gram, RDX, 0.42 EHD, 46” penetration. Set CFP.</t>
  </si>
  <si>
    <t>NOV BPS sleeves, stage 1 will have an abbreviated pump schedule.  See "Stage 1 Design" tab for pump schedule. Collar log out of hole after perforating stage 2.</t>
  </si>
  <si>
    <t>Stage 4</t>
  </si>
  <si>
    <t>Stage 5</t>
  </si>
  <si>
    <t>Stage 6</t>
  </si>
  <si>
    <t>Stage 7</t>
  </si>
  <si>
    <t>Stage 8</t>
  </si>
  <si>
    <t>Stage 9</t>
  </si>
  <si>
    <t>Stage 10</t>
  </si>
  <si>
    <t>Stage 11</t>
  </si>
  <si>
    <t>Stage 12</t>
  </si>
  <si>
    <t>Stage 13</t>
  </si>
  <si>
    <t>Stage 14</t>
  </si>
  <si>
    <t>Stage 15</t>
  </si>
  <si>
    <t>Stage 16</t>
  </si>
  <si>
    <t>Stage 17</t>
  </si>
  <si>
    <t>Stage 18</t>
  </si>
  <si>
    <t>Stage 19</t>
  </si>
  <si>
    <t>Stage 20</t>
  </si>
  <si>
    <t>Stage 21</t>
  </si>
  <si>
    <t>Stage 22</t>
  </si>
  <si>
    <t>Stage 23</t>
  </si>
  <si>
    <t>Stage 24</t>
  </si>
  <si>
    <t>Stage 25</t>
  </si>
  <si>
    <t>Stage 26</t>
  </si>
  <si>
    <t>Stage 27</t>
  </si>
  <si>
    <t>Stage 28</t>
  </si>
  <si>
    <t>Stage 29</t>
  </si>
  <si>
    <t>Stage 30</t>
  </si>
  <si>
    <t>Stage 31</t>
  </si>
  <si>
    <t>Stage 32</t>
  </si>
  <si>
    <t>Stage 33</t>
  </si>
  <si>
    <t>Stage 34</t>
  </si>
  <si>
    <t>Stage 35</t>
  </si>
  <si>
    <t>Stage 36</t>
  </si>
  <si>
    <t>Stage 37</t>
  </si>
  <si>
    <t>Stage 38</t>
  </si>
  <si>
    <t>Stage 39</t>
  </si>
  <si>
    <t>Stage 40</t>
  </si>
  <si>
    <t>Stage 41</t>
  </si>
  <si>
    <t>Stage 42</t>
  </si>
  <si>
    <t>Stage 43</t>
  </si>
  <si>
    <t>Stage 44</t>
  </si>
  <si>
    <t>Stage 45</t>
  </si>
  <si>
    <t>Stage 46</t>
  </si>
  <si>
    <t>Stage 47</t>
  </si>
  <si>
    <t>Stage 48</t>
  </si>
  <si>
    <t>Stage 49</t>
  </si>
  <si>
    <t>Stage 50</t>
  </si>
  <si>
    <t>Stage 51</t>
  </si>
  <si>
    <t>Stage 52</t>
  </si>
  <si>
    <t>Stage 53</t>
  </si>
  <si>
    <t>Stage 54</t>
  </si>
  <si>
    <t>Stage 55</t>
  </si>
  <si>
    <r>
      <t>FTP @ 89</t>
    </r>
    <r>
      <rPr>
        <sz val="10"/>
        <color theme="1"/>
        <rFont val="Calibri"/>
        <family val="2"/>
      </rPr>
      <t>°</t>
    </r>
  </si>
  <si>
    <t>13-3/8”, 54.5#, J-55, BTC at 1,178’ (17-1/2” hole, 860 sx, TOC surf)</t>
  </si>
  <si>
    <t>TSW 1.0 FR</t>
  </si>
  <si>
    <t>Gwendolyn 2517LA</t>
  </si>
  <si>
    <t>Lower Spraberry "A"</t>
  </si>
  <si>
    <t>DC470517</t>
  </si>
  <si>
    <t>8,342'-8,356' From Casing Report</t>
  </si>
  <si>
    <t>8,637'</t>
  </si>
  <si>
    <t>8,974'</t>
  </si>
  <si>
    <t>9,376'</t>
  </si>
  <si>
    <t>761' VS</t>
  </si>
  <si>
    <t>3147' FNL &amp; 1164' FWL, Sec 25, Blk 41 T2S, T&amp;P RR Company Survey, Midland County, Texas</t>
  </si>
  <si>
    <t>19,393'</t>
  </si>
  <si>
    <t>Gwendolyn #2517LA</t>
  </si>
  <si>
    <t>Lower Spraberry A</t>
  </si>
  <si>
    <t>3147' FNL / 1164' FWL</t>
  </si>
  <si>
    <t>42-329-42150</t>
  </si>
  <si>
    <t>T&amp;P RR COMPANY</t>
  </si>
  <si>
    <t>N031.877957</t>
  </si>
  <si>
    <t>W102.236272</t>
  </si>
  <si>
    <t xml:space="preserve">Top of Ryte Wrap @ 4,267'  </t>
  </si>
  <si>
    <t>2869'</t>
  </si>
  <si>
    <t>2894'</t>
  </si>
  <si>
    <t>TD 19,442' @ MD</t>
  </si>
  <si>
    <t xml:space="preserve">9-5/8" pkr/DV tool @ 5,185' </t>
  </si>
  <si>
    <t xml:space="preserve">Bttm of Ryte Wrap @ 7,528' </t>
  </si>
  <si>
    <t xml:space="preserve">KOP @ 8,402' MD </t>
  </si>
  <si>
    <t>TD @ 19,442' MD</t>
  </si>
  <si>
    <t>EOC @ 9,340' MD</t>
  </si>
  <si>
    <t xml:space="preserve"> 10,102' to TD</t>
  </si>
  <si>
    <t>TVD @ 8,957' MD</t>
  </si>
  <si>
    <t xml:space="preserve"> 10,052' to FC</t>
  </si>
  <si>
    <t>19,442' MD</t>
  </si>
  <si>
    <t>8,947' MD</t>
  </si>
  <si>
    <t>JTM 3-22-17</t>
  </si>
  <si>
    <t>FC @ 19,393' MD</t>
  </si>
  <si>
    <t>BPS @ 19,330' MD &amp; 19,346' MD</t>
  </si>
  <si>
    <t xml:space="preserve">12/2/2017 to 2/14/2018 </t>
  </si>
  <si>
    <t>9-5/8”, 40#, HCL80, BTC at 8,331’ (12-1/4” hole, 2,230 sx, TOC N/A)</t>
  </si>
  <si>
    <t>5-1/2”, 20#, CYP-110, GBCD at 19,442’ (8-1/2” hole, 1,859 sx, TOC N/A)</t>
  </si>
  <si>
    <t>NOV BPS Toe Tools at 19,330' and 19,346’ (rupture port style)</t>
  </si>
  <si>
    <t>bbls/ft</t>
  </si>
  <si>
    <t>3147' FNL &amp; 1164' FWL, Sec 25, Blk 41 T2S, T&amp;P RR Company Survey</t>
  </si>
  <si>
    <t>SUMMARY:</t>
  </si>
  <si>
    <t xml:space="preserve">2% KCL Water Injected: </t>
  </si>
  <si>
    <t>15% NeFe HCL Acid Injected:</t>
  </si>
  <si>
    <t>Total Fluid Injected:</t>
  </si>
  <si>
    <t>ft</t>
  </si>
  <si>
    <t>ft.</t>
  </si>
  <si>
    <t>ft. TMD</t>
  </si>
  <si>
    <t>ft. (FC)</t>
  </si>
  <si>
    <t>ft. MD</t>
  </si>
  <si>
    <t>ft. TVD at TMD</t>
  </si>
  <si>
    <t>ft. VD</t>
  </si>
  <si>
    <t>ft. (EOC to TMD, doesn’t include curve)</t>
  </si>
  <si>
    <t>ft. (25’ above GL)</t>
  </si>
  <si>
    <t>Toe-Sleeve Depth:</t>
  </si>
  <si>
    <t>Casing Factor:</t>
  </si>
  <si>
    <t>Volume to EOC:</t>
  </si>
  <si>
    <t>Volume to Top Sleeve:</t>
  </si>
  <si>
    <t>Volume to Slow Rate:</t>
  </si>
  <si>
    <t>Frac Gradient:</t>
  </si>
  <si>
    <t>Toilets - Trash Trailer:</t>
  </si>
  <si>
    <t>RU Basic pump truck and acid transport from 2516LB, blend and circulate KCL sub to 2% and biocide into frac tanks, install treating line to frac wellhead with pressure sensor and pressure test to 9,550 psi. Rig up bleed-off line to FB tank. Open surface and intermediate casing valves. Pump 2% KCL water at 2 bpm to pressure casing to 2,060 psi, hold for 2 minutes, pressure up casing to 4,070 psi, hold for 2 minutes, increase to 6,080 psi and hold 5 minutes. Continue increasing pressure at 1.5 bpm until NOV BPS opened at 7,121 psi (pinned for 6,548 psi max), increase pump rate to 8.5 bpm at 5,800 psi, pump 80 bbls of TFW, pump 36 bbls 15% DINeFe HCl, break back to 3,830 psi at 9 bpm. Reduce rate with acid at EOC to 5 bpm at 2,360 psi, flush acid to spot across sleeves. SD, close-in bleed-off, uncap FV adapter, load 4.5”OD NOV dissolvable ball on FV gate, cap FV and open, pump to flush with TFW, 12 bpm at 4,300 psi. Reduce rate to 5 bpm at 30 bbls out from seating depth, seat ball at 424 bbls on counter, pump at 2 bpm to increase casing pressure to 8,500 psi, SD and isolate pump truck, continue with tester to 9,500 psi. Hold and chart pressure for 15 minutes, good casing test, zero pressure on surface and intermediate casing, bleed casing pressure to zero into the FB tank. Close-in wellhead valves, RDMO Basic pumping equipment. SI well until frac date, 48 hour dissolve time on ball. Well ready for frac stage 1.</t>
  </si>
  <si>
    <t>Stage 56</t>
  </si>
  <si>
    <t>NOV BPS Toe-Prep w/ 934 bbls of Treated FW, 1,500 gal 15% NeFe HCL.</t>
  </si>
  <si>
    <t xml:space="preserve">Toe-prep completed on 2/27/2018. Spot tanks, prep for frac. RU water transfer, KLX housing/office, T-Rey deliver 10K-lb forklift and two man-lift's, setup sand silos, 3/01/2018. RU Guardian isolation tools, zipper manifold and flowback line, 3/02/2018. MIRU ProPetro frac and pumpdown, LSE crane and API wireline 3/3-4/2018. </t>
  </si>
  <si>
    <t>Stage</t>
  </si>
  <si>
    <t>NOTES:</t>
  </si>
  <si>
    <t>Bid Volumes</t>
  </si>
  <si>
    <t>TSW 0.9 FR</t>
  </si>
  <si>
    <r>
      <t xml:space="preserve">3-1/8” 6 spf-60° 22.7 gram, RDX, 0.42 EHD, 46” penetration. Set CFP. </t>
    </r>
    <r>
      <rPr>
        <b/>
        <sz val="10"/>
        <color rgb="FFFF0000"/>
        <rFont val="Arial"/>
        <family val="2"/>
      </rPr>
      <t>Collar log out of hole after perforating stage 2.</t>
    </r>
  </si>
  <si>
    <t>18,887'-18,913' From API CCL 3/5/2018</t>
  </si>
  <si>
    <t>16,052'-16,066' From API CCL 3/5/2018</t>
  </si>
  <si>
    <t>13,080'-13,096' From API CCL 3/5/2018</t>
  </si>
  <si>
    <t>Clay Cohorn</t>
  </si>
  <si>
    <t>None</t>
  </si>
  <si>
    <t>Jesse Roiz</t>
  </si>
  <si>
    <t>Tanner Winkler</t>
  </si>
  <si>
    <t>TSW 1.1 FR</t>
  </si>
  <si>
    <t>Saif Uddin</t>
  </si>
  <si>
    <t>TSW .9 FR</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</si>
  <si>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Pumped designed sand volume, handover to wireline.</t>
    </r>
  </si>
  <si>
    <t>Jesse Roiz/Tanner Winkler</t>
  </si>
  <si>
    <t>TSW 1.2 FR</t>
  </si>
  <si>
    <r>
      <t>Toe-prep completed 2/27/2018. Stage 1 ready to frac. MIRU ProPetro frac and pumpdown, API wireline and associated services 3/2-4/2018... 3/05/2018, successful pressure test and pre-frac meeting. ProPetro pumped cationic friction reducer, clay stabilizer and non-emulsifier/surfactant, Remote Water Solutions (RWS) treated water with CLO</t>
    </r>
    <r>
      <rPr>
        <b/>
        <sz val="8"/>
        <rFont val="Calibri"/>
        <family val="2"/>
      </rPr>
      <t>²</t>
    </r>
    <r>
      <rPr>
        <b/>
        <sz val="8"/>
        <rFont val="Arial"/>
        <family val="2"/>
      </rPr>
      <t xml:space="preserve"> and bactericide, Impact added 30 gal of scale inhibitor during the pad stage. Problems with the Solaris sand system, generator kept stopping, corrected after two job stoppages. Pumped designed sand volume, handover to wireline to perforate and log out and work on single well operations to build pressure above LS-B lateral.</t>
    </r>
  </si>
  <si>
    <r>
      <t>Perforate and collar log to vertical SJ, POOH and found plug still on setting tool, all shots fired, bad power charge found, RIH and set plug, POOH (3 hour delay). ProPetro pumped cat-FR, CS and NE/surf, RWS treated water with CLO</t>
    </r>
    <r>
      <rPr>
        <b/>
        <sz val="8"/>
        <rFont val="Calibri"/>
        <family val="2"/>
      </rPr>
      <t>²</t>
    </r>
    <r>
      <rPr>
        <b/>
        <sz val="8"/>
        <rFont val="Arial"/>
        <family val="2"/>
      </rPr>
      <t xml:space="preserve"> and bactericide, Impact added 30 gal of SI during the pad stage. Pumped designed sand volume, handover to wireline.</t>
    </r>
  </si>
  <si>
    <t>Eco Boss Cap Plug (Solid)</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</si>
  <si>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Pumped total designed sand volume, cut 100 mesh sand 14,000 lbs short due to the silos shutting off, extended the 30/50 sand, test FR to 1.2 gpt at end of the 30/50 sand to lower pressure, handover to wireline.</t>
    </r>
  </si>
  <si>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Some pressure increases through the 30/50 sand stages due to FR concentration changes. Pumped designed sand volume, handover to wireline.</t>
    </r>
  </si>
  <si>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Skipped the designed sweep stage as pressure allowed. Pumped designed sand volume, handover to wireline.</t>
    </r>
  </si>
  <si>
    <t>TSW 1.25 FR</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</si>
  <si>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Ran FR at 1.2 gpt to test effectiveness, better pressure but still high. Skipped the sweep. Pumped designed sand volume, handover to wireline.</t>
    </r>
  </si>
  <si>
    <r>
      <t>Set CFP and perforate as shown on the perf sheet, ProPetro pumped FR-300 from tote tank, CS and NE/surf, RWS treated water with CLO</t>
    </r>
    <r>
      <rPr>
        <b/>
        <sz val="8"/>
        <rFont val="Calibri"/>
        <family val="2"/>
      </rPr>
      <t>²</t>
    </r>
    <r>
      <rPr>
        <b/>
        <sz val="8"/>
        <rFont val="Arial"/>
        <family val="2"/>
      </rPr>
      <t xml:space="preserve"> and bactericide, Impact added 30 gal of SI during the pad stage. Tested a different FR from ProPetro, much lower pressure during the frac at lower concentration. Pumped designed sand volume, handover to wireline.</t>
    </r>
  </si>
  <si>
    <r>
      <t>Set CFP and perforate as shown on the perf sheet, ProPetro pumped FR-300 from tote tank, CS and NE/surf, RWS treated water with CLO</t>
    </r>
    <r>
      <rPr>
        <b/>
        <sz val="8"/>
        <rFont val="Calibri"/>
        <family val="2"/>
      </rPr>
      <t>²</t>
    </r>
    <r>
      <rPr>
        <b/>
        <sz val="8"/>
        <rFont val="Arial"/>
        <family val="2"/>
      </rPr>
      <t xml:space="preserve"> and bactericide, Impact added 30 gal of SI during the pad stage. Tested a different FR from ProPetro, much lower pressure during the frac. Lost FR while swapping tote tanks causing a pressure spike during the 30/50 sub-stage 22. Pumped designed sand volume, handover to wireline. The 1311D casing pressure increased ~60 psi during frac ops.</t>
    </r>
  </si>
  <si>
    <t>TSW 1.3 FR</t>
  </si>
  <si>
    <t>TSW 1.4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</si>
  <si>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Pumping FR from the ISO-tank, new batch but pressure still higher than offset frac's. Pumped designed sand volume, handover to wireline. The 1311D casing pressure increased ~40 psi during frac ops.</t>
    </r>
  </si>
  <si>
    <r>
      <t>Set CFP and perforate as shown on the perf sheet, ProPetro pumped FR-02 from ISO and tote tanks, CS and NE/surf, RWS treated water with CLO</t>
    </r>
    <r>
      <rPr>
        <b/>
        <sz val="8"/>
        <rFont val="Calibri"/>
        <family val="2"/>
      </rPr>
      <t>²</t>
    </r>
    <r>
      <rPr>
        <b/>
        <sz val="8"/>
        <rFont val="Arial"/>
        <family val="2"/>
      </rPr>
      <t xml:space="preserve"> and bactericide, Impact added 30 gal of SI during the pad stage. Swapped FR from the ISO tank to a tote tank and pressure dropped to a normal level. Pressure on a decline through the frac. Pumped designed sand volume, handover to wireline.</t>
    </r>
  </si>
  <si>
    <t>Set CFP and perforate as shown on the perf sheet, ProPetro pumped FR-02 from ISO and tote tanks, FRE-70 (booster), CS and NE/surf, RWS treated water with CLO² and bactericide, Impact added 30 gal of SI during the pad stage. FR booster at 0.20 gpt during the stage, no difference in pressure. Pumped 100 Mesh with FR @ 1.0 gpt and 30/50 with FR @ 0.9 gpt. Pressure on a slight decline until the late 30/50 sand stages. Pumped designed sand volume, handover to wireline.</t>
  </si>
  <si>
    <t>Set CFP and perforate as shown on the perf sheet, ProPetro pumped FR-02 from ISO and tote tanks, FRE-70 (booster), CS and NE/surf, RWS treated water with CLO² and bactericide, Impact added 30 gal of SI during the pad stage. FR booster at 0.20 gpt and FR @ 0.9 gpt during the frac, pressure overall flat. Pumped designed sand volume, handover to wireline.</t>
  </si>
  <si>
    <t>Set CFP and perforate as shown on the perf sheet, ProPetro pumped FR-02 from ISO and tote tanks, FRE-70 (booster), CS and NE/surf, RWS treated water with CLO² and bactericide, Impact added 30 gal of SI during the pad stage. Tested loadings of FR booster and FR during the frac, pressure drop after swapping additive pumps. Pumped designed sand volume, handover to wireline.</t>
  </si>
  <si>
    <t>Set CFP and perforate as shown on the perf sheet, ProPetro pumped FR-02 from tote tanks, CS and NE/surf, RWS treated water with CLO² and bactericide, Impact added 30 gal of SI during the pad stage. Pumps went down after the second acid, came back up and displaced acid to clear the pumps and casing. Shutdown to fix E-Kill problem, 3 hours downtime. GM slightly modified the sand design to test if it would help with pressure. Pressure on a decline through the frac. Pumped designed sand volume, handover to wireline.</t>
  </si>
  <si>
    <t>Jesse Roiz / Tanner Winkler</t>
  </si>
  <si>
    <t>Set CFP and perforate as shown on the perf sheet, ProPetro pumped FR-02 from tote tanks, CS and NE/surf, RWS treated water with CLO² and bactericide, Impact added 30 gal of SI during the pad stage. GM slightly modified the sand design to test if it would help with pressure. Pressure on a decline through the frac. Pumped designed sand volume, handover to wireline.</t>
  </si>
  <si>
    <t>TSW 1.5 FR</t>
  </si>
  <si>
    <t xml:space="preserve">Tanner Winkler </t>
  </si>
  <si>
    <t>TSW 0.95 FR</t>
  </si>
  <si>
    <t>TSW 0.8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</si>
  <si>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Normal pressure profile, lowered FR loading through the frac. Pumped designed sand volume, handover to wireline.</t>
    </r>
  </si>
  <si>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Started FR booster on sub-stage 20 0.9 ppa 30/50, increased booster 0.5 gpt on sub-stage 25 1.5 ppa 30/50, no help with pressure. Overall flat and higher than normal pressure through the frac. Pumped designed sand volume, handover to wireline. The 2410D casing pressure increased ~75 psi during frac ops.</t>
    </r>
  </si>
  <si>
    <t>Set CFP and perforate as shown on the perf sheet, ProPetro pumped FR-02, CS and NE/surf, RWS treated water with CLO² and bactericide, Impact added 30 gal of SI during the pad stage. Pressure overall flat and higher than normal through the frac, tested various FR loadings. Pumped designed sand volume, handover to wireline. The 2410D had a slight casing pressure increase during frac ops.</t>
  </si>
  <si>
    <t>Set CFP and perforate as shown on the perf sheet, ProPetro pumped FR-02, CS and NE/surf, RWS treated water with CLO² and bactericide, Impact added 30 gal of SI during the pad stage. Normal pressure trend through the frac, able to reduce the FR loading. Pumped designed sand volume, handover to wireline. The 2410D casing pressure increased ~65 psi during frac ops.</t>
  </si>
  <si>
    <t>TSW .80 FR</t>
  </si>
  <si>
    <t>TSW .85 FR</t>
  </si>
  <si>
    <t>TSW 0.85 FR</t>
  </si>
  <si>
    <r>
      <t>Set CFP and perforate as shown on the perf sheet, added 5'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overall flat through the frac. Pumped designed sand volume, handover to wireline.</t>
    </r>
  </si>
  <si>
    <t>TSW 0.7 FR</t>
  </si>
  <si>
    <r>
      <t>Set CFP and perforate as shown on the perf sheet, added 4'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on a decline through the frac, pressure increase during the 30/50 sand was due to FR concentration drop. Pumped designed sand volume, handover to wireline.</t>
    </r>
  </si>
  <si>
    <t>TSW .75 FR</t>
  </si>
  <si>
    <t>TSW 4.0 FR</t>
  </si>
  <si>
    <r>
      <t>Set CFP and perforate as shown on the perf sheet, added 4'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Lost FR during the early 100M stages. The goathead washed out while pumping 0.3 ppa 30/50 sand, cut sand at the blender and reduced rate to minimize spray but forced to shutdown, modified line and pumped through the flowback line, sent a heavy FR sweep to clean sand out of lateral. Replaced goathead and pressure tested, resumed pumping after 7 hours downtime. Pumped designed sand volume, handover to wireline.</t>
    </r>
  </si>
  <si>
    <t>TSW 0.80 FR</t>
  </si>
  <si>
    <t>Set CFP and perforate as shown on the perf sheet, added 4' to the distance between the plug and 1st shot to test pressure response. ProPetro pumped FR-02, CS and NE/surf, RWS treated water with CLO² and bactericide, Impact added 30 gal of SI during the pad stage. Blender chemical additive pump for FR running erratic causing pressure fluctuations. Pumped designed sand volume, handover to wireline. The 2406 had a slight casing pressure increase during frac ops.</t>
  </si>
  <si>
    <t>TSW 0.70 FR</t>
  </si>
  <si>
    <t>TSW 0.60 FR</t>
  </si>
  <si>
    <t>TSW 0.50 FR</t>
  </si>
  <si>
    <t>Set CFP and perforate as shown on the perf sheet, added 3' to the distance between the plug and 1st shot to test pressure response. ProPetro pumped FR-02, CS and NE/surf, RWS treated water with CLO² and bactericide, Impact added 30 gal of SI during the pad stage. Tested blender chemical additive pumps and FR sources, sharp pressure increase after switching to the ISO tank, switched back to the tote tanks and pressure dropped, treating pressure much lower than previous stages but discovered that the additive pump was over pumping FR. Pumped designed sand volume, handover to wireline.</t>
  </si>
  <si>
    <t>Set CFP and perforate as shown on the perf sheet, added 2' to the distance between the plug and 1st shot to test pressure response. ProPetro pumped FR-02, CS and NE/surf, RWS treated water with CLO² and bactericide, Impact added 30 gal of SI during the pad stage. Pressure profile was overall flat and high during frac. Pumped designed sand volume, handover to wireline.</t>
  </si>
  <si>
    <t>TSW 0.90 FR</t>
  </si>
  <si>
    <t>Set CFP and perforate as shown on the perf sheet, no added distance (design spacing) between the plug and 1st shot to test pressure response. ProPetro pumped FR-02, CS and NE/surf, RWS treated water with CLO² and bactericide, Impact added 30 gal of SI during the pad stage. Pressure profile was overall flat and high during frac with a high FR loading. Pumped designed sand volume, handover to wireline.</t>
  </si>
  <si>
    <t>TSW .90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</si>
  <si>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Higher than normal treating pressure with a slight decline during the 30/50 sand stages. Pumped designed sand volume, handover to wireline.</t>
    </r>
  </si>
  <si>
    <t>TSW .8 FR</t>
  </si>
  <si>
    <t>TSW .7 FR</t>
  </si>
  <si>
    <t>TSW .6 FR</t>
  </si>
  <si>
    <t xml:space="preserve">Set CFP and perforate as shown on the perf sheet, ProPetro pumped FR-02, CS and NE/surf 601, RWS treated water with CLO² and bactericide, Impact added 30 gal of SI during the pad stage. Sent all chemicals into the SolNexus lab for friction loop testing, they found that all chemicals were performing as designed, including the water treatment, but the NE/surfactant was killing the FR, the ISO tank was labeled NE-227 but all of ProPetro's bill-of-lading papers showed NE-601 (the correct product), NE-601 was loaded and sent to location. Immediate difference in pressure response during the frac, normal pressure level and FR loading. Pumped designed sand volume, handover to wireline. </t>
  </si>
  <si>
    <t>TSW .5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</si>
  <si>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Normal pressure trend.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</si>
  <si>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Pumped designed sand volume, handover to wireline.</t>
    </r>
  </si>
  <si>
    <t>TSW .60 FR</t>
  </si>
  <si>
    <t>TSW .55 FR</t>
  </si>
  <si>
    <t>TSW .45 FR</t>
  </si>
  <si>
    <t>TSW .50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</si>
  <si>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Shutdown during the pad stage due to a bleed-off valve leaking.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</si>
  <si>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Normal treating pressure profile. Pumped designed sand volume, handover to wireline.</t>
    </r>
  </si>
  <si>
    <t>TSW .40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</si>
  <si>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Overall flat pressure through the 30/50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</si>
  <si>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Pressure slightly increasing during the 30/50 sand stages. Lost the blender suction as we marked flush, came back up and overflushed the well.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</si>
  <si>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Lost blender boost pressure while on 2.0 ppa sand, got it back then swept wellbore and cleaned the hopper. Pumped designed sand volume, handover to wireline. The 2407 well had a 320 psi casing pressure increase during frac ops.</t>
    </r>
  </si>
  <si>
    <t xml:space="preserve">Clay Cohorn </t>
  </si>
  <si>
    <t>Tanner Winkler / Saif Uddin</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</si>
  <si>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Cut sand and flushed well during 1.3 ppa 100 Mesh sub-stage due to blender turbo failure, had to run FR @ 0.5 as the LA pump was not stabilizing at 0.40 or 0.45 gpt. Had to shutdown again on 0.60 ppa 30/50 Sub-Stage due to another blender issue.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</si>
  <si>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Ran 0.3 ppa on 30/50 instead of 0.60 ppa on sub-stage 22 due to the increasing pressure.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</si>
  <si>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Lost the blender after the first acid, after blender repairs were made resumed schedule and finished the stage. Pressure increasing during the 30/50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</si>
  <si>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Normal treatment,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</si>
  <si>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Pressure on a decline through the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</si>
  <si>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Chemical pump running FR could not hold a concentration lower then .50 gpt, any lower and concentration would drop off. Pumped designed sand volume, handover to wireline.</t>
    </r>
  </si>
  <si>
    <t>GM 3/20/2018</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</si>
  <si>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Overall flat treating pressure through the 30/50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</si>
  <si>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Some pressure increases through the 30/50 sand stages. Pumped designed sand volume, handover to wireline.</t>
    </r>
  </si>
  <si>
    <r>
      <rPr>
        <b/>
        <sz val="8"/>
        <rFont val="Arial"/>
        <family val="2"/>
      </rPr>
      <t>No fire to setting tool, POOH and found a bad seal ring on the firing head, RIH and set CFP,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Pumped the designed sand volume, handover to wireline to set the cap plug. RIH and set cap plug at 8,470', pressure test to 3,000 psi and bleed off casing pressure. Job complete! </t>
    </r>
  </si>
  <si>
    <t>3/5/2018 to 3/20/2018</t>
  </si>
  <si>
    <t xml:space="preserve">Notes: Set Plug 3/20/2017-14:00, test to 3,000 psi and release casing pressure. </t>
  </si>
  <si>
    <t>Total From Field Ticket</t>
  </si>
  <si>
    <t>Ticket Volumes</t>
  </si>
  <si>
    <t>Toe-Prep / Frac / Pumpdown</t>
  </si>
  <si>
    <t>Wireline / Coil Tubing</t>
  </si>
  <si>
    <t xml:space="preserve">A) Frac company will be responsible for thoroughly cleaning their Sand Proportioning equipment prior to loading from their supplier.  Henry Resources personnel or their agents will inspect same prior to loading.  B) Blender clean and dirty flowmeters must be verified for accuracy prior to pumping, this includes claibration, flow loop test and rate matching.  C) Holding tanks on the stimulation company trucks will be thoroughly cleaned of liquids from prior jobs before being utilized on Henry Resources jobs.  D) Treatment success depends on maintaining injection rate during the frac. The number of pumps on location should be sufficient to allow for reasonably expected equipment failure. Backup equipment must be rigged up and ready to pump, must have the ability to flush casing in the event of a primary equipment failure. E) Stimulation company personnel prior to pumping each stage will check the sand volume available, done by visual inspection and estimated by qualified personnel. Sand sieve* test will be run on sand from the bottom of the bins.    *API:  A minimum of 90% of the tested sand sample should fall between the designated sieve sizes. Not over 1/10 percent (0.1%) of the total tested sand sample should be larger than the first sieve size and not over one percent (1.0%) should be smaller than the last sieve size.
</t>
  </si>
  <si>
    <t xml:space="preserve">Perforate &amp; fracture stimulate lateral section in 56 stages with  513,898 bbls of treated freshwater, 3,334 bbls of 15% HCl acid,  4,585,490 lbs of 100 Mesh white sand and 13,892,000 lbs of 30/50 white sand.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</si>
</sst>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44" formatCode="_(&quot;$&quot;* #,##0.00_);_(&quot;$&quot;* \(#,##0.00\);_(&quot;$&quot;* &quot;-&quot;??_);_(@_)"/>
    <numFmt numFmtId="43" formatCode="_(* #,##0.00_);_(* \(#,##0.00\);_(* &quot;-&quot;??_);_(@_)"/>
    <numFmt numFmtId="164" formatCode="m/d/yy;@"/>
    <numFmt numFmtId="165" formatCode="0.000"/>
    <numFmt numFmtId="166" formatCode="0.00000"/>
    <numFmt numFmtId="167" formatCode="_(* #,##0_);_(* \(#,##0\);_(* &quot;-&quot;??_);_(@_)"/>
    <numFmt numFmtId="168" formatCode="&quot;$&quot;#,##0"/>
    <numFmt numFmtId="169" formatCode="00\-000\-00000"/>
    <numFmt numFmtId="170" formatCode="0.0"/>
    <numFmt numFmtId="171" formatCode="0.0%"/>
    <numFmt numFmtId="172" formatCode="#,##0.00000"/>
    <numFmt numFmtId="173" formatCode="#,##0.0"/>
    <numFmt numFmtId="174" formatCode="&quot;$&quot;#,##0.0"/>
    <numFmt numFmtId="175" formatCode="h:mm;@"/>
    <numFmt numFmtId="176" formatCode="&quot;$&quot;#,##0.00"/>
    <numFmt numFmtId="177" formatCode="&quot;$&quot;#,##0\ ;\(&quot;$&quot;#,##0\)"/>
  </numFmts>
  <fonts count="75">
    <font>
      <sz val="11"/>
      <color theme="1"/>
      <name val="Calibri"/>
      <family val="2"/>
      <scheme val="minor"/>
    </font>
    <font>
      <sz val="11"/>
      <color theme="1"/>
      <name val="Calibri"/>
      <family val="2"/>
      <scheme val="minor"/>
    </font>
    <font>
      <sz val="10"/>
      <name val="Arial"/>
      <family val="2"/>
    </font>
    <font>
      <b/>
      <sz val="10"/>
      <name val="Arial"/>
      <family val="2"/>
    </font>
    <font>
      <sz val="12"/>
      <color theme="1"/>
      <name val="Calibri"/>
      <family val="2"/>
      <scheme val="minor"/>
    </font>
    <font>
      <sz val="12"/>
      <name val="Arial"/>
      <family val="2"/>
    </font>
    <font>
      <sz val="14"/>
      <color theme="1"/>
      <name val="Calibri"/>
      <family val="2"/>
      <scheme val="minor"/>
    </font>
    <font>
      <b/>
      <sz val="14"/>
      <name val="Arial"/>
      <family val="2"/>
    </font>
    <font>
      <sz val="14"/>
      <name val="Arial"/>
      <family val="2"/>
    </font>
    <font>
      <sz val="11"/>
      <color theme="1"/>
      <name val="Arial"/>
      <family val="2"/>
    </font>
    <font>
      <b/>
      <sz val="8"/>
      <name val="Arial"/>
      <family val="2"/>
    </font>
    <font>
      <b/>
      <sz val="11"/>
      <color theme="1"/>
      <name val="Arial"/>
      <family val="2"/>
    </font>
    <font>
      <b/>
      <sz val="12"/>
      <color indexed="10"/>
      <name val="Arial"/>
      <family val="2"/>
    </font>
    <font>
      <sz val="8"/>
      <color theme="1"/>
      <name val="Arial"/>
      <family val="2"/>
    </font>
    <font>
      <sz val="8"/>
      <name val="Arial"/>
      <family val="2"/>
    </font>
    <font>
      <b/>
      <sz val="10"/>
      <color rgb="FFFF0000"/>
      <name val="Arial"/>
      <family val="2"/>
    </font>
    <font>
      <b/>
      <i/>
      <sz val="10"/>
      <name val="Arial"/>
      <family val="2"/>
    </font>
    <font>
      <sz val="10"/>
      <color theme="1"/>
      <name val="Arial"/>
      <family val="2"/>
    </font>
    <font>
      <b/>
      <sz val="10"/>
      <color indexed="10"/>
      <name val="Arial"/>
      <family val="2"/>
    </font>
    <font>
      <sz val="9"/>
      <name val="Arial"/>
      <family val="2"/>
    </font>
    <font>
      <b/>
      <sz val="9"/>
      <name val="Arial"/>
      <family val="2"/>
    </font>
    <font>
      <sz val="10"/>
      <color indexed="8"/>
      <name val="Arial"/>
      <family val="2"/>
    </font>
    <font>
      <b/>
      <sz val="11"/>
      <name val="Arial"/>
      <family val="2"/>
    </font>
    <font>
      <sz val="10"/>
      <color indexed="9"/>
      <name val="Arial"/>
      <family val="2"/>
    </font>
    <font>
      <b/>
      <sz val="10"/>
      <color indexed="8"/>
      <name val="Arial"/>
      <family val="2"/>
    </font>
    <font>
      <b/>
      <sz val="10"/>
      <color theme="1"/>
      <name val="Arial"/>
      <family val="2"/>
    </font>
    <font>
      <sz val="10"/>
      <color indexed="10"/>
      <name val="Arial"/>
      <family val="2"/>
    </font>
    <font>
      <sz val="11"/>
      <color indexed="8"/>
      <name val="Calibri"/>
      <family val="2"/>
    </font>
    <font>
      <sz val="10"/>
      <color theme="1"/>
      <name val="Calibri"/>
      <family val="2"/>
      <scheme val="minor"/>
    </font>
    <font>
      <sz val="9"/>
      <color theme="1"/>
      <name val="Arial"/>
      <family val="2"/>
    </font>
    <font>
      <sz val="11"/>
      <color theme="1"/>
      <name val="Calibri"/>
      <family val="2"/>
    </font>
    <font>
      <sz val="10"/>
      <color theme="1"/>
      <name val="Calibri"/>
      <family val="2"/>
    </font>
    <font>
      <b/>
      <sz val="12"/>
      <color theme="1"/>
      <name val="Calibri"/>
      <family val="2"/>
      <scheme val="minor"/>
    </font>
    <font>
      <sz val="11"/>
      <name val="Arial"/>
      <family val="2"/>
    </font>
    <font>
      <b/>
      <sz val="11"/>
      <color theme="1"/>
      <name val="Calibri"/>
      <family val="2"/>
      <scheme val="minor"/>
    </font>
    <font>
      <sz val="8"/>
      <color theme="0" tint="-0.34998626667073579"/>
      <name val="Arial"/>
      <family val="2"/>
    </font>
    <font>
      <sz val="10"/>
      <color theme="0" tint="-0.499984740745262"/>
      <name val="Arial"/>
      <family val="2"/>
    </font>
    <font>
      <sz val="11"/>
      <color theme="0" tint="-0.499984740745262"/>
      <name val="Calibri"/>
      <family val="2"/>
      <scheme val="minor"/>
    </font>
    <font>
      <sz val="10"/>
      <color theme="0" tint="-0.34998626667073579"/>
      <name val="Arial"/>
      <family val="2"/>
    </font>
    <font>
      <b/>
      <i/>
      <sz val="10"/>
      <color rgb="FFFF0000"/>
      <name val="Arial"/>
      <family val="2"/>
    </font>
    <font>
      <b/>
      <sz val="10"/>
      <color theme="0"/>
      <name val="Arial"/>
      <family val="2"/>
    </font>
    <font>
      <b/>
      <sz val="8"/>
      <color theme="0"/>
      <name val="Arial"/>
      <family val="2"/>
    </font>
    <font>
      <b/>
      <sz val="8"/>
      <color theme="1"/>
      <name val="Arial"/>
      <family val="2"/>
    </font>
    <font>
      <b/>
      <sz val="11"/>
      <color theme="0"/>
      <name val="Calibri"/>
      <family val="2"/>
      <scheme val="minor"/>
    </font>
    <font>
      <b/>
      <sz val="14"/>
      <color theme="0"/>
      <name val="Arial"/>
      <family val="2"/>
    </font>
    <font>
      <b/>
      <sz val="12"/>
      <color theme="0"/>
      <name val="Arial"/>
      <family val="2"/>
    </font>
    <font>
      <sz val="12"/>
      <color theme="1"/>
      <name val="Arial"/>
      <family val="2"/>
    </font>
    <font>
      <sz val="12"/>
      <color indexed="8"/>
      <name val="Arial"/>
      <family val="2"/>
    </font>
    <font>
      <sz val="10"/>
      <color rgb="FFFF0000"/>
      <name val="Arial"/>
      <family val="2"/>
    </font>
    <font>
      <b/>
      <sz val="11"/>
      <color theme="0"/>
      <name val="Arial"/>
      <family val="2"/>
    </font>
    <font>
      <sz val="10"/>
      <name val="Arial"/>
      <family val="2"/>
    </font>
    <font>
      <u/>
      <sz val="10"/>
      <color indexed="12"/>
      <name val="Arial"/>
      <family val="2"/>
    </font>
    <font>
      <b/>
      <sz val="12"/>
      <name val="Arial"/>
      <family val="2"/>
    </font>
    <font>
      <sz val="10"/>
      <name val="MS Sans Serif"/>
      <family val="2"/>
    </font>
    <font>
      <b/>
      <sz val="1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u/>
      <sz val="7.5"/>
      <color indexed="12"/>
      <name val="Arial"/>
      <family val="2"/>
    </font>
    <font>
      <sz val="10"/>
      <color rgb="FF000000"/>
      <name val="Arial"/>
      <family val="2"/>
    </font>
    <font>
      <sz val="10"/>
      <name val="Arial MT"/>
    </font>
    <font>
      <sz val="12"/>
      <color rgb="FF000000"/>
      <name val="Arial"/>
      <family val="2"/>
    </font>
    <font>
      <b/>
      <sz val="11"/>
      <color theme="0" tint="-0.14999847407452621"/>
      <name val="Arial"/>
      <family val="2"/>
    </font>
    <font>
      <b/>
      <sz val="8"/>
      <color rgb="FFFF0000"/>
      <name val="Arial"/>
      <family val="2"/>
    </font>
    <font>
      <b/>
      <sz val="8"/>
      <name val="Calibri"/>
      <family val="2"/>
    </font>
  </fonts>
  <fills count="41">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FFFF00"/>
        <bgColor indexed="64"/>
      </patternFill>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0" tint="-0.24994659260841701"/>
        <bgColor indexed="64"/>
      </patternFill>
    </fill>
    <fill>
      <patternFill patternType="solid">
        <fgColor theme="1"/>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0000"/>
        <bgColor indexed="64"/>
      </patternFill>
    </fill>
  </fills>
  <borders count="1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10"/>
      </left>
      <right style="medium">
        <color indexed="10"/>
      </right>
      <top style="medium">
        <color indexed="10"/>
      </top>
      <bottom style="medium">
        <color indexed="1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ck">
        <color indexed="64"/>
      </right>
      <top style="thick">
        <color indexed="64"/>
      </top>
      <bottom/>
      <diagonal/>
    </border>
    <border>
      <left style="thick">
        <color indexed="64"/>
      </left>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thick">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bottom/>
      <diagonal/>
    </border>
    <border>
      <left/>
      <right style="medium">
        <color indexed="64"/>
      </right>
      <top style="thin">
        <color indexed="64"/>
      </top>
      <bottom/>
      <diagonal/>
    </border>
    <border>
      <left style="thick">
        <color indexed="64"/>
      </left>
      <right/>
      <top/>
      <bottom style="thick">
        <color indexed="64"/>
      </bottom>
      <diagonal/>
    </border>
    <border>
      <left/>
      <right/>
      <top/>
      <bottom style="thick">
        <color indexed="64"/>
      </bottom>
      <diagonal/>
    </border>
    <border>
      <left/>
      <right/>
      <top style="thick">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style="medium">
        <color indexed="10"/>
      </top>
      <bottom/>
      <diagonal/>
    </border>
    <border>
      <left/>
      <right style="double">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ck">
        <color rgb="FFFF0000"/>
      </right>
      <top style="thick">
        <color rgb="FFFF0000"/>
      </top>
      <bottom style="thick">
        <color rgb="FFFF0000"/>
      </bottom>
      <diagonal/>
    </border>
    <border>
      <left style="medium">
        <color rgb="FFFF0000"/>
      </left>
      <right style="medium">
        <color indexed="64"/>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medium">
        <color indexed="10"/>
      </left>
      <right style="medium">
        <color indexed="64"/>
      </right>
      <top style="medium">
        <color indexed="10"/>
      </top>
      <bottom style="thin">
        <color indexed="64"/>
      </bottom>
      <diagonal/>
    </border>
    <border>
      <left style="medium">
        <color indexed="64"/>
      </left>
      <right style="medium">
        <color rgb="FFFF0000"/>
      </right>
      <top style="thin">
        <color indexed="64"/>
      </top>
      <bottom/>
      <diagonal/>
    </border>
    <border>
      <left style="medium">
        <color indexed="64"/>
      </left>
      <right style="medium">
        <color rgb="FFFF0000"/>
      </right>
      <top/>
      <bottom/>
      <diagonal/>
    </border>
    <border>
      <left style="medium">
        <color indexed="64"/>
      </left>
      <right style="medium">
        <color rgb="FFFF0000"/>
      </right>
      <top/>
      <bottom style="thin">
        <color indexed="64"/>
      </bottom>
      <diagonal/>
    </border>
    <border>
      <left/>
      <right style="medium">
        <color indexed="64"/>
      </right>
      <top style="medium">
        <color rgb="FFFF0000"/>
      </top>
      <bottom style="medium">
        <color rgb="FFFF0000"/>
      </bottom>
      <diagonal/>
    </border>
    <border>
      <left/>
      <right style="thin">
        <color indexed="64"/>
      </right>
      <top style="medium">
        <color indexed="64"/>
      </top>
      <bottom style="medium">
        <color indexed="64"/>
      </bottom>
      <diagonal/>
    </border>
    <border>
      <left/>
      <right style="medium">
        <color rgb="FFFF0000"/>
      </right>
      <top style="medium">
        <color rgb="FFFF0000"/>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rgb="FFFF0000"/>
      </bottom>
      <diagonal/>
    </border>
    <border>
      <left style="medium">
        <color rgb="FFFF0000"/>
      </left>
      <right style="thin">
        <color indexed="64"/>
      </right>
      <top/>
      <bottom style="medium">
        <color rgb="FFFF0000"/>
      </bottom>
      <diagonal/>
    </border>
    <border>
      <left style="thin">
        <color indexed="64"/>
      </left>
      <right style="thin">
        <color indexed="64"/>
      </right>
      <top/>
      <bottom style="medium">
        <color rgb="FFFF0000"/>
      </bottom>
      <diagonal/>
    </border>
    <border>
      <left style="thin">
        <color indexed="64"/>
      </left>
      <right style="medium">
        <color rgb="FFFF0000"/>
      </right>
      <top/>
      <bottom style="medium">
        <color rgb="FFFF0000"/>
      </bottom>
      <diagonal/>
    </border>
    <border>
      <left style="thick">
        <color indexed="64"/>
      </left>
      <right style="thick">
        <color indexed="64"/>
      </right>
      <top/>
      <bottom/>
      <diagonal/>
    </border>
    <border>
      <left/>
      <right style="thick">
        <color rgb="FFFF0000"/>
      </right>
      <top/>
      <bottom/>
      <diagonal/>
    </border>
    <border>
      <left style="thick">
        <color indexed="64"/>
      </left>
      <right style="thick">
        <color rgb="FFFF0000"/>
      </right>
      <top/>
      <bottom/>
      <diagonal/>
    </border>
    <border>
      <left style="thin">
        <color indexed="64"/>
      </left>
      <right/>
      <top style="medium">
        <color indexed="64"/>
      </top>
      <bottom/>
      <diagonal/>
    </border>
    <border>
      <left style="medium">
        <color indexed="64"/>
      </left>
      <right style="thin">
        <color indexed="64"/>
      </right>
      <top style="thin">
        <color indexed="64"/>
      </top>
      <bottom/>
      <diagonal/>
    </border>
    <border diagonalUp="1" diagonalDown="1">
      <left style="medium">
        <color indexed="64"/>
      </left>
      <right style="medium">
        <color indexed="64"/>
      </right>
      <top style="medium">
        <color indexed="64"/>
      </top>
      <bottom style="thick">
        <color indexed="64"/>
      </bottom>
      <diagonal style="medium">
        <color indexed="64"/>
      </diagonal>
    </border>
    <border>
      <left/>
      <right style="double">
        <color indexed="64"/>
      </right>
      <top style="thick">
        <color indexed="64"/>
      </top>
      <bottom/>
      <diagonal/>
    </border>
    <border>
      <left/>
      <right style="double">
        <color indexed="64"/>
      </right>
      <top/>
      <bottom/>
      <diagonal/>
    </border>
    <border>
      <left/>
      <right style="double">
        <color indexed="64"/>
      </right>
      <top/>
      <bottom style="thick">
        <color indexed="64"/>
      </bottom>
      <diagonal/>
    </border>
    <border diagonalUp="1" diagonalDown="1">
      <left style="medium">
        <color indexed="64"/>
      </left>
      <right style="medium">
        <color indexed="64"/>
      </right>
      <top style="thick">
        <color indexed="64"/>
      </top>
      <bottom style="medium">
        <color indexed="64"/>
      </bottom>
      <diagonal style="medium">
        <color indexed="64"/>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medium">
        <color indexed="64"/>
      </left>
      <right style="thick">
        <color rgb="FFFF0000"/>
      </right>
      <top/>
      <bottom style="thick">
        <color rgb="FFFF0000"/>
      </bottom>
      <diagonal/>
    </border>
    <border>
      <left style="thick">
        <color rgb="FFFF0000"/>
      </left>
      <right/>
      <top/>
      <bottom style="thick">
        <color indexed="10"/>
      </bottom>
      <diagonal/>
    </border>
    <border>
      <left/>
      <right/>
      <top/>
      <bottom style="thick">
        <color indexed="10"/>
      </bottom>
      <diagonal/>
    </border>
    <border>
      <left/>
      <right style="thick">
        <color rgb="FFFF0000"/>
      </right>
      <top/>
      <bottom style="thick">
        <color indexed="10"/>
      </bottom>
      <diagonal/>
    </border>
    <border>
      <left style="medium">
        <color indexed="64"/>
      </left>
      <right/>
      <top/>
      <bottom style="medium">
        <color rgb="FFFF0000"/>
      </bottom>
      <diagonal/>
    </border>
    <border>
      <left/>
      <right/>
      <top/>
      <bottom style="medium">
        <color rgb="FFFF0000"/>
      </bottom>
      <diagonal/>
    </border>
    <border>
      <left/>
      <right style="medium">
        <color indexed="64"/>
      </right>
      <top/>
      <bottom style="medium">
        <color rgb="FFFF0000"/>
      </bottom>
      <diagonal/>
    </border>
    <border>
      <left style="medium">
        <color indexed="64"/>
      </left>
      <right/>
      <top style="medium">
        <color rgb="FFFF0000"/>
      </top>
      <bottom style="medium">
        <color rgb="FFFF0000"/>
      </bottom>
      <diagonal/>
    </border>
    <border>
      <left style="medium">
        <color rgb="FFFF0000"/>
      </left>
      <right style="medium">
        <color rgb="FFFF0000"/>
      </right>
      <top style="medium">
        <color rgb="FFFF0000"/>
      </top>
      <bottom style="medium">
        <color indexed="64"/>
      </bottom>
      <diagonal/>
    </border>
    <border>
      <left style="medium">
        <color indexed="64"/>
      </left>
      <right style="thin">
        <color indexed="64"/>
      </right>
      <top/>
      <bottom/>
      <diagonal/>
    </border>
  </borders>
  <cellStyleXfs count="408">
    <xf numFmtId="0" fontId="0" fillId="0" borderId="0"/>
    <xf numFmtId="43" fontId="1" fillId="0" borderId="0" applyFont="0" applyFill="0" applyBorder="0" applyAlignment="0" applyProtection="0"/>
    <xf numFmtId="0" fontId="1" fillId="0" borderId="0"/>
    <xf numFmtId="0" fontId="2" fillId="0" borderId="0"/>
    <xf numFmtId="0" fontId="2" fillId="0" borderId="0"/>
    <xf numFmtId="0" fontId="2" fillId="0" borderId="0"/>
    <xf numFmtId="0" fontId="1" fillId="0" borderId="0"/>
    <xf numFmtId="0" fontId="27" fillId="0" borderId="0"/>
    <xf numFmtId="0" fontId="1" fillId="0" borderId="0"/>
    <xf numFmtId="0" fontId="5"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50" fillId="0" borderId="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53" fillId="0" borderId="0"/>
    <xf numFmtId="0" fontId="27"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7" borderId="0" applyNumberFormat="0" applyBorder="0" applyAlignment="0" applyProtection="0"/>
    <xf numFmtId="0" fontId="55" fillId="28"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5" borderId="0" applyNumberFormat="0" applyBorder="0" applyAlignment="0" applyProtection="0"/>
    <xf numFmtId="0" fontId="56" fillId="19" borderId="0" applyNumberFormat="0" applyBorder="0" applyAlignment="0" applyProtection="0"/>
    <xf numFmtId="0" fontId="57" fillId="36" borderId="103" applyNumberFormat="0" applyAlignment="0" applyProtection="0"/>
    <xf numFmtId="0" fontId="58" fillId="37" borderId="104" applyNumberFormat="0" applyAlignment="0" applyProtection="0"/>
    <xf numFmtId="3"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0" fontId="53" fillId="0" borderId="0"/>
    <xf numFmtId="0" fontId="59" fillId="0" borderId="0" applyNumberFormat="0" applyFill="0" applyBorder="0" applyAlignment="0" applyProtection="0"/>
    <xf numFmtId="2" fontId="2" fillId="0" borderId="0" applyFont="0" applyFill="0" applyBorder="0" applyAlignment="0" applyProtection="0"/>
    <xf numFmtId="0" fontId="60" fillId="20" borderId="0" applyNumberFormat="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61" fillId="0" borderId="105" applyNumberFormat="0" applyFill="0" applyAlignment="0" applyProtection="0"/>
    <xf numFmtId="0" fontId="61" fillId="0" borderId="0" applyNumberFormat="0" applyFill="0" applyBorder="0" applyAlignment="0" applyProtection="0"/>
    <xf numFmtId="0" fontId="62" fillId="23" borderId="103" applyNumberFormat="0" applyAlignment="0" applyProtection="0"/>
    <xf numFmtId="0" fontId="63" fillId="0" borderId="106" applyNumberFormat="0" applyFill="0" applyAlignment="0" applyProtection="0"/>
    <xf numFmtId="0" fontId="64" fillId="38" borderId="0" applyNumberFormat="0" applyBorder="0" applyAlignment="0" applyProtection="0"/>
    <xf numFmtId="0" fontId="5" fillId="0" borderId="0"/>
    <xf numFmtId="0" fontId="2" fillId="0" borderId="0"/>
    <xf numFmtId="0" fontId="5" fillId="0" borderId="0"/>
    <xf numFmtId="0" fontId="2" fillId="39" borderId="107" applyNumberFormat="0" applyFont="0" applyAlignment="0" applyProtection="0"/>
    <xf numFmtId="0" fontId="65" fillId="36" borderId="108" applyNumberFormat="0" applyAlignment="0" applyProtection="0"/>
    <xf numFmtId="0" fontId="66" fillId="0" borderId="0" applyNumberFormat="0" applyFill="0" applyBorder="0" applyAlignment="0" applyProtection="0"/>
    <xf numFmtId="0" fontId="2" fillId="0" borderId="109" applyNumberFormat="0" applyFont="0" applyFill="0" applyAlignment="0" applyProtection="0"/>
    <xf numFmtId="0" fontId="67" fillId="0" borderId="0" applyNumberFormat="0" applyFill="0" applyBorder="0" applyAlignment="0" applyProtection="0"/>
    <xf numFmtId="0" fontId="1" fillId="0" borderId="0"/>
    <xf numFmtId="0" fontId="2" fillId="0" borderId="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7" borderId="0" applyNumberFormat="0" applyBorder="0" applyAlignment="0" applyProtection="0"/>
    <xf numFmtId="0" fontId="55" fillId="28"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5" borderId="0" applyNumberFormat="0" applyBorder="0" applyAlignment="0" applyProtection="0"/>
    <xf numFmtId="0" fontId="56" fillId="19" borderId="0" applyNumberFormat="0" applyBorder="0" applyAlignment="0" applyProtection="0"/>
    <xf numFmtId="0" fontId="57" fillId="36" borderId="103" applyNumberFormat="0" applyAlignment="0" applyProtection="0"/>
    <xf numFmtId="0" fontId="58" fillId="37" borderId="104" applyNumberFormat="0" applyAlignment="0" applyProtection="0"/>
    <xf numFmtId="44" fontId="2" fillId="0" borderId="0" applyFont="0" applyFill="0" applyBorder="0" applyAlignment="0" applyProtection="0"/>
    <xf numFmtId="0" fontId="59" fillId="0" borderId="0" applyNumberFormat="0" applyFill="0" applyBorder="0" applyAlignment="0" applyProtection="0"/>
    <xf numFmtId="0" fontId="60" fillId="20" borderId="0" applyNumberFormat="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61" fillId="0" borderId="105" applyNumberFormat="0" applyFill="0" applyAlignment="0" applyProtection="0"/>
    <xf numFmtId="0" fontId="61" fillId="0" borderId="0" applyNumberFormat="0" applyFill="0" applyBorder="0" applyAlignment="0" applyProtection="0"/>
    <xf numFmtId="0" fontId="62" fillId="23" borderId="103" applyNumberFormat="0" applyAlignment="0" applyProtection="0"/>
    <xf numFmtId="0" fontId="63" fillId="0" borderId="106" applyNumberFormat="0" applyFill="0" applyAlignment="0" applyProtection="0"/>
    <xf numFmtId="0" fontId="64" fillId="38" borderId="0" applyNumberFormat="0" applyBorder="0" applyAlignment="0" applyProtection="0"/>
    <xf numFmtId="0" fontId="5" fillId="0" borderId="0"/>
    <xf numFmtId="0" fontId="5" fillId="0" borderId="0"/>
    <xf numFmtId="0" fontId="2" fillId="0" borderId="0"/>
    <xf numFmtId="0" fontId="5" fillId="0" borderId="0"/>
    <xf numFmtId="0" fontId="2" fillId="39" borderId="107" applyNumberFormat="0" applyFont="0" applyAlignment="0" applyProtection="0"/>
    <xf numFmtId="0" fontId="65" fillId="36" borderId="108" applyNumberFormat="0" applyAlignment="0" applyProtection="0"/>
    <xf numFmtId="0" fontId="66" fillId="0" borderId="0" applyNumberFormat="0" applyFill="0" applyBorder="0" applyAlignment="0" applyProtection="0"/>
    <xf numFmtId="0" fontId="2" fillId="0" borderId="109" applyNumberFormat="0" applyFont="0" applyFill="0" applyAlignment="0" applyProtection="0"/>
    <xf numFmtId="0" fontId="67" fillId="0" borderId="0" applyNumberFormat="0" applyFill="0" applyBorder="0" applyAlignment="0" applyProtection="0"/>
    <xf numFmtId="3"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68" fillId="0" borderId="0" applyNumberFormat="0" applyFill="0" applyBorder="0" applyAlignment="0" applyProtection="0">
      <alignment vertical="top"/>
      <protection locked="0"/>
    </xf>
    <xf numFmtId="0" fontId="2"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5" fillId="0" borderId="0"/>
    <xf numFmtId="0" fontId="2" fillId="39" borderId="107" applyNumberFormat="0" applyFont="0" applyAlignment="0" applyProtection="0"/>
    <xf numFmtId="0" fontId="2" fillId="0" borderId="109" applyNumberFormat="0" applyFont="0" applyFill="0" applyAlignment="0" applyProtection="0"/>
    <xf numFmtId="0" fontId="2" fillId="0" borderId="0"/>
    <xf numFmtId="0" fontId="53" fillId="0" borderId="0"/>
    <xf numFmtId="0" fontId="53" fillId="0" borderId="0"/>
    <xf numFmtId="0" fontId="53" fillId="0" borderId="0"/>
    <xf numFmtId="43" fontId="2" fillId="0" borderId="0" applyFont="0" applyFill="0" applyBorder="0" applyAlignment="0" applyProtection="0"/>
    <xf numFmtId="43" fontId="2" fillId="0" borderId="0" applyFont="0" applyFill="0" applyBorder="0" applyAlignment="0" applyProtection="0"/>
    <xf numFmtId="4" fontId="53"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53" fillId="0" borderId="0"/>
    <xf numFmtId="0" fontId="53" fillId="0" borderId="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69" fillId="0" borderId="0" applyNumberFormat="0" applyFont="0" applyFill="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3" fontId="70" fillId="36"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applyProtection="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2" fillId="0" borderId="0"/>
    <xf numFmtId="0" fontId="2" fillId="0" borderId="0"/>
    <xf numFmtId="0" fontId="5" fillId="0" borderId="0"/>
    <xf numFmtId="0" fontId="2" fillId="0" borderId="0"/>
    <xf numFmtId="0" fontId="2" fillId="0" borderId="0"/>
    <xf numFmtId="0" fontId="2" fillId="0" borderId="0"/>
    <xf numFmtId="0" fontId="5" fillId="0" borderId="0"/>
    <xf numFmtId="0" fontId="5" fillId="0" borderId="0"/>
    <xf numFmtId="0" fontId="2" fillId="0" borderId="0"/>
    <xf numFmtId="0" fontId="2" fillId="0" borderId="0"/>
    <xf numFmtId="0" fontId="2" fillId="0" borderId="0"/>
    <xf numFmtId="0" fontId="27" fillId="0" borderId="0"/>
    <xf numFmtId="0" fontId="5" fillId="0" borderId="0"/>
    <xf numFmtId="0" fontId="27" fillId="0" borderId="0"/>
    <xf numFmtId="0" fontId="5" fillId="0" borderId="0"/>
    <xf numFmtId="0" fontId="2" fillId="0" borderId="0"/>
    <xf numFmtId="0" fontId="5" fillId="0" borderId="0"/>
    <xf numFmtId="0" fontId="5" fillId="0" borderId="0"/>
    <xf numFmtId="0" fontId="5" fillId="0" borderId="0"/>
    <xf numFmtId="0" fontId="71" fillId="0" borderId="0" applyNumberFormat="0" applyBorder="0" applyProtection="0"/>
    <xf numFmtId="0" fontId="71" fillId="0" borderId="0" applyNumberFormat="0" applyBorder="0" applyProtection="0"/>
    <xf numFmtId="0" fontId="2" fillId="0" borderId="0"/>
    <xf numFmtId="0" fontId="2" fillId="0" borderId="0"/>
    <xf numFmtId="0" fontId="5" fillId="0" borderId="0"/>
    <xf numFmtId="0" fontId="5" fillId="0" borderId="0"/>
    <xf numFmtId="0" fontId="5" fillId="0" borderId="0"/>
    <xf numFmtId="0" fontId="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5" fillId="0" borderId="0"/>
    <xf numFmtId="0" fontId="2" fillId="0" borderId="0"/>
    <xf numFmtId="9" fontId="2" fillId="0" borderId="0">
      <alignment horizontal="center"/>
    </xf>
    <xf numFmtId="0" fontId="2" fillId="0" borderId="0"/>
    <xf numFmtId="9" fontId="2" fillId="0" borderId="0">
      <alignment horizontal="center"/>
    </xf>
    <xf numFmtId="0" fontId="2" fillId="0" borderId="0"/>
    <xf numFmtId="0" fontId="2" fillId="39" borderId="107" applyNumberFormat="0" applyFont="0" applyAlignment="0" applyProtection="0"/>
    <xf numFmtId="9" fontId="2" fillId="0" borderId="0" applyFont="0" applyFill="0" applyBorder="0" applyAlignment="0" applyProtection="0"/>
    <xf numFmtId="0" fontId="2" fillId="0" borderId="109" applyNumberFormat="0" applyFont="0" applyFill="0" applyAlignment="0" applyProtection="0"/>
    <xf numFmtId="0" fontId="2" fillId="0" borderId="109" applyNumberFormat="0" applyFon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2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cellStyleXfs>
  <cellXfs count="899">
    <xf numFmtId="0" fontId="0" fillId="0" borderId="0" xfId="0"/>
    <xf numFmtId="0" fontId="4" fillId="0" borderId="0" xfId="0" applyFont="1"/>
    <xf numFmtId="0" fontId="4" fillId="0" borderId="0" xfId="0" applyFont="1" applyBorder="1" applyAlignment="1">
      <alignment horizontal="centerContinuous"/>
    </xf>
    <xf numFmtId="0" fontId="4" fillId="0" borderId="0" xfId="0" applyFont="1" applyBorder="1" applyAlignment="1">
      <alignment horizontal="center"/>
    </xf>
    <xf numFmtId="0" fontId="6" fillId="0" borderId="0" xfId="0" applyFont="1"/>
    <xf numFmtId="0" fontId="7" fillId="0" borderId="0" xfId="0" applyFont="1"/>
    <xf numFmtId="0" fontId="7" fillId="0" borderId="0" xfId="0" applyFont="1" applyBorder="1" applyAlignment="1">
      <alignment horizontal="left"/>
    </xf>
    <xf numFmtId="0" fontId="6" fillId="0" borderId="0" xfId="0" applyFont="1" applyBorder="1" applyAlignment="1">
      <alignment horizontal="centerContinuous"/>
    </xf>
    <xf numFmtId="0" fontId="6" fillId="0" borderId="0" xfId="0" applyFont="1" applyAlignment="1">
      <alignment horizontal="centerContinuous"/>
    </xf>
    <xf numFmtId="0" fontId="6" fillId="0" borderId="0" xfId="0" applyFont="1" applyBorder="1"/>
    <xf numFmtId="0" fontId="6" fillId="0" borderId="1" xfId="0" applyFont="1" applyBorder="1" applyAlignment="1">
      <alignment vertical="center"/>
    </xf>
    <xf numFmtId="0" fontId="6" fillId="0" borderId="2" xfId="0" applyFont="1" applyBorder="1" applyAlignment="1">
      <alignment vertical="center"/>
    </xf>
    <xf numFmtId="164" fontId="6" fillId="0" borderId="2" xfId="0" applyNumberFormat="1" applyFont="1" applyBorder="1" applyAlignment="1">
      <alignment vertical="center"/>
    </xf>
    <xf numFmtId="0" fontId="8" fillId="0" borderId="2" xfId="0" applyFont="1" applyBorder="1" applyAlignment="1">
      <alignment horizontal="right" vertical="center"/>
    </xf>
    <xf numFmtId="0" fontId="6" fillId="0" borderId="3" xfId="0" applyFont="1" applyBorder="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vertical="center"/>
    </xf>
    <xf numFmtId="0" fontId="8" fillId="0" borderId="0" xfId="0" applyFont="1" applyFill="1" applyBorder="1" applyAlignment="1">
      <alignment vertical="center"/>
    </xf>
    <xf numFmtId="0" fontId="8" fillId="0" borderId="0" xfId="0" applyFont="1" applyBorder="1" applyAlignment="1">
      <alignment horizontal="centerContinuous" vertical="center"/>
    </xf>
    <xf numFmtId="0" fontId="6" fillId="0" borderId="0" xfId="0" applyFont="1" applyBorder="1" applyAlignment="1">
      <alignment horizontal="centerContinuous" vertical="center"/>
    </xf>
    <xf numFmtId="0" fontId="6" fillId="0" borderId="0" xfId="0" applyFont="1" applyBorder="1" applyAlignment="1">
      <alignment vertical="center"/>
    </xf>
    <xf numFmtId="0" fontId="7" fillId="0" borderId="0" xfId="0" applyFont="1" applyAlignment="1">
      <alignment horizontal="left" indent="1"/>
    </xf>
    <xf numFmtId="0" fontId="6" fillId="0" borderId="0" xfId="0" applyFont="1" applyAlignment="1">
      <alignment horizontal="left" indent="2"/>
    </xf>
    <xf numFmtId="0" fontId="5" fillId="0" borderId="0" xfId="0" applyFont="1" applyBorder="1" applyAlignment="1">
      <alignment horizontal="left"/>
    </xf>
    <xf numFmtId="0" fontId="9" fillId="0" borderId="0" xfId="0" applyFont="1" applyAlignment="1">
      <alignment horizontal="center"/>
    </xf>
    <xf numFmtId="0" fontId="0" fillId="0" borderId="0" xfId="0" applyAlignment="1">
      <alignment horizontal="center"/>
    </xf>
    <xf numFmtId="0" fontId="9" fillId="0" borderId="0" xfId="0" applyFont="1"/>
    <xf numFmtId="3" fontId="9" fillId="2" borderId="7" xfId="1" applyNumberFormat="1" applyFont="1" applyFill="1" applyBorder="1" applyAlignment="1">
      <alignment horizontal="center"/>
    </xf>
    <xf numFmtId="165" fontId="9" fillId="2" borderId="7" xfId="0" applyNumberFormat="1" applyFont="1" applyFill="1" applyBorder="1" applyAlignment="1">
      <alignment horizontal="center"/>
    </xf>
    <xf numFmtId="3" fontId="9" fillId="2" borderId="7" xfId="0" applyNumberFormat="1" applyFont="1" applyFill="1" applyBorder="1" applyAlignment="1">
      <alignment horizontal="center"/>
    </xf>
    <xf numFmtId="4" fontId="9" fillId="2" borderId="7" xfId="0" applyNumberFormat="1" applyFont="1" applyFill="1" applyBorder="1" applyAlignment="1">
      <alignment horizontal="center"/>
    </xf>
    <xf numFmtId="0" fontId="0" fillId="0" borderId="0" xfId="0" applyAlignment="1">
      <alignment wrapText="1"/>
    </xf>
    <xf numFmtId="0" fontId="2" fillId="0" borderId="0" xfId="0" applyFont="1"/>
    <xf numFmtId="1" fontId="2" fillId="0" borderId="0" xfId="0" applyNumberFormat="1" applyFont="1" applyBorder="1"/>
    <xf numFmtId="0" fontId="3" fillId="0" borderId="0" xfId="5" applyFont="1" applyFill="1" applyBorder="1" applyAlignment="1">
      <alignment horizontal="right"/>
    </xf>
    <xf numFmtId="0" fontId="21" fillId="0" borderId="0" xfId="7" applyFont="1"/>
    <xf numFmtId="14" fontId="24" fillId="0" borderId="0" xfId="7" applyNumberFormat="1" applyFont="1"/>
    <xf numFmtId="0" fontId="14" fillId="0" borderId="7" xfId="0" applyFont="1" applyBorder="1" applyAlignment="1">
      <alignment horizontal="center"/>
    </xf>
    <xf numFmtId="3" fontId="2" fillId="2" borderId="7" xfId="1" applyNumberFormat="1" applyFont="1" applyFill="1" applyBorder="1" applyAlignment="1">
      <alignment horizontal="center"/>
    </xf>
    <xf numFmtId="1" fontId="17" fillId="2" borderId="7" xfId="0" applyNumberFormat="1" applyFont="1" applyFill="1" applyBorder="1" applyAlignment="1">
      <alignment horizontal="center"/>
    </xf>
    <xf numFmtId="3" fontId="17" fillId="2" borderId="7" xfId="1" applyNumberFormat="1" applyFont="1" applyFill="1" applyBorder="1" applyAlignment="1">
      <alignment horizontal="center"/>
    </xf>
    <xf numFmtId="0" fontId="2" fillId="0" borderId="0" xfId="0" applyFont="1" applyAlignment="1">
      <alignment horizontal="left"/>
    </xf>
    <xf numFmtId="170" fontId="2" fillId="0" borderId="0" xfId="0" applyNumberFormat="1" applyFont="1"/>
    <xf numFmtId="0" fontId="2" fillId="0" borderId="6" xfId="0" applyFont="1" applyFill="1" applyBorder="1" applyAlignment="1">
      <alignment horizontal="left" vertical="center"/>
    </xf>
    <xf numFmtId="0" fontId="2" fillId="0" borderId="5" xfId="0" applyFont="1" applyBorder="1" applyAlignment="1">
      <alignment vertical="center"/>
    </xf>
    <xf numFmtId="3" fontId="3" fillId="0" borderId="25" xfId="0" applyNumberFormat="1" applyFont="1" applyBorder="1" applyAlignment="1">
      <alignment vertical="center"/>
    </xf>
    <xf numFmtId="0" fontId="2" fillId="0" borderId="6" xfId="0" applyFont="1" applyBorder="1" applyAlignment="1">
      <alignment vertical="center"/>
    </xf>
    <xf numFmtId="3" fontId="3" fillId="0" borderId="8" xfId="0" applyNumberFormat="1" applyFont="1" applyBorder="1" applyAlignment="1">
      <alignment vertical="center"/>
    </xf>
    <xf numFmtId="0" fontId="3" fillId="0" borderId="6" xfId="0" applyFont="1" applyBorder="1" applyAlignment="1">
      <alignment horizontal="centerContinuous" vertical="center"/>
    </xf>
    <xf numFmtId="0" fontId="3" fillId="0" borderId="5" xfId="0" applyFont="1" applyBorder="1" applyAlignment="1">
      <alignment horizontal="right" vertical="center"/>
    </xf>
    <xf numFmtId="0" fontId="30" fillId="0" borderId="0" xfId="0" applyFont="1"/>
    <xf numFmtId="0" fontId="9" fillId="0" borderId="0" xfId="0" applyFont="1" applyFill="1" applyBorder="1" applyAlignment="1">
      <alignment horizontal="center"/>
    </xf>
    <xf numFmtId="0" fontId="9" fillId="0" borderId="0" xfId="0" applyFont="1" applyFill="1" applyBorder="1"/>
    <xf numFmtId="0" fontId="11" fillId="0" borderId="0" xfId="0" applyFont="1" applyFill="1" applyBorder="1" applyAlignment="1">
      <alignment horizontal="center"/>
    </xf>
    <xf numFmtId="3" fontId="29" fillId="0" borderId="0" xfId="0" applyNumberFormat="1" applyFont="1" applyFill="1" applyBorder="1" applyAlignment="1">
      <alignment horizontal="right"/>
    </xf>
    <xf numFmtId="3" fontId="17" fillId="0" borderId="0" xfId="0" applyNumberFormat="1" applyFont="1" applyFill="1" applyBorder="1"/>
    <xf numFmtId="0" fontId="29" fillId="0" borderId="0" xfId="0" applyFont="1" applyFill="1" applyBorder="1"/>
    <xf numFmtId="3" fontId="3" fillId="0" borderId="68" xfId="0" applyNumberFormat="1" applyFont="1" applyBorder="1" applyAlignment="1">
      <alignment horizontal="center" vertical="center"/>
    </xf>
    <xf numFmtId="3" fontId="3" fillId="0" borderId="68" xfId="0" applyNumberFormat="1" applyFont="1" applyFill="1" applyBorder="1" applyAlignment="1">
      <alignment horizontal="center" vertical="center"/>
    </xf>
    <xf numFmtId="3" fontId="0" fillId="0" borderId="0" xfId="0" applyNumberFormat="1"/>
    <xf numFmtId="0" fontId="3" fillId="0" borderId="21" xfId="0" applyFont="1" applyBorder="1" applyAlignment="1">
      <alignment horizontal="center" vertical="center" wrapText="1"/>
    </xf>
    <xf numFmtId="0" fontId="3" fillId="0" borderId="67" xfId="0" applyFont="1" applyBorder="1" applyAlignment="1">
      <alignment horizontal="center" vertical="center" wrapText="1"/>
    </xf>
    <xf numFmtId="3" fontId="33" fillId="0" borderId="41" xfId="0" applyNumberFormat="1" applyFont="1" applyFill="1" applyBorder="1" applyAlignment="1" applyProtection="1"/>
    <xf numFmtId="3" fontId="33" fillId="0" borderId="43" xfId="0" applyNumberFormat="1" applyFont="1" applyFill="1" applyBorder="1" applyAlignment="1" applyProtection="1"/>
    <xf numFmtId="3" fontId="33" fillId="0" borderId="41" xfId="0" applyNumberFormat="1" applyFont="1" applyFill="1" applyBorder="1" applyAlignment="1" applyProtection="1">
      <alignment horizontal="left"/>
    </xf>
    <xf numFmtId="3" fontId="33" fillId="0" borderId="43" xfId="0" applyNumberFormat="1" applyFont="1" applyFill="1" applyBorder="1" applyAlignment="1" applyProtection="1">
      <alignment horizontal="left"/>
    </xf>
    <xf numFmtId="0" fontId="2" fillId="0" borderId="0" xfId="5" applyFont="1" applyFill="1" applyBorder="1" applyAlignment="1"/>
    <xf numFmtId="3" fontId="33" fillId="0" borderId="41" xfId="0" applyNumberFormat="1" applyFont="1" applyFill="1" applyBorder="1" applyAlignment="1" applyProtection="1">
      <alignment horizontal="center"/>
    </xf>
    <xf numFmtId="0" fontId="2" fillId="0" borderId="6" xfId="0" applyFont="1" applyBorder="1" applyAlignment="1">
      <alignment horizontal="center" vertical="center"/>
    </xf>
    <xf numFmtId="0" fontId="9" fillId="0" borderId="0" xfId="0" applyFont="1" applyBorder="1" applyAlignment="1">
      <alignment horizontal="center"/>
    </xf>
    <xf numFmtId="0" fontId="9" fillId="0" borderId="0" xfId="0" applyFont="1" applyBorder="1"/>
    <xf numFmtId="0" fontId="0" fillId="0" borderId="0" xfId="0" applyBorder="1" applyAlignment="1">
      <alignment horizontal="center"/>
    </xf>
    <xf numFmtId="0" fontId="2" fillId="0" borderId="0" xfId="0" applyFont="1" applyFill="1" applyBorder="1" applyAlignment="1">
      <alignment horizontal="right"/>
    </xf>
    <xf numFmtId="0" fontId="0" fillId="0" borderId="0" xfId="0" applyBorder="1"/>
    <xf numFmtId="0" fontId="0" fillId="0" borderId="0" xfId="0" applyBorder="1" applyAlignment="1">
      <alignment horizontal="right"/>
    </xf>
    <xf numFmtId="1" fontId="9" fillId="0" borderId="0" xfId="0" applyNumberFormat="1" applyFont="1" applyFill="1" applyBorder="1" applyAlignment="1">
      <alignment horizontal="center"/>
    </xf>
    <xf numFmtId="0" fontId="2" fillId="0" borderId="0" xfId="0" applyFont="1" applyBorder="1" applyAlignment="1">
      <alignment horizontal="right"/>
    </xf>
    <xf numFmtId="0" fontId="13" fillId="0" borderId="0" xfId="0" applyFont="1" applyBorder="1"/>
    <xf numFmtId="0" fontId="3" fillId="0" borderId="0" xfId="0" applyFont="1" applyFill="1" applyBorder="1" applyAlignment="1">
      <alignment horizontal="right"/>
    </xf>
    <xf numFmtId="0" fontId="11" fillId="0" borderId="7" xfId="0" applyFont="1" applyBorder="1" applyAlignment="1">
      <alignment horizontal="center"/>
    </xf>
    <xf numFmtId="167" fontId="10" fillId="0" borderId="0" xfId="1" applyNumberFormat="1" applyFont="1" applyBorder="1" applyAlignment="1">
      <alignment vertical="center"/>
    </xf>
    <xf numFmtId="0" fontId="2" fillId="0" borderId="0" xfId="0" applyFont="1" applyBorder="1" applyAlignment="1">
      <alignment vertical="center"/>
    </xf>
    <xf numFmtId="0" fontId="2" fillId="0" borderId="0" xfId="0" applyFont="1" applyBorder="1"/>
    <xf numFmtId="0" fontId="10" fillId="0" borderId="68" xfId="0" applyFont="1" applyFill="1" applyBorder="1" applyAlignment="1">
      <alignment horizontal="center"/>
    </xf>
    <xf numFmtId="0" fontId="10" fillId="0" borderId="68" xfId="0" applyFont="1" applyBorder="1" applyAlignment="1">
      <alignment horizontal="center"/>
    </xf>
    <xf numFmtId="3" fontId="3" fillId="0" borderId="68" xfId="0" applyNumberFormat="1" applyFont="1" applyBorder="1" applyAlignment="1">
      <alignment horizontal="center"/>
    </xf>
    <xf numFmtId="0" fontId="35" fillId="0" borderId="16" xfId="0" applyFont="1" applyBorder="1"/>
    <xf numFmtId="0" fontId="35" fillId="0" borderId="8" xfId="0" applyFont="1" applyBorder="1"/>
    <xf numFmtId="0" fontId="2" fillId="0" borderId="71" xfId="0" applyFont="1" applyFill="1" applyBorder="1"/>
    <xf numFmtId="0" fontId="2" fillId="0" borderId="5" xfId="0" applyFont="1" applyFill="1" applyBorder="1" applyAlignment="1">
      <alignment horizontal="center"/>
    </xf>
    <xf numFmtId="0" fontId="20" fillId="2" borderId="7" xfId="0" applyFont="1" applyFill="1" applyBorder="1" applyAlignment="1"/>
    <xf numFmtId="0" fontId="2" fillId="0" borderId="15" xfId="0" applyFont="1" applyFill="1" applyBorder="1" applyAlignment="1">
      <alignment vertical="center"/>
    </xf>
    <xf numFmtId="0" fontId="2" fillId="0" borderId="6" xfId="0" applyFont="1" applyBorder="1" applyAlignment="1">
      <alignment horizontal="center"/>
    </xf>
    <xf numFmtId="0" fontId="2" fillId="0" borderId="6" xfId="0" applyFont="1" applyFill="1" applyBorder="1" applyAlignment="1">
      <alignment horizontal="center"/>
    </xf>
    <xf numFmtId="0" fontId="2" fillId="0" borderId="28" xfId="0" applyFont="1" applyFill="1" applyBorder="1" applyAlignment="1">
      <alignment horizontal="center" vertical="center"/>
    </xf>
    <xf numFmtId="0" fontId="19" fillId="0" borderId="68" xfId="0" applyFont="1" applyFill="1" applyBorder="1" applyAlignment="1"/>
    <xf numFmtId="167" fontId="10" fillId="0" borderId="65" xfId="1" applyNumberFormat="1" applyFont="1" applyBorder="1" applyAlignment="1">
      <alignment vertical="center"/>
    </xf>
    <xf numFmtId="0" fontId="5" fillId="0" borderId="65" xfId="0" applyFont="1" applyBorder="1" applyAlignment="1">
      <alignment horizontal="right" vertical="center"/>
    </xf>
    <xf numFmtId="0" fontId="3" fillId="0" borderId="54" xfId="0" applyFont="1" applyBorder="1" applyAlignment="1">
      <alignment horizontal="right" vertical="center"/>
    </xf>
    <xf numFmtId="0" fontId="3" fillId="0" borderId="65" xfId="0" applyFont="1" applyBorder="1" applyAlignment="1">
      <alignment vertical="top" wrapText="1"/>
    </xf>
    <xf numFmtId="170" fontId="36" fillId="0" borderId="0" xfId="0" applyNumberFormat="1" applyFont="1"/>
    <xf numFmtId="0" fontId="36" fillId="0" borderId="0" xfId="0" applyFont="1"/>
    <xf numFmtId="0" fontId="37" fillId="0" borderId="0" xfId="0" applyFont="1"/>
    <xf numFmtId="166" fontId="9" fillId="2" borderId="13" xfId="0" applyNumberFormat="1" applyFont="1" applyFill="1" applyBorder="1" applyAlignment="1">
      <alignment horizontal="center"/>
    </xf>
    <xf numFmtId="0" fontId="0" fillId="0" borderId="65" xfId="0" applyBorder="1"/>
    <xf numFmtId="0" fontId="0" fillId="0" borderId="58" xfId="0" applyBorder="1"/>
    <xf numFmtId="0" fontId="0" fillId="0" borderId="58" xfId="0" applyBorder="1" applyAlignment="1">
      <alignment horizontal="left"/>
    </xf>
    <xf numFmtId="0" fontId="11" fillId="0" borderId="13" xfId="0" applyFont="1" applyBorder="1" applyAlignment="1">
      <alignment horizontal="center"/>
    </xf>
    <xf numFmtId="3" fontId="9" fillId="2" borderId="13" xfId="0" applyNumberFormat="1" applyFont="1" applyFill="1" applyBorder="1" applyAlignment="1">
      <alignment horizontal="center"/>
    </xf>
    <xf numFmtId="1" fontId="9" fillId="0" borderId="56" xfId="0" applyNumberFormat="1" applyFont="1" applyFill="1" applyBorder="1" applyAlignment="1">
      <alignment horizontal="center"/>
    </xf>
    <xf numFmtId="0" fontId="2" fillId="0" borderId="56" xfId="0" applyFont="1" applyFill="1" applyBorder="1" applyAlignment="1">
      <alignment horizontal="right"/>
    </xf>
    <xf numFmtId="0" fontId="9" fillId="0" borderId="56" xfId="0" applyFont="1" applyBorder="1" applyAlignment="1">
      <alignment horizontal="center"/>
    </xf>
    <xf numFmtId="0" fontId="2" fillId="0" borderId="56" xfId="0" applyFont="1" applyBorder="1" applyAlignment="1">
      <alignment horizontal="right"/>
    </xf>
    <xf numFmtId="3" fontId="9" fillId="2" borderId="15" xfId="0" applyNumberFormat="1" applyFont="1" applyFill="1" applyBorder="1" applyAlignment="1">
      <alignment horizontal="center"/>
    </xf>
    <xf numFmtId="3" fontId="9" fillId="0" borderId="68" xfId="0" applyNumberFormat="1" applyFont="1" applyFill="1" applyBorder="1" applyAlignment="1">
      <alignment horizontal="center"/>
    </xf>
    <xf numFmtId="3" fontId="9" fillId="2" borderId="16" xfId="0" applyNumberFormat="1" applyFont="1" applyFill="1" applyBorder="1" applyAlignment="1">
      <alignment horizontal="center"/>
    </xf>
    <xf numFmtId="173" fontId="9" fillId="2" borderId="15" xfId="0" applyNumberFormat="1" applyFont="1" applyFill="1" applyBorder="1" applyAlignment="1">
      <alignment horizontal="center"/>
    </xf>
    <xf numFmtId="0" fontId="2" fillId="0" borderId="0" xfId="0" applyFont="1" applyFill="1" applyBorder="1"/>
    <xf numFmtId="0" fontId="28" fillId="2" borderId="7" xfId="0" applyFont="1" applyFill="1" applyBorder="1" applyAlignment="1">
      <alignment horizontal="center" vertical="center"/>
    </xf>
    <xf numFmtId="3" fontId="0" fillId="0" borderId="7" xfId="0" applyNumberFormat="1" applyFill="1" applyBorder="1" applyAlignment="1">
      <alignment horizontal="center" vertical="center"/>
    </xf>
    <xf numFmtId="4" fontId="0" fillId="0" borderId="7" xfId="0" applyNumberFormat="1" applyFill="1" applyBorder="1" applyAlignment="1">
      <alignment horizontal="center" vertical="center"/>
    </xf>
    <xf numFmtId="167" fontId="10" fillId="0" borderId="0" xfId="1" applyNumberFormat="1" applyFont="1" applyBorder="1"/>
    <xf numFmtId="0" fontId="3" fillId="0" borderId="13" xfId="0" applyFont="1" applyBorder="1" applyAlignment="1">
      <alignment horizontal="center" vertical="center"/>
    </xf>
    <xf numFmtId="168" fontId="3" fillId="0" borderId="78" xfId="0" applyNumberFormat="1" applyFont="1" applyBorder="1" applyAlignment="1">
      <alignment horizontal="center" vertical="center"/>
    </xf>
    <xf numFmtId="0" fontId="2" fillId="0" borderId="5" xfId="0" applyFont="1" applyBorder="1" applyAlignment="1">
      <alignment horizontal="center" vertical="center"/>
    </xf>
    <xf numFmtId="0" fontId="3" fillId="0" borderId="5" xfId="0" applyFont="1" applyBorder="1" applyAlignment="1">
      <alignment horizontal="centerContinuous" vertical="center"/>
    </xf>
    <xf numFmtId="0" fontId="2" fillId="0" borderId="27" xfId="0" applyFont="1" applyFill="1" applyBorder="1" applyAlignment="1">
      <alignment horizontal="center"/>
    </xf>
    <xf numFmtId="0" fontId="2" fillId="0" borderId="27" xfId="0" applyFont="1" applyBorder="1"/>
    <xf numFmtId="0" fontId="3" fillId="0" borderId="74" xfId="0" applyFont="1" applyFill="1" applyBorder="1" applyAlignment="1">
      <alignment horizontal="center" vertical="center"/>
    </xf>
    <xf numFmtId="0" fontId="3" fillId="0" borderId="12" xfId="0" applyFont="1" applyFill="1" applyBorder="1" applyAlignment="1">
      <alignment horizontal="right" vertical="center"/>
    </xf>
    <xf numFmtId="3" fontId="38" fillId="0" borderId="0" xfId="0" applyNumberFormat="1" applyFont="1"/>
    <xf numFmtId="0" fontId="0" fillId="0" borderId="7" xfId="0" applyFont="1" applyBorder="1" applyAlignment="1" applyProtection="1">
      <alignment horizontal="center"/>
    </xf>
    <xf numFmtId="0" fontId="28" fillId="2" borderId="7" xfId="0" applyFont="1" applyFill="1" applyBorder="1" applyAlignment="1" applyProtection="1">
      <alignment horizontal="center"/>
    </xf>
    <xf numFmtId="0" fontId="28" fillId="2" borderId="7" xfId="0" applyFont="1" applyFill="1" applyBorder="1" applyAlignment="1" applyProtection="1">
      <alignment horizontal="center" vertical="center"/>
    </xf>
    <xf numFmtId="3" fontId="0" fillId="0" borderId="7" xfId="0" applyNumberFormat="1" applyFill="1" applyBorder="1" applyAlignment="1" applyProtection="1">
      <alignment horizontal="center"/>
      <protection locked="0"/>
    </xf>
    <xf numFmtId="3" fontId="0" fillId="0" borderId="7" xfId="0" applyNumberFormat="1" applyFill="1" applyBorder="1" applyAlignment="1" applyProtection="1">
      <alignment horizontal="center" vertical="center"/>
      <protection locked="0"/>
    </xf>
    <xf numFmtId="3" fontId="0" fillId="9" borderId="7" xfId="0" applyNumberFormat="1" applyFill="1" applyBorder="1" applyAlignment="1" applyProtection="1">
      <alignment horizontal="center"/>
      <protection locked="0"/>
    </xf>
    <xf numFmtId="4" fontId="0" fillId="9" borderId="7" xfId="0" applyNumberFormat="1" applyFill="1" applyBorder="1" applyAlignment="1" applyProtection="1">
      <alignment horizontal="center"/>
      <protection locked="0"/>
    </xf>
    <xf numFmtId="4" fontId="0" fillId="0" borderId="7" xfId="0" applyNumberFormat="1" applyFill="1" applyBorder="1" applyAlignment="1" applyProtection="1">
      <alignment horizontal="center"/>
      <protection locked="0"/>
    </xf>
    <xf numFmtId="3" fontId="0" fillId="11" borderId="7" xfId="0" applyNumberFormat="1" applyFill="1" applyBorder="1" applyAlignment="1" applyProtection="1">
      <alignment horizontal="center"/>
      <protection locked="0"/>
    </xf>
    <xf numFmtId="4" fontId="0" fillId="11" borderId="7" xfId="0" applyNumberFormat="1" applyFill="1" applyBorder="1" applyAlignment="1" applyProtection="1">
      <alignment horizontal="center"/>
      <protection locked="0"/>
    </xf>
    <xf numFmtId="0" fontId="0" fillId="0" borderId="0" xfId="0" applyProtection="1">
      <protection locked="0"/>
    </xf>
    <xf numFmtId="0" fontId="19" fillId="0" borderId="68" xfId="0" applyFont="1" applyBorder="1" applyAlignment="1">
      <alignment horizontal="center" vertical="center"/>
    </xf>
    <xf numFmtId="9" fontId="19" fillId="0" borderId="68" xfId="0" applyNumberFormat="1" applyFont="1" applyBorder="1" applyAlignment="1">
      <alignment horizontal="center" vertical="center"/>
    </xf>
    <xf numFmtId="0" fontId="35" fillId="0" borderId="15" xfId="0" applyFont="1" applyBorder="1" applyAlignment="1">
      <alignment horizontal="center"/>
    </xf>
    <xf numFmtId="0" fontId="35" fillId="0" borderId="15" xfId="0" applyFont="1" applyBorder="1"/>
    <xf numFmtId="174" fontId="2" fillId="12" borderId="75" xfId="0" applyNumberFormat="1" applyFont="1" applyFill="1" applyBorder="1" applyAlignment="1">
      <alignment horizontal="center" vertical="center"/>
    </xf>
    <xf numFmtId="174" fontId="2" fillId="3" borderId="66" xfId="0" applyNumberFormat="1" applyFont="1" applyFill="1" applyBorder="1" applyAlignment="1">
      <alignment horizontal="center" vertical="center"/>
    </xf>
    <xf numFmtId="174" fontId="2" fillId="3" borderId="13" xfId="0" applyNumberFormat="1" applyFont="1" applyFill="1" applyBorder="1" applyAlignment="1">
      <alignment horizontal="center" vertical="center"/>
    </xf>
    <xf numFmtId="174" fontId="2" fillId="3" borderId="19" xfId="0" applyNumberFormat="1" applyFont="1" applyFill="1" applyBorder="1" applyAlignment="1">
      <alignment horizontal="center" vertical="center"/>
    </xf>
    <xf numFmtId="0" fontId="13" fillId="0" borderId="7" xfId="0" applyFont="1" applyBorder="1" applyAlignment="1">
      <alignment horizontal="center" vertical="center"/>
    </xf>
    <xf numFmtId="1" fontId="3" fillId="2" borderId="7" xfId="0" applyNumberFormat="1" applyFont="1" applyFill="1" applyBorder="1" applyAlignment="1">
      <alignment horizontal="center" vertical="center"/>
    </xf>
    <xf numFmtId="0" fontId="12" fillId="0" borderId="0" xfId="0" applyFont="1" applyBorder="1"/>
    <xf numFmtId="0" fontId="2" fillId="0" borderId="56" xfId="0" applyFont="1" applyFill="1" applyBorder="1"/>
    <xf numFmtId="0" fontId="0" fillId="0" borderId="50" xfId="0" applyBorder="1"/>
    <xf numFmtId="0" fontId="0" fillId="0" borderId="27" xfId="0" applyBorder="1"/>
    <xf numFmtId="0" fontId="3" fillId="0" borderId="83" xfId="0" applyFont="1" applyBorder="1" applyAlignment="1">
      <alignment horizontal="center" vertical="center" wrapText="1"/>
    </xf>
    <xf numFmtId="0" fontId="3" fillId="0" borderId="42" xfId="0" applyFont="1" applyFill="1" applyBorder="1" applyAlignment="1" applyProtection="1">
      <alignment horizontal="left"/>
    </xf>
    <xf numFmtId="0" fontId="0" fillId="0" borderId="57" xfId="0" applyBorder="1" applyAlignment="1">
      <alignment wrapText="1"/>
    </xf>
    <xf numFmtId="0" fontId="3" fillId="0" borderId="42" xfId="0" applyFont="1" applyFill="1" applyBorder="1" applyProtection="1"/>
    <xf numFmtId="0" fontId="13" fillId="0" borderId="12" xfId="0" applyFont="1" applyBorder="1" applyAlignment="1">
      <alignment horizontal="right" vertical="center"/>
    </xf>
    <xf numFmtId="0" fontId="13" fillId="0" borderId="20" xfId="0" applyFont="1" applyBorder="1" applyAlignment="1">
      <alignment horizontal="right" vertical="center"/>
    </xf>
    <xf numFmtId="0" fontId="13" fillId="0" borderId="9" xfId="0" applyFont="1" applyBorder="1" applyAlignment="1">
      <alignment horizontal="right" vertical="center" wrapText="1"/>
    </xf>
    <xf numFmtId="0" fontId="13" fillId="0" borderId="9" xfId="0" applyFont="1" applyBorder="1" applyAlignment="1">
      <alignment horizontal="right" vertical="center"/>
    </xf>
    <xf numFmtId="0" fontId="17" fillId="0" borderId="7" xfId="0" applyFont="1" applyBorder="1" applyAlignment="1">
      <alignment horizontal="center"/>
    </xf>
    <xf numFmtId="0" fontId="17" fillId="8" borderId="7" xfId="0" applyFont="1" applyFill="1" applyBorder="1" applyAlignment="1">
      <alignment horizontal="center"/>
    </xf>
    <xf numFmtId="0" fontId="17" fillId="0" borderId="7" xfId="0" applyFont="1" applyFill="1" applyBorder="1" applyAlignment="1">
      <alignment horizontal="center"/>
    </xf>
    <xf numFmtId="0" fontId="3" fillId="0" borderId="7" xfId="0" applyFont="1" applyFill="1" applyBorder="1" applyAlignment="1">
      <alignment horizontal="center"/>
    </xf>
    <xf numFmtId="3" fontId="3" fillId="0" borderId="7" xfId="0" applyNumberFormat="1" applyFont="1" applyBorder="1" applyAlignment="1">
      <alignment horizontal="center"/>
    </xf>
    <xf numFmtId="3" fontId="3" fillId="2" borderId="7" xfId="0" applyNumberFormat="1" applyFont="1" applyFill="1" applyBorder="1" applyAlignment="1">
      <alignment horizontal="center"/>
    </xf>
    <xf numFmtId="171" fontId="3" fillId="0" borderId="7" xfId="0" applyNumberFormat="1" applyFont="1" applyBorder="1" applyAlignment="1">
      <alignment horizontal="center"/>
    </xf>
    <xf numFmtId="2" fontId="25" fillId="0" borderId="7" xfId="0" applyNumberFormat="1" applyFont="1" applyBorder="1" applyAlignment="1">
      <alignment horizontal="center" vertical="center"/>
    </xf>
    <xf numFmtId="0" fontId="14" fillId="0" borderId="0" xfId="0" applyFont="1" applyBorder="1" applyAlignment="1">
      <alignment horizontal="center"/>
    </xf>
    <xf numFmtId="3" fontId="10" fillId="0" borderId="68" xfId="0" applyNumberFormat="1" applyFont="1" applyBorder="1" applyAlignment="1">
      <alignment horizontal="center" vertical="center"/>
    </xf>
    <xf numFmtId="3" fontId="9" fillId="2" borderId="87" xfId="0" applyNumberFormat="1" applyFont="1" applyFill="1" applyBorder="1" applyAlignment="1">
      <alignment horizontal="center"/>
    </xf>
    <xf numFmtId="3" fontId="0" fillId="13" borderId="7" xfId="0" applyNumberFormat="1" applyFill="1" applyBorder="1" applyAlignment="1" applyProtection="1">
      <alignment horizontal="center"/>
      <protection locked="0"/>
    </xf>
    <xf numFmtId="3" fontId="0" fillId="14" borderId="7" xfId="0" applyNumberFormat="1" applyFill="1" applyBorder="1" applyAlignment="1" applyProtection="1">
      <alignment horizontal="center"/>
      <protection locked="0"/>
    </xf>
    <xf numFmtId="0" fontId="14" fillId="0" borderId="4" xfId="0" applyFont="1" applyBorder="1" applyAlignment="1">
      <alignment horizontal="right" vertical="center"/>
    </xf>
    <xf numFmtId="0" fontId="14" fillId="0" borderId="7" xfId="0" applyFont="1" applyBorder="1" applyAlignment="1">
      <alignment horizontal="right" vertical="center"/>
    </xf>
    <xf numFmtId="3" fontId="14" fillId="0" borderId="7" xfId="0" applyNumberFormat="1" applyFont="1" applyBorder="1" applyAlignment="1">
      <alignment vertical="center"/>
    </xf>
    <xf numFmtId="3" fontId="14" fillId="0" borderId="7" xfId="0" applyNumberFormat="1" applyFont="1" applyBorder="1" applyAlignment="1">
      <alignment horizontal="right" vertical="center"/>
    </xf>
    <xf numFmtId="0" fontId="10" fillId="0" borderId="8" xfId="0" applyFont="1" applyFill="1" applyBorder="1" applyAlignment="1">
      <alignment horizontal="right" vertical="center"/>
    </xf>
    <xf numFmtId="0" fontId="10" fillId="0" borderId="29" xfId="0" applyFont="1" applyFill="1" applyBorder="1" applyAlignment="1">
      <alignment horizontal="right" vertical="center"/>
    </xf>
    <xf numFmtId="0" fontId="10" fillId="0" borderId="4" xfId="0" applyFont="1" applyBorder="1" applyAlignment="1">
      <alignment horizontal="right" vertical="center" wrapText="1"/>
    </xf>
    <xf numFmtId="0" fontId="10" fillId="0" borderId="4" xfId="0" applyFont="1" applyFill="1" applyBorder="1" applyAlignment="1">
      <alignment horizontal="right" vertical="center"/>
    </xf>
    <xf numFmtId="0" fontId="10" fillId="0" borderId="4" xfId="0" applyFont="1" applyFill="1" applyBorder="1" applyAlignment="1">
      <alignment horizontal="right" vertical="center" wrapText="1"/>
    </xf>
    <xf numFmtId="172" fontId="10" fillId="0" borderId="68" xfId="0" applyNumberFormat="1" applyFont="1" applyFill="1" applyBorder="1" applyAlignment="1">
      <alignment horizontal="center" vertical="center" wrapText="1"/>
    </xf>
    <xf numFmtId="3" fontId="10" fillId="0" borderId="68" xfId="0" applyNumberFormat="1" applyFont="1" applyFill="1" applyBorder="1" applyAlignment="1">
      <alignment horizontal="center" vertical="center" wrapText="1"/>
    </xf>
    <xf numFmtId="4" fontId="10" fillId="0" borderId="68" xfId="0" applyNumberFormat="1" applyFont="1" applyFill="1" applyBorder="1" applyAlignment="1">
      <alignment horizontal="center" vertical="center" wrapText="1"/>
    </xf>
    <xf numFmtId="0" fontId="14" fillId="0" borderId="7" xfId="0" applyFont="1" applyFill="1" applyBorder="1" applyAlignment="1">
      <alignment horizontal="right" vertical="center"/>
    </xf>
    <xf numFmtId="3" fontId="14" fillId="0" borderId="8" xfId="0" applyNumberFormat="1" applyFont="1" applyBorder="1" applyAlignment="1">
      <alignment vertical="center"/>
    </xf>
    <xf numFmtId="3" fontId="10" fillId="0" borderId="68" xfId="0" applyNumberFormat="1" applyFont="1" applyFill="1" applyBorder="1" applyAlignment="1">
      <alignment horizontal="center" vertical="center"/>
    </xf>
    <xf numFmtId="0" fontId="10" fillId="0" borderId="5" xfId="0" applyFont="1" applyBorder="1" applyAlignment="1">
      <alignment horizontal="right" vertical="center"/>
    </xf>
    <xf numFmtId="3" fontId="10" fillId="0" borderId="5" xfId="0" applyNumberFormat="1" applyFont="1" applyFill="1" applyBorder="1" applyAlignment="1">
      <alignment horizontal="right" vertical="center"/>
    </xf>
    <xf numFmtId="171" fontId="10" fillId="0" borderId="68" xfId="0" applyNumberFormat="1" applyFont="1" applyBorder="1" applyAlignment="1">
      <alignment horizontal="center" vertical="center"/>
    </xf>
    <xf numFmtId="0" fontId="14" fillId="0" borderId="6" xfId="0" applyFont="1" applyBorder="1" applyAlignment="1">
      <alignment vertical="center"/>
    </xf>
    <xf numFmtId="2" fontId="10" fillId="0" borderId="68" xfId="0" applyNumberFormat="1" applyFont="1" applyFill="1" applyBorder="1" applyAlignment="1">
      <alignment horizontal="center" vertical="center"/>
    </xf>
    <xf numFmtId="0" fontId="14" fillId="0" borderId="4" xfId="0" applyFont="1" applyBorder="1" applyAlignment="1">
      <alignment vertical="center"/>
    </xf>
    <xf numFmtId="3" fontId="10" fillId="0" borderId="76" xfId="0" applyNumberFormat="1" applyFont="1" applyFill="1" applyBorder="1" applyAlignment="1">
      <alignment horizontal="center" vertical="center"/>
    </xf>
    <xf numFmtId="3" fontId="10" fillId="0" borderId="29" xfId="0" applyNumberFormat="1" applyFont="1" applyFill="1" applyBorder="1" applyAlignment="1">
      <alignment horizontal="center" vertical="center"/>
    </xf>
    <xf numFmtId="0" fontId="14" fillId="0" borderId="8" xfId="0" applyFont="1" applyBorder="1" applyAlignment="1">
      <alignment vertical="center"/>
    </xf>
    <xf numFmtId="3" fontId="14" fillId="0" borderId="6" xfId="0" applyNumberFormat="1" applyFont="1" applyFill="1" applyBorder="1" applyAlignment="1">
      <alignment horizontal="left" vertical="center"/>
    </xf>
    <xf numFmtId="3" fontId="10" fillId="2" borderId="8" xfId="0" applyNumberFormat="1" applyFont="1" applyFill="1" applyBorder="1" applyAlignment="1" applyProtection="1">
      <alignment horizontal="center" vertical="center" wrapText="1"/>
      <protection locked="0"/>
    </xf>
    <xf numFmtId="3" fontId="10" fillId="2" borderId="7" xfId="0" applyNumberFormat="1" applyFont="1" applyFill="1" applyBorder="1" applyAlignment="1" applyProtection="1">
      <alignment horizontal="center" vertical="center" wrapText="1"/>
      <protection locked="0"/>
    </xf>
    <xf numFmtId="0" fontId="14" fillId="3" borderId="7" xfId="0" applyFont="1" applyFill="1" applyBorder="1" applyAlignment="1" applyProtection="1">
      <alignment horizontal="center" vertical="center"/>
      <protection locked="0"/>
    </xf>
    <xf numFmtId="3" fontId="14" fillId="3" borderId="7" xfId="0" applyNumberFormat="1" applyFont="1" applyFill="1" applyBorder="1" applyAlignment="1" applyProtection="1">
      <alignment horizontal="center" vertical="center"/>
      <protection locked="0"/>
    </xf>
    <xf numFmtId="2" fontId="14" fillId="3" borderId="7" xfId="0" applyNumberFormat="1" applyFont="1" applyFill="1" applyBorder="1" applyAlignment="1" applyProtection="1">
      <alignment horizontal="center" vertical="center"/>
      <protection locked="0"/>
    </xf>
    <xf numFmtId="170" fontId="14" fillId="3" borderId="7" xfId="0" applyNumberFormat="1" applyFont="1" applyFill="1" applyBorder="1" applyAlignment="1" applyProtection="1">
      <alignment horizontal="center" vertical="center"/>
      <protection locked="0"/>
    </xf>
    <xf numFmtId="3" fontId="14" fillId="3" borderId="15" xfId="0" applyNumberFormat="1" applyFont="1" applyFill="1" applyBorder="1" applyAlignment="1" applyProtection="1">
      <alignment horizontal="center" vertical="center"/>
      <protection locked="0"/>
    </xf>
    <xf numFmtId="3" fontId="14" fillId="3" borderId="6" xfId="0" applyNumberFormat="1" applyFont="1" applyFill="1" applyBorder="1" applyAlignment="1" applyProtection="1">
      <alignment horizontal="center" vertical="center"/>
      <protection locked="0"/>
    </xf>
    <xf numFmtId="175" fontId="14" fillId="3" borderId="7" xfId="0" applyNumberFormat="1" applyFont="1" applyFill="1" applyBorder="1" applyAlignment="1" applyProtection="1">
      <alignment horizontal="center" vertical="center"/>
      <protection locked="0"/>
    </xf>
    <xf numFmtId="4" fontId="14" fillId="3" borderId="7" xfId="0" applyNumberFormat="1" applyFont="1" applyFill="1" applyBorder="1" applyAlignment="1" applyProtection="1">
      <alignment horizontal="center" vertical="center"/>
      <protection locked="0"/>
    </xf>
    <xf numFmtId="3" fontId="14" fillId="2" borderId="7" xfId="0" applyNumberFormat="1" applyFont="1" applyFill="1" applyBorder="1" applyAlignment="1" applyProtection="1">
      <alignment horizontal="center" vertical="center"/>
      <protection locked="0"/>
    </xf>
    <xf numFmtId="0" fontId="14" fillId="2" borderId="6" xfId="0" applyFont="1" applyFill="1" applyBorder="1" applyAlignment="1">
      <alignment vertical="center"/>
    </xf>
    <xf numFmtId="170" fontId="14" fillId="3" borderId="4" xfId="0" applyNumberFormat="1" applyFont="1" applyFill="1" applyBorder="1" applyAlignment="1" applyProtection="1">
      <alignment horizontal="center" vertical="center"/>
      <protection locked="0"/>
    </xf>
    <xf numFmtId="3" fontId="14" fillId="2" borderId="16" xfId="0" applyNumberFormat="1" applyFont="1" applyFill="1" applyBorder="1" applyAlignment="1">
      <alignment horizontal="center" vertical="center"/>
    </xf>
    <xf numFmtId="3" fontId="10" fillId="2" borderId="68" xfId="0" applyNumberFormat="1" applyFont="1" applyFill="1" applyBorder="1" applyAlignment="1" applyProtection="1">
      <alignment horizontal="center" vertical="center"/>
      <protection locked="0"/>
    </xf>
    <xf numFmtId="14" fontId="14" fillId="3" borderId="7" xfId="0" applyNumberFormat="1" applyFont="1" applyFill="1" applyBorder="1" applyAlignment="1" applyProtection="1">
      <alignment horizontal="center" vertical="center"/>
      <protection locked="0"/>
    </xf>
    <xf numFmtId="14" fontId="14" fillId="2" borderId="6" xfId="0" applyNumberFormat="1" applyFont="1" applyFill="1" applyBorder="1" applyAlignment="1" applyProtection="1">
      <alignment horizontal="left" vertical="center"/>
    </xf>
    <xf numFmtId="175" fontId="14" fillId="2" borderId="6" xfId="0" applyNumberFormat="1" applyFont="1" applyFill="1" applyBorder="1" applyAlignment="1" applyProtection="1">
      <alignment horizontal="left" vertical="center"/>
    </xf>
    <xf numFmtId="175" fontId="14" fillId="2" borderId="28" xfId="0" applyNumberFormat="1" applyFont="1" applyFill="1" applyBorder="1" applyAlignment="1" applyProtection="1">
      <alignment horizontal="left" vertical="center"/>
    </xf>
    <xf numFmtId="3" fontId="14" fillId="2" borderId="28" xfId="0" applyNumberFormat="1" applyFont="1" applyFill="1" applyBorder="1" applyAlignment="1" applyProtection="1">
      <alignment horizontal="left" vertical="center"/>
    </xf>
    <xf numFmtId="3" fontId="14" fillId="2" borderId="47" xfId="0" applyNumberFormat="1" applyFont="1" applyFill="1" applyBorder="1" applyAlignment="1" applyProtection="1">
      <alignment horizontal="left" vertical="center"/>
    </xf>
    <xf numFmtId="3" fontId="14" fillId="2" borderId="6" xfId="0" applyNumberFormat="1" applyFont="1" applyFill="1" applyBorder="1" applyAlignment="1" applyProtection="1">
      <alignment horizontal="left" vertical="center"/>
    </xf>
    <xf numFmtId="0" fontId="10" fillId="0" borderId="7" xfId="0" applyFont="1" applyFill="1" applyBorder="1" applyAlignment="1">
      <alignment horizontal="right" vertical="center" wrapText="1"/>
    </xf>
    <xf numFmtId="0" fontId="10" fillId="0" borderId="12" xfId="0" applyFont="1" applyBorder="1" applyAlignment="1">
      <alignment horizontal="center" vertical="center"/>
    </xf>
    <xf numFmtId="1" fontId="2" fillId="0" borderId="44" xfId="0" applyNumberFormat="1" applyFont="1" applyBorder="1" applyAlignment="1">
      <alignment vertical="center"/>
    </xf>
    <xf numFmtId="2" fontId="10" fillId="2" borderId="12" xfId="0" applyNumberFormat="1" applyFont="1" applyFill="1" applyBorder="1" applyAlignment="1" applyProtection="1">
      <alignment horizontal="center" vertical="center" wrapText="1"/>
      <protection locked="0"/>
    </xf>
    <xf numFmtId="0" fontId="10" fillId="0" borderId="12" xfId="0" applyFont="1" applyFill="1" applyBorder="1" applyAlignment="1">
      <alignment horizontal="center" vertical="center"/>
    </xf>
    <xf numFmtId="3" fontId="14" fillId="3" borderId="44" xfId="0" applyNumberFormat="1" applyFont="1" applyFill="1" applyBorder="1" applyAlignment="1" applyProtection="1">
      <alignment horizontal="center" vertical="center"/>
      <protection locked="0"/>
    </xf>
    <xf numFmtId="0" fontId="14" fillId="0" borderId="12" xfId="0" applyFont="1" applyBorder="1" applyAlignment="1">
      <alignment horizontal="right" vertical="center"/>
    </xf>
    <xf numFmtId="1" fontId="20" fillId="4" borderId="75" xfId="0" applyNumberFormat="1" applyFont="1" applyFill="1" applyBorder="1" applyAlignment="1">
      <alignment horizontal="center" vertical="center"/>
    </xf>
    <xf numFmtId="1" fontId="22" fillId="4" borderId="75" xfId="0" applyNumberFormat="1" applyFont="1" applyFill="1" applyBorder="1" applyAlignment="1">
      <alignment horizontal="center" vertical="center"/>
    </xf>
    <xf numFmtId="0" fontId="10" fillId="0" borderId="75" xfId="0" applyFont="1" applyBorder="1" applyAlignment="1">
      <alignment horizontal="center" vertical="center"/>
    </xf>
    <xf numFmtId="3" fontId="3" fillId="0" borderId="75" xfId="0" applyNumberFormat="1" applyFont="1" applyBorder="1" applyAlignment="1">
      <alignment horizontal="center" vertical="center"/>
    </xf>
    <xf numFmtId="0" fontId="14" fillId="0" borderId="54" xfId="0" applyFont="1" applyBorder="1" applyAlignment="1">
      <alignment horizontal="right" vertical="center"/>
    </xf>
    <xf numFmtId="176" fontId="13" fillId="0" borderId="6" xfId="0" applyNumberFormat="1" applyFont="1" applyBorder="1" applyAlignment="1">
      <alignment horizontal="center" vertical="center"/>
    </xf>
    <xf numFmtId="176" fontId="42" fillId="0" borderId="6" xfId="0" applyNumberFormat="1" applyFont="1" applyBorder="1" applyAlignment="1">
      <alignment horizontal="center" vertical="center"/>
    </xf>
    <xf numFmtId="176" fontId="13" fillId="0" borderId="7" xfId="0" applyNumberFormat="1" applyFont="1" applyBorder="1" applyAlignment="1">
      <alignment horizontal="center" vertical="center"/>
    </xf>
    <xf numFmtId="0" fontId="9" fillId="0" borderId="0" xfId="0" applyFont="1" applyAlignment="1">
      <alignment horizontal="left"/>
    </xf>
    <xf numFmtId="0" fontId="25" fillId="0" borderId="12" xfId="0" applyFont="1" applyBorder="1" applyAlignment="1">
      <alignment horizontal="right" vertical="center"/>
    </xf>
    <xf numFmtId="0" fontId="17" fillId="0" borderId="65" xfId="0" applyFont="1" applyBorder="1" applyAlignment="1">
      <alignment horizontal="left" vertical="center"/>
    </xf>
    <xf numFmtId="0" fontId="9" fillId="0" borderId="58" xfId="0" applyFont="1" applyBorder="1"/>
    <xf numFmtId="0" fontId="25" fillId="0" borderId="12" xfId="0" applyFont="1" applyBorder="1" applyAlignment="1">
      <alignment horizontal="left" vertical="center"/>
    </xf>
    <xf numFmtId="0" fontId="9" fillId="0" borderId="65" xfId="0" applyFont="1" applyBorder="1" applyAlignment="1">
      <alignment horizontal="left"/>
    </xf>
    <xf numFmtId="14" fontId="17" fillId="0" borderId="65" xfId="0" applyNumberFormat="1" applyFont="1" applyBorder="1" applyAlignment="1">
      <alignment horizontal="right" vertical="center"/>
    </xf>
    <xf numFmtId="14" fontId="9" fillId="0" borderId="65" xfId="0" applyNumberFormat="1" applyFont="1" applyBorder="1" applyAlignment="1">
      <alignment horizontal="right"/>
    </xf>
    <xf numFmtId="0" fontId="17" fillId="0" borderId="65" xfId="0" applyFont="1" applyBorder="1" applyAlignment="1">
      <alignment horizontal="left" vertical="center" indent="5"/>
    </xf>
    <xf numFmtId="6" fontId="17" fillId="0" borderId="0" xfId="0" applyNumberFormat="1" applyFont="1" applyBorder="1" applyAlignment="1">
      <alignment vertical="center"/>
    </xf>
    <xf numFmtId="0" fontId="29" fillId="0" borderId="54" xfId="0" applyFont="1" applyBorder="1" applyAlignment="1">
      <alignment horizontal="right" vertical="center"/>
    </xf>
    <xf numFmtId="0" fontId="9" fillId="0" borderId="50" xfId="0" applyFont="1" applyBorder="1" applyAlignment="1">
      <alignment horizontal="left"/>
    </xf>
    <xf numFmtId="0" fontId="9" fillId="0" borderId="56" xfId="0" applyFont="1" applyBorder="1"/>
    <xf numFmtId="0" fontId="9" fillId="0" borderId="51" xfId="0" applyFont="1" applyBorder="1"/>
    <xf numFmtId="0" fontId="17" fillId="0" borderId="0" xfId="0" applyFont="1" applyFill="1" applyBorder="1" applyAlignment="1">
      <alignment horizontal="left" vertical="center"/>
    </xf>
    <xf numFmtId="173" fontId="19" fillId="0" borderId="8" xfId="0" applyNumberFormat="1" applyFont="1" applyFill="1" applyBorder="1" applyAlignment="1" applyProtection="1">
      <alignment horizontal="center"/>
    </xf>
    <xf numFmtId="173" fontId="19" fillId="0" borderId="18" xfId="0" applyNumberFormat="1" applyFont="1" applyFill="1" applyBorder="1" applyAlignment="1" applyProtection="1">
      <alignment horizontal="center"/>
    </xf>
    <xf numFmtId="0" fontId="0" fillId="0" borderId="0" xfId="0" applyAlignment="1">
      <alignment horizontal="right" vertical="center"/>
    </xf>
    <xf numFmtId="0" fontId="17" fillId="0" borderId="0" xfId="14" applyFont="1"/>
    <xf numFmtId="0" fontId="21" fillId="0" borderId="0" xfId="14" applyFont="1" applyAlignment="1">
      <alignment vertical="center"/>
    </xf>
    <xf numFmtId="0" fontId="3" fillId="0" borderId="0" xfId="15" applyFont="1" applyFill="1" applyBorder="1" applyAlignment="1">
      <alignment horizontal="center" vertical="center"/>
    </xf>
    <xf numFmtId="0" fontId="3" fillId="6" borderId="9" xfId="15" applyFont="1" applyFill="1" applyBorder="1" applyAlignment="1">
      <alignment horizontal="left" vertical="center"/>
    </xf>
    <xf numFmtId="0" fontId="2" fillId="0" borderId="11" xfId="15" quotePrefix="1" applyFont="1" applyBorder="1" applyAlignment="1">
      <alignment horizontal="left" vertical="center"/>
    </xf>
    <xf numFmtId="0" fontId="2" fillId="0" borderId="0" xfId="15" applyFont="1" applyBorder="1" applyAlignment="1">
      <alignment horizontal="center" vertical="center"/>
    </xf>
    <xf numFmtId="0" fontId="2" fillId="0" borderId="13" xfId="15" applyFont="1" applyFill="1" applyBorder="1" applyAlignment="1">
      <alignment horizontal="left" vertical="center"/>
    </xf>
    <xf numFmtId="0" fontId="2" fillId="0" borderId="0" xfId="15" applyFont="1" applyFill="1" applyBorder="1" applyAlignment="1">
      <alignment horizontal="center" vertical="center"/>
    </xf>
    <xf numFmtId="0" fontId="2" fillId="0" borderId="13" xfId="15" applyFont="1" applyBorder="1" applyAlignment="1">
      <alignment horizontal="left" vertical="center"/>
    </xf>
    <xf numFmtId="0" fontId="17" fillId="0" borderId="0" xfId="14" applyFont="1" applyAlignment="1">
      <alignment horizontal="right" vertical="center"/>
    </xf>
    <xf numFmtId="0" fontId="2" fillId="6" borderId="5" xfId="15" applyFont="1" applyFill="1" applyBorder="1" applyAlignment="1">
      <alignment vertical="center"/>
    </xf>
    <xf numFmtId="0" fontId="2" fillId="6" borderId="44" xfId="15" applyFont="1" applyFill="1" applyBorder="1" applyAlignment="1">
      <alignment vertical="center"/>
    </xf>
    <xf numFmtId="0" fontId="2" fillId="6" borderId="4" xfId="15" applyFont="1" applyFill="1" applyBorder="1" applyAlignment="1">
      <alignment vertical="center"/>
    </xf>
    <xf numFmtId="0" fontId="3" fillId="0" borderId="0" xfId="15" applyFont="1" applyFill="1" applyBorder="1" applyAlignment="1">
      <alignment horizontal="right" vertical="center"/>
    </xf>
    <xf numFmtId="0" fontId="3" fillId="7" borderId="95" xfId="15" applyFont="1" applyFill="1" applyBorder="1" applyAlignment="1">
      <alignment horizontal="center" vertical="center"/>
    </xf>
    <xf numFmtId="14" fontId="2" fillId="0" borderId="12" xfId="14" applyNumberFormat="1" applyFont="1" applyFill="1" applyBorder="1" applyAlignment="1">
      <alignment vertical="center" wrapText="1"/>
    </xf>
    <xf numFmtId="14" fontId="2" fillId="0" borderId="14" xfId="14" applyNumberFormat="1" applyFont="1" applyFill="1" applyBorder="1" applyAlignment="1">
      <alignment vertical="center" wrapText="1"/>
    </xf>
    <xf numFmtId="14" fontId="2" fillId="0" borderId="12" xfId="15" applyNumberFormat="1" applyFont="1" applyFill="1" applyBorder="1" applyAlignment="1">
      <alignment horizontal="left" vertical="center" wrapText="1"/>
    </xf>
    <xf numFmtId="0" fontId="3" fillId="6" borderId="21" xfId="15" applyFont="1" applyFill="1" applyBorder="1" applyAlignment="1">
      <alignment horizontal="center" vertical="center"/>
    </xf>
    <xf numFmtId="0" fontId="21" fillId="0" borderId="0" xfId="14" applyFont="1" applyFill="1" applyAlignment="1">
      <alignment wrapText="1"/>
    </xf>
    <xf numFmtId="0" fontId="2" fillId="0" borderId="0" xfId="15" applyFont="1"/>
    <xf numFmtId="0" fontId="24" fillId="0" borderId="0" xfId="14" applyFont="1" applyAlignment="1"/>
    <xf numFmtId="0" fontId="2" fillId="0" borderId="56" xfId="15" applyFont="1" applyFill="1" applyBorder="1"/>
    <xf numFmtId="0" fontId="2" fillId="0" borderId="56" xfId="15" applyFont="1" applyFill="1" applyBorder="1" applyAlignment="1"/>
    <xf numFmtId="0" fontId="2" fillId="0" borderId="0" xfId="15" applyFont="1" applyFill="1" applyBorder="1"/>
    <xf numFmtId="0" fontId="25" fillId="0" borderId="0" xfId="14" applyFont="1"/>
    <xf numFmtId="0" fontId="3" fillId="7" borderId="9" xfId="15" applyFont="1" applyFill="1" applyBorder="1" applyAlignment="1">
      <alignment horizontal="center"/>
    </xf>
    <xf numFmtId="0" fontId="3" fillId="7" borderId="40" xfId="15" applyFont="1" applyFill="1" applyBorder="1" applyAlignment="1">
      <alignment horizontal="center" vertical="center"/>
    </xf>
    <xf numFmtId="0" fontId="3" fillId="7" borderId="10" xfId="15" applyFont="1" applyFill="1" applyBorder="1" applyAlignment="1">
      <alignment horizontal="center"/>
    </xf>
    <xf numFmtId="0" fontId="3" fillId="7" borderId="11" xfId="15" applyFont="1" applyFill="1" applyBorder="1" applyAlignment="1">
      <alignment horizontal="center"/>
    </xf>
    <xf numFmtId="0" fontId="3" fillId="7" borderId="96" xfId="15" applyFont="1" applyFill="1" applyBorder="1" applyAlignment="1">
      <alignment horizontal="center"/>
    </xf>
    <xf numFmtId="0" fontId="3" fillId="7" borderId="26" xfId="15" applyFont="1" applyFill="1" applyBorder="1" applyAlignment="1">
      <alignment horizontal="center" vertical="center"/>
    </xf>
    <xf numFmtId="0" fontId="3" fillId="7" borderId="15" xfId="15" applyFont="1" applyFill="1" applyBorder="1" applyAlignment="1">
      <alignment horizontal="center"/>
    </xf>
    <xf numFmtId="0" fontId="3" fillId="7" borderId="19" xfId="15" applyFont="1" applyFill="1" applyBorder="1" applyAlignment="1">
      <alignment horizontal="center"/>
    </xf>
    <xf numFmtId="0" fontId="3" fillId="6" borderId="64" xfId="15" applyFont="1" applyFill="1" applyBorder="1" applyAlignment="1">
      <alignment horizontal="center"/>
    </xf>
    <xf numFmtId="0" fontId="2" fillId="6" borderId="41" xfId="15" applyFont="1" applyFill="1" applyBorder="1" applyAlignment="1">
      <alignment horizontal="center"/>
    </xf>
    <xf numFmtId="0" fontId="2" fillId="10" borderId="9" xfId="17" applyFont="1" applyFill="1" applyBorder="1" applyAlignment="1" applyProtection="1">
      <alignment horizontal="center"/>
      <protection locked="0"/>
    </xf>
    <xf numFmtId="0" fontId="2" fillId="10" borderId="10" xfId="17" applyFont="1" applyFill="1" applyBorder="1" applyProtection="1">
      <protection locked="0"/>
    </xf>
    <xf numFmtId="3" fontId="2" fillId="10" borderId="10" xfId="16" applyNumberFormat="1" applyFont="1" applyFill="1" applyBorder="1" applyAlignment="1" applyProtection="1">
      <alignment horizontal="center"/>
      <protection locked="0"/>
    </xf>
    <xf numFmtId="3" fontId="2" fillId="0" borderId="11" xfId="16" applyNumberFormat="1" applyFont="1" applyBorder="1" applyAlignment="1">
      <alignment horizontal="center"/>
    </xf>
    <xf numFmtId="0" fontId="3" fillId="6" borderId="54" xfId="15" applyFont="1" applyFill="1" applyBorder="1" applyAlignment="1">
      <alignment horizontal="center"/>
    </xf>
    <xf numFmtId="0" fontId="2" fillId="6" borderId="5" xfId="15" applyFont="1" applyFill="1" applyBorder="1" applyAlignment="1">
      <alignment horizontal="center"/>
    </xf>
    <xf numFmtId="0" fontId="2" fillId="10" borderId="12" xfId="17" applyFont="1" applyFill="1" applyBorder="1" applyAlignment="1" applyProtection="1">
      <alignment horizontal="center"/>
      <protection locked="0"/>
    </xf>
    <xf numFmtId="0" fontId="2" fillId="10" borderId="7" xfId="17" applyFont="1" applyFill="1" applyBorder="1" applyProtection="1">
      <protection locked="0"/>
    </xf>
    <xf numFmtId="3" fontId="2" fillId="10" borderId="7" xfId="16" applyNumberFormat="1" applyFont="1" applyFill="1" applyBorder="1" applyAlignment="1" applyProtection="1">
      <alignment horizontal="center"/>
      <protection locked="0"/>
    </xf>
    <xf numFmtId="3" fontId="2" fillId="0" borderId="13" xfId="16" applyNumberFormat="1" applyFont="1" applyBorder="1" applyAlignment="1">
      <alignment horizontal="center"/>
    </xf>
    <xf numFmtId="0" fontId="3" fillId="6" borderId="63" xfId="15" applyFont="1" applyFill="1" applyBorder="1" applyAlignment="1">
      <alignment horizontal="center"/>
    </xf>
    <xf numFmtId="0" fontId="2" fillId="6" borderId="46" xfId="15" applyFont="1" applyFill="1" applyBorder="1" applyAlignment="1">
      <alignment horizontal="center"/>
    </xf>
    <xf numFmtId="3" fontId="2" fillId="10" borderId="7" xfId="17" applyNumberFormat="1" applyFont="1" applyFill="1" applyBorder="1" applyAlignment="1" applyProtection="1">
      <alignment horizontal="center"/>
      <protection locked="0"/>
    </xf>
    <xf numFmtId="3" fontId="48" fillId="0" borderId="13" xfId="16" applyNumberFormat="1" applyFont="1" applyBorder="1" applyAlignment="1">
      <alignment horizontal="center"/>
    </xf>
    <xf numFmtId="0" fontId="2" fillId="17" borderId="12" xfId="14" applyFont="1" applyFill="1" applyBorder="1" applyAlignment="1" applyProtection="1">
      <alignment horizontal="center"/>
      <protection locked="0"/>
    </xf>
    <xf numFmtId="0" fontId="2" fillId="17" borderId="7" xfId="14" applyFont="1" applyFill="1" applyBorder="1" applyProtection="1">
      <protection locked="0"/>
    </xf>
    <xf numFmtId="3" fontId="2" fillId="17" borderId="7" xfId="14" applyNumberFormat="1" applyFont="1" applyFill="1" applyBorder="1" applyAlignment="1" applyProtection="1">
      <alignment horizontal="center"/>
      <protection locked="0"/>
    </xf>
    <xf numFmtId="0" fontId="2" fillId="10" borderId="12" xfId="17" applyFont="1" applyFill="1" applyBorder="1" applyAlignment="1">
      <alignment horizontal="center"/>
    </xf>
    <xf numFmtId="3" fontId="19" fillId="0" borderId="13" xfId="14" applyNumberFormat="1" applyFont="1" applyBorder="1" applyAlignment="1">
      <alignment horizontal="center"/>
    </xf>
    <xf numFmtId="0" fontId="19" fillId="17" borderId="20" xfId="14" applyFont="1" applyFill="1" applyBorder="1" applyAlignment="1" applyProtection="1">
      <alignment horizontal="center"/>
      <protection locked="0"/>
    </xf>
    <xf numFmtId="0" fontId="19" fillId="17" borderId="17" xfId="14" applyFont="1" applyFill="1" applyBorder="1" applyProtection="1">
      <protection locked="0"/>
    </xf>
    <xf numFmtId="3" fontId="19" fillId="17" borderId="17" xfId="14" applyNumberFormat="1" applyFont="1" applyFill="1" applyBorder="1" applyAlignment="1" applyProtection="1">
      <alignment horizontal="center"/>
      <protection locked="0"/>
    </xf>
    <xf numFmtId="3" fontId="19" fillId="0" borderId="49" xfId="14" applyNumberFormat="1" applyFont="1" applyBorder="1" applyAlignment="1">
      <alignment horizontal="center"/>
    </xf>
    <xf numFmtId="4" fontId="3" fillId="7" borderId="10" xfId="15" applyNumberFormat="1" applyFont="1" applyFill="1" applyBorder="1" applyAlignment="1">
      <alignment horizontal="center"/>
    </xf>
    <xf numFmtId="4" fontId="3" fillId="7" borderId="11" xfId="15" applyNumberFormat="1" applyFont="1" applyFill="1" applyBorder="1" applyAlignment="1">
      <alignment horizontal="center"/>
    </xf>
    <xf numFmtId="0" fontId="3" fillId="7" borderId="20" xfId="15" applyFont="1" applyFill="1" applyBorder="1" applyAlignment="1">
      <alignment horizontal="center"/>
    </xf>
    <xf numFmtId="0" fontId="3" fillId="7" borderId="45" xfId="15" applyFont="1" applyFill="1" applyBorder="1" applyAlignment="1">
      <alignment horizontal="center" vertical="center"/>
    </xf>
    <xf numFmtId="4" fontId="3" fillId="7" borderId="17" xfId="15" applyNumberFormat="1" applyFont="1" applyFill="1" applyBorder="1" applyAlignment="1">
      <alignment horizontal="center"/>
    </xf>
    <xf numFmtId="4" fontId="3" fillId="7" borderId="49" xfId="15" applyNumberFormat="1" applyFont="1" applyFill="1" applyBorder="1" applyAlignment="1">
      <alignment horizontal="center"/>
    </xf>
    <xf numFmtId="0" fontId="2" fillId="0" borderId="14" xfId="15" applyFont="1" applyFill="1" applyBorder="1" applyAlignment="1">
      <alignment horizontal="center"/>
    </xf>
    <xf numFmtId="0" fontId="2" fillId="0" borderId="42" xfId="15" applyFont="1" applyFill="1" applyBorder="1" applyAlignment="1"/>
    <xf numFmtId="3" fontId="2" fillId="0" borderId="8" xfId="15" applyNumberFormat="1" applyFont="1" applyFill="1" applyBorder="1" applyAlignment="1">
      <alignment horizontal="right" indent="1"/>
    </xf>
    <xf numFmtId="3" fontId="2" fillId="0" borderId="66" xfId="15" applyNumberFormat="1" applyFont="1" applyFill="1" applyBorder="1" applyAlignment="1">
      <alignment horizontal="right" indent="1"/>
    </xf>
    <xf numFmtId="0" fontId="2" fillId="0" borderId="12" xfId="15" applyFont="1" applyFill="1" applyBorder="1" applyAlignment="1">
      <alignment horizontal="center"/>
    </xf>
    <xf numFmtId="0" fontId="2" fillId="0" borderId="6" xfId="15" applyFont="1" applyFill="1" applyBorder="1" applyAlignment="1"/>
    <xf numFmtId="3" fontId="2" fillId="0" borderId="7" xfId="15" applyNumberFormat="1" applyFont="1" applyFill="1" applyBorder="1" applyAlignment="1">
      <alignment horizontal="right" indent="1"/>
    </xf>
    <xf numFmtId="3" fontId="2" fillId="0" borderId="13" xfId="15" applyNumberFormat="1" applyFont="1" applyFill="1" applyBorder="1" applyAlignment="1">
      <alignment horizontal="right" indent="1"/>
    </xf>
    <xf numFmtId="0" fontId="2" fillId="0" borderId="20" xfId="15" applyFont="1" applyFill="1" applyBorder="1"/>
    <xf numFmtId="0" fontId="2" fillId="0" borderId="47" xfId="15" applyFont="1" applyFill="1" applyBorder="1" applyAlignment="1"/>
    <xf numFmtId="4" fontId="2" fillId="0" borderId="17" xfId="15" applyNumberFormat="1" applyFont="1" applyFill="1" applyBorder="1" applyAlignment="1">
      <alignment horizontal="right" indent="1"/>
    </xf>
    <xf numFmtId="4" fontId="2" fillId="0" borderId="49" xfId="15" applyNumberFormat="1" applyFont="1" applyFill="1" applyBorder="1" applyAlignment="1">
      <alignment horizontal="right" indent="1"/>
    </xf>
    <xf numFmtId="0" fontId="2" fillId="0" borderId="36" xfId="15" applyFont="1" applyFill="1" applyBorder="1"/>
    <xf numFmtId="0" fontId="2" fillId="0" borderId="36" xfId="15" applyFont="1" applyFill="1" applyBorder="1" applyAlignment="1"/>
    <xf numFmtId="0" fontId="2" fillId="0" borderId="0" xfId="15" applyFont="1" applyFill="1" applyBorder="1" applyAlignment="1">
      <alignment horizontal="center"/>
    </xf>
    <xf numFmtId="0" fontId="2" fillId="0" borderId="0" xfId="15" applyFont="1" applyFill="1" applyBorder="1" applyAlignment="1"/>
    <xf numFmtId="0" fontId="3" fillId="0" borderId="0" xfId="15" applyFont="1" applyFill="1" applyBorder="1" applyAlignment="1">
      <alignment horizontal="right"/>
    </xf>
    <xf numFmtId="0" fontId="17" fillId="0" borderId="0" xfId="18" applyFont="1"/>
    <xf numFmtId="0" fontId="34" fillId="0" borderId="16" xfId="0" applyFont="1" applyBorder="1" applyAlignment="1">
      <alignment horizontal="center"/>
    </xf>
    <xf numFmtId="0" fontId="0" fillId="0" borderId="28" xfId="0" applyBorder="1"/>
    <xf numFmtId="0" fontId="0" fillId="0" borderId="102" xfId="0" applyBorder="1"/>
    <xf numFmtId="0" fontId="0" fillId="0" borderId="30" xfId="0" applyBorder="1"/>
    <xf numFmtId="0" fontId="0" fillId="0" borderId="31" xfId="0" applyBorder="1"/>
    <xf numFmtId="0" fontId="0" fillId="4" borderId="0" xfId="0" applyFill="1" applyBorder="1" applyAlignment="1">
      <alignment horizontal="right"/>
    </xf>
    <xf numFmtId="0" fontId="30" fillId="4" borderId="102" xfId="0" applyFont="1" applyFill="1" applyBorder="1"/>
    <xf numFmtId="0" fontId="0" fillId="4" borderId="0" xfId="0" applyFill="1" applyBorder="1"/>
    <xf numFmtId="0" fontId="0" fillId="4" borderId="102" xfId="0" applyFill="1" applyBorder="1"/>
    <xf numFmtId="173" fontId="14" fillId="2" borderId="28" xfId="0" applyNumberFormat="1" applyFont="1" applyFill="1" applyBorder="1" applyAlignment="1" applyProtection="1">
      <alignment horizontal="left" vertical="center"/>
    </xf>
    <xf numFmtId="0" fontId="10" fillId="0" borderId="7" xfId="0" applyFont="1" applyFill="1" applyBorder="1" applyAlignment="1">
      <alignment horizontal="right" vertical="center" wrapText="1"/>
    </xf>
    <xf numFmtId="0" fontId="3" fillId="0" borderId="0" xfId="309" applyFont="1" applyAlignment="1">
      <alignment horizontal="right" vertical="top"/>
    </xf>
    <xf numFmtId="3" fontId="14" fillId="3" borderId="7" xfId="0" applyNumberFormat="1" applyFont="1" applyFill="1" applyBorder="1" applyAlignment="1" applyProtection="1">
      <alignment horizontal="center"/>
      <protection locked="0"/>
    </xf>
    <xf numFmtId="2" fontId="14" fillId="3" borderId="7" xfId="0" applyNumberFormat="1" applyFont="1" applyFill="1" applyBorder="1" applyAlignment="1" applyProtection="1">
      <alignment horizontal="center"/>
      <protection locked="0"/>
    </xf>
    <xf numFmtId="0" fontId="14" fillId="3" borderId="7" xfId="0" applyFont="1" applyFill="1" applyBorder="1" applyAlignment="1" applyProtection="1">
      <alignment horizontal="center"/>
      <protection locked="0"/>
    </xf>
    <xf numFmtId="2" fontId="14" fillId="2" borderId="7" xfId="0" applyNumberFormat="1" applyFont="1" applyFill="1" applyBorder="1" applyAlignment="1" applyProtection="1">
      <alignment horizontal="center"/>
      <protection locked="0"/>
    </xf>
    <xf numFmtId="3" fontId="14" fillId="2" borderId="7" xfId="0" applyNumberFormat="1" applyFont="1" applyFill="1" applyBorder="1" applyAlignment="1" applyProtection="1">
      <alignment horizontal="center"/>
      <protection locked="0"/>
    </xf>
    <xf numFmtId="0" fontId="17" fillId="0" borderId="7" xfId="0" applyFont="1" applyBorder="1" applyAlignment="1">
      <alignment horizontal="left" vertical="center"/>
    </xf>
    <xf numFmtId="0" fontId="10" fillId="0" borderId="7" xfId="0" applyFont="1" applyBorder="1" applyAlignment="1">
      <alignment horizontal="center" vertical="center" wrapText="1"/>
    </xf>
    <xf numFmtId="0" fontId="10" fillId="0" borderId="13" xfId="0" applyFont="1" applyBorder="1" applyAlignment="1">
      <alignment horizontal="center" vertical="center" wrapText="1"/>
    </xf>
    <xf numFmtId="0" fontId="0" fillId="0" borderId="0" xfId="0" applyFill="1" applyBorder="1" applyAlignment="1">
      <alignment horizontal="right"/>
    </xf>
    <xf numFmtId="0" fontId="30" fillId="0" borderId="102" xfId="0" applyFont="1" applyFill="1" applyBorder="1"/>
    <xf numFmtId="0" fontId="0" fillId="0" borderId="0" xfId="0" applyFill="1" applyBorder="1"/>
    <xf numFmtId="0" fontId="0" fillId="0" borderId="102" xfId="0" applyFill="1" applyBorder="1"/>
    <xf numFmtId="0" fontId="21" fillId="0" borderId="0" xfId="14" applyFont="1" applyAlignment="1">
      <alignment wrapText="1"/>
    </xf>
    <xf numFmtId="0" fontId="3" fillId="5" borderId="21" xfId="15" applyFont="1" applyFill="1" applyBorder="1" applyAlignment="1">
      <alignment horizontal="center"/>
    </xf>
    <xf numFmtId="0" fontId="3" fillId="0" borderId="22" xfId="15" applyFont="1" applyFill="1" applyBorder="1" applyAlignment="1">
      <alignment horizontal="center"/>
    </xf>
    <xf numFmtId="0" fontId="23" fillId="0" borderId="0" xfId="15" applyFont="1" applyFill="1" applyBorder="1"/>
    <xf numFmtId="0" fontId="3" fillId="5" borderId="1" xfId="4" applyFont="1" applyFill="1" applyBorder="1" applyAlignment="1">
      <alignment horizontal="left"/>
    </xf>
    <xf numFmtId="0" fontId="21" fillId="0" borderId="0" xfId="14" applyFont="1"/>
    <xf numFmtId="0" fontId="46" fillId="0" borderId="0" xfId="14" applyFont="1"/>
    <xf numFmtId="0" fontId="47" fillId="0" borderId="0" xfId="14" applyFont="1" applyAlignment="1">
      <alignment horizontal="center" wrapText="1"/>
    </xf>
    <xf numFmtId="0" fontId="3" fillId="5" borderId="1" xfId="15" applyFont="1" applyFill="1" applyBorder="1" applyAlignment="1">
      <alignment horizontal="center"/>
    </xf>
    <xf numFmtId="0" fontId="3" fillId="5" borderId="3" xfId="15" applyFont="1" applyFill="1" applyBorder="1" applyAlignment="1">
      <alignment horizontal="center"/>
    </xf>
    <xf numFmtId="0" fontId="17" fillId="0" borderId="0" xfId="14" applyFont="1" applyBorder="1"/>
    <xf numFmtId="0" fontId="24" fillId="5" borderId="33" xfId="14" applyFont="1" applyFill="1" applyBorder="1"/>
    <xf numFmtId="0" fontId="17" fillId="0" borderId="0" xfId="14" applyFont="1" applyFill="1"/>
    <xf numFmtId="0" fontId="24" fillId="0" borderId="92" xfId="14" applyFont="1" applyFill="1" applyBorder="1"/>
    <xf numFmtId="0" fontId="24" fillId="0" borderId="0" xfId="14" applyFont="1" applyFill="1" applyBorder="1"/>
    <xf numFmtId="0" fontId="24" fillId="0" borderId="0" xfId="14" applyFont="1" applyBorder="1"/>
    <xf numFmtId="0" fontId="17" fillId="0" borderId="0" xfId="14" applyFont="1" applyFill="1" applyBorder="1"/>
    <xf numFmtId="0" fontId="24" fillId="5" borderId="34" xfId="14" applyFont="1" applyFill="1" applyBorder="1"/>
    <xf numFmtId="0" fontId="3" fillId="6" borderId="12" xfId="15" applyFont="1" applyFill="1" applyBorder="1" applyAlignment="1">
      <alignment horizontal="left"/>
    </xf>
    <xf numFmtId="0" fontId="17" fillId="5" borderId="38" xfId="14" applyFont="1" applyFill="1" applyBorder="1"/>
    <xf numFmtId="0" fontId="17" fillId="0" borderId="92" xfId="14" applyFont="1" applyFill="1" applyBorder="1"/>
    <xf numFmtId="0" fontId="17" fillId="5" borderId="39" xfId="14" applyFont="1" applyFill="1" applyBorder="1"/>
    <xf numFmtId="0" fontId="3" fillId="6" borderId="9" xfId="4" applyFont="1" applyFill="1" applyBorder="1"/>
    <xf numFmtId="0" fontId="2" fillId="6" borderId="40" xfId="4" applyFont="1" applyFill="1" applyBorder="1" applyAlignment="1"/>
    <xf numFmtId="0" fontId="2" fillId="6" borderId="41" xfId="4" applyFont="1" applyFill="1" applyBorder="1" applyAlignment="1"/>
    <xf numFmtId="0" fontId="2" fillId="6" borderId="43" xfId="4" applyFont="1" applyFill="1" applyBorder="1" applyAlignment="1"/>
    <xf numFmtId="0" fontId="17" fillId="15" borderId="92" xfId="14" applyFont="1" applyFill="1" applyBorder="1"/>
    <xf numFmtId="0" fontId="21" fillId="0" borderId="0" xfId="14" applyFont="1" applyAlignment="1"/>
    <xf numFmtId="0" fontId="3" fillId="6" borderId="12" xfId="4" applyFont="1" applyFill="1" applyBorder="1"/>
    <xf numFmtId="0" fontId="2" fillId="6" borderId="4" xfId="4" applyFont="1" applyFill="1" applyBorder="1" applyAlignment="1"/>
    <xf numFmtId="0" fontId="2" fillId="6" borderId="5" xfId="4" applyFont="1" applyFill="1" applyBorder="1" applyAlignment="1"/>
    <xf numFmtId="0" fontId="2" fillId="6" borderId="44" xfId="4" applyFont="1" applyFill="1" applyBorder="1" applyAlignment="1"/>
    <xf numFmtId="14" fontId="2" fillId="6" borderId="13" xfId="4" applyNumberFormat="1" applyFont="1" applyFill="1" applyBorder="1" applyAlignment="1"/>
    <xf numFmtId="0" fontId="2" fillId="0" borderId="13" xfId="15" applyFont="1" applyBorder="1" applyAlignment="1"/>
    <xf numFmtId="0" fontId="17" fillId="15" borderId="0" xfId="14" applyFont="1" applyFill="1"/>
    <xf numFmtId="0" fontId="17" fillId="15" borderId="0" xfId="14" applyFont="1" applyFill="1" applyBorder="1"/>
    <xf numFmtId="0" fontId="3" fillId="6" borderId="20" xfId="4" applyFont="1" applyFill="1" applyBorder="1"/>
    <xf numFmtId="14" fontId="2" fillId="6" borderId="45" xfId="4" applyNumberFormat="1" applyFont="1" applyFill="1" applyBorder="1" applyAlignment="1"/>
    <xf numFmtId="14" fontId="2" fillId="6" borderId="46" xfId="4" applyNumberFormat="1" applyFont="1" applyFill="1" applyBorder="1" applyAlignment="1"/>
    <xf numFmtId="14" fontId="2" fillId="6" borderId="48" xfId="4" applyNumberFormat="1" applyFont="1" applyFill="1" applyBorder="1" applyAlignment="1"/>
    <xf numFmtId="0" fontId="2" fillId="6" borderId="13" xfId="15" applyFont="1" applyFill="1" applyBorder="1" applyAlignment="1">
      <alignment horizontal="left"/>
    </xf>
    <xf numFmtId="0" fontId="21" fillId="0" borderId="0" xfId="14" applyFont="1" applyBorder="1"/>
    <xf numFmtId="0" fontId="2" fillId="0" borderId="13" xfId="15" quotePrefix="1" applyFont="1" applyBorder="1" applyAlignment="1">
      <alignment horizontal="left"/>
    </xf>
    <xf numFmtId="0" fontId="3" fillId="6" borderId="20" xfId="15" applyFont="1" applyFill="1" applyBorder="1" applyAlignment="1">
      <alignment horizontal="left"/>
    </xf>
    <xf numFmtId="0" fontId="2" fillId="0" borderId="49" xfId="15" quotePrefix="1" applyFont="1" applyBorder="1" applyAlignment="1">
      <alignment horizontal="left"/>
    </xf>
    <xf numFmtId="0" fontId="17" fillId="0" borderId="0" xfId="14" applyFont="1" applyAlignment="1">
      <alignment horizontal="right"/>
    </xf>
    <xf numFmtId="0" fontId="17" fillId="15" borderId="93" xfId="14" applyFont="1" applyFill="1" applyBorder="1"/>
    <xf numFmtId="0" fontId="17" fillId="15" borderId="38" xfId="14" applyFont="1" applyFill="1" applyBorder="1"/>
    <xf numFmtId="0" fontId="17" fillId="15" borderId="94" xfId="14" applyFont="1" applyFill="1" applyBorder="1"/>
    <xf numFmtId="0" fontId="3" fillId="6" borderId="9" xfId="15" applyFont="1" applyFill="1" applyBorder="1" applyAlignment="1">
      <alignment horizontal="right"/>
    </xf>
    <xf numFmtId="0" fontId="3" fillId="6" borderId="52" xfId="15" applyFont="1" applyFill="1" applyBorder="1" applyAlignment="1">
      <alignment horizontal="right"/>
    </xf>
    <xf numFmtId="0" fontId="2" fillId="6" borderId="29" xfId="15" applyFont="1" applyFill="1" applyBorder="1" applyAlignment="1">
      <alignment horizontal="center"/>
    </xf>
    <xf numFmtId="0" fontId="2" fillId="6" borderId="31" xfId="15" applyFont="1" applyFill="1" applyBorder="1" applyAlignment="1">
      <alignment horizontal="left"/>
    </xf>
    <xf numFmtId="0" fontId="2" fillId="6" borderId="7" xfId="15" applyFont="1" applyFill="1" applyBorder="1" applyAlignment="1">
      <alignment horizontal="center"/>
    </xf>
    <xf numFmtId="0" fontId="2" fillId="6" borderId="31" xfId="15" applyFont="1" applyFill="1" applyBorder="1" applyAlignment="1">
      <alignment horizontal="center"/>
    </xf>
    <xf numFmtId="0" fontId="2" fillId="6" borderId="5" xfId="15" applyFont="1" applyFill="1" applyBorder="1" applyAlignment="1"/>
    <xf numFmtId="0" fontId="2" fillId="6" borderId="44" xfId="15" applyFont="1" applyFill="1" applyBorder="1" applyAlignment="1"/>
    <xf numFmtId="0" fontId="3" fillId="0" borderId="9" xfId="15" applyFont="1" applyFill="1" applyBorder="1" applyAlignment="1">
      <alignment horizontal="left"/>
    </xf>
    <xf numFmtId="0" fontId="2" fillId="0" borderId="11" xfId="15" applyFont="1" applyFill="1" applyBorder="1" applyAlignment="1">
      <alignment horizontal="left"/>
    </xf>
    <xf numFmtId="0" fontId="3" fillId="6" borderId="54" xfId="15" applyFont="1" applyFill="1" applyBorder="1" applyAlignment="1">
      <alignment horizontal="right"/>
    </xf>
    <xf numFmtId="0" fontId="2" fillId="6" borderId="4" xfId="15" applyFont="1" applyFill="1" applyBorder="1" applyAlignment="1"/>
    <xf numFmtId="0" fontId="3" fillId="0" borderId="12" xfId="15" applyFont="1" applyFill="1" applyBorder="1" applyAlignment="1">
      <alignment horizontal="left"/>
    </xf>
    <xf numFmtId="0" fontId="2" fillId="0" borderId="13" xfId="15" applyFont="1" applyFill="1" applyBorder="1" applyAlignment="1">
      <alignment horizontal="left"/>
    </xf>
    <xf numFmtId="0" fontId="2" fillId="6" borderId="4" xfId="15" applyFont="1" applyFill="1" applyBorder="1" applyAlignment="1">
      <alignment horizontal="right"/>
    </xf>
    <xf numFmtId="0" fontId="2" fillId="6" borderId="6" xfId="15" applyFont="1" applyFill="1" applyBorder="1" applyAlignment="1">
      <alignment horizontal="left"/>
    </xf>
    <xf numFmtId="170" fontId="2" fillId="6" borderId="7" xfId="15" applyNumberFormat="1" applyFont="1" applyFill="1" applyBorder="1" applyAlignment="1">
      <alignment horizontal="right"/>
    </xf>
    <xf numFmtId="0" fontId="2" fillId="6" borderId="7" xfId="15" applyFont="1" applyFill="1" applyBorder="1" applyAlignment="1">
      <alignment horizontal="left"/>
    </xf>
    <xf numFmtId="2" fontId="2" fillId="6" borderId="7" xfId="15" applyNumberFormat="1" applyFont="1" applyFill="1" applyBorder="1" applyAlignment="1">
      <alignment horizontal="right"/>
    </xf>
    <xf numFmtId="0" fontId="3" fillId="0" borderId="12" xfId="15" applyFont="1" applyBorder="1" applyAlignment="1">
      <alignment horizontal="left"/>
    </xf>
    <xf numFmtId="0" fontId="2" fillId="0" borderId="13" xfId="15" applyFont="1" applyBorder="1" applyAlignment="1">
      <alignment horizontal="left"/>
    </xf>
    <xf numFmtId="0" fontId="3" fillId="6" borderId="55" xfId="15" applyFont="1" applyFill="1" applyBorder="1" applyAlignment="1">
      <alignment horizontal="right"/>
    </xf>
    <xf numFmtId="0" fontId="3" fillId="0" borderId="20" xfId="15" applyFont="1" applyBorder="1" applyAlignment="1"/>
    <xf numFmtId="0" fontId="2" fillId="0" borderId="49" xfId="15" applyFont="1" applyBorder="1" applyAlignment="1"/>
    <xf numFmtId="0" fontId="2" fillId="0" borderId="0" xfId="15" applyFont="1" applyBorder="1" applyAlignment="1">
      <alignment horizontal="center"/>
    </xf>
    <xf numFmtId="0" fontId="2" fillId="0" borderId="0" xfId="15" applyFont="1" applyFill="1" applyBorder="1" applyAlignment="1">
      <alignment horizontal="left"/>
    </xf>
    <xf numFmtId="0" fontId="3" fillId="0" borderId="0" xfId="15" applyFont="1" applyBorder="1" applyAlignment="1">
      <alignment horizontal="left"/>
    </xf>
    <xf numFmtId="0" fontId="3" fillId="0" borderId="0" xfId="15" applyFont="1" applyBorder="1"/>
    <xf numFmtId="0" fontId="3" fillId="6" borderId="12" xfId="15" applyFont="1" applyFill="1" applyBorder="1" applyAlignment="1">
      <alignment horizontal="right"/>
    </xf>
    <xf numFmtId="2" fontId="2" fillId="6" borderId="7" xfId="15" applyNumberFormat="1" applyFont="1" applyFill="1" applyBorder="1" applyAlignment="1"/>
    <xf numFmtId="0" fontId="3" fillId="0" borderId="56" xfId="15" applyFont="1" applyFill="1" applyBorder="1"/>
    <xf numFmtId="0" fontId="17" fillId="0" borderId="39" xfId="14" applyFont="1" applyFill="1" applyBorder="1"/>
    <xf numFmtId="0" fontId="17" fillId="0" borderId="38" xfId="14" applyFont="1" applyFill="1" applyBorder="1"/>
    <xf numFmtId="0" fontId="3" fillId="6" borderId="20" xfId="15" applyFont="1" applyFill="1" applyBorder="1" applyAlignment="1">
      <alignment horizontal="right"/>
    </xf>
    <xf numFmtId="1" fontId="21" fillId="6" borderId="45" xfId="15" applyNumberFormat="1" applyFont="1" applyFill="1" applyBorder="1" applyAlignment="1"/>
    <xf numFmtId="0" fontId="2" fillId="6" borderId="47" xfId="15" applyFont="1" applyFill="1" applyBorder="1" applyAlignment="1">
      <alignment horizontal="left"/>
    </xf>
    <xf numFmtId="0" fontId="2" fillId="0" borderId="45" xfId="15" applyFont="1" applyFill="1" applyBorder="1" applyAlignment="1"/>
    <xf numFmtId="0" fontId="2" fillId="0" borderId="46" xfId="15" applyFont="1" applyFill="1" applyBorder="1" applyAlignment="1"/>
    <xf numFmtId="0" fontId="2" fillId="0" borderId="48" xfId="15" applyFont="1" applyFill="1" applyBorder="1" applyAlignment="1"/>
    <xf numFmtId="0" fontId="3" fillId="7" borderId="57" xfId="15" applyFont="1" applyFill="1" applyBorder="1" applyAlignment="1">
      <alignment horizontal="center"/>
    </xf>
    <xf numFmtId="0" fontId="3" fillId="7" borderId="36" xfId="15" applyFont="1" applyFill="1" applyBorder="1" applyAlignment="1"/>
    <xf numFmtId="0" fontId="3" fillId="7" borderId="37" xfId="15" applyFont="1" applyFill="1" applyBorder="1" applyAlignment="1"/>
    <xf numFmtId="0" fontId="21" fillId="0" borderId="0" xfId="15" applyFont="1" applyFill="1" applyBorder="1"/>
    <xf numFmtId="170" fontId="2" fillId="0" borderId="0" xfId="15" applyNumberFormat="1" applyFont="1" applyFill="1" applyBorder="1"/>
    <xf numFmtId="0" fontId="17" fillId="0" borderId="0" xfId="14" applyFont="1" applyAlignment="1">
      <alignment horizontal="center"/>
    </xf>
    <xf numFmtId="0" fontId="2" fillId="6" borderId="40" xfId="15" applyFont="1" applyFill="1" applyBorder="1" applyAlignment="1"/>
    <xf numFmtId="0" fontId="2" fillId="6" borderId="41" xfId="15" applyFont="1" applyFill="1" applyBorder="1" applyAlignment="1"/>
    <xf numFmtId="0" fontId="2" fillId="6" borderId="43" xfId="15" applyFont="1" applyFill="1" applyBorder="1" applyAlignment="1"/>
    <xf numFmtId="0" fontId="2" fillId="6" borderId="7" xfId="15" applyFont="1" applyFill="1" applyBorder="1" applyAlignment="1"/>
    <xf numFmtId="0" fontId="3" fillId="6" borderId="7" xfId="15" applyFont="1" applyFill="1" applyBorder="1" applyAlignment="1"/>
    <xf numFmtId="0" fontId="17" fillId="0" borderId="7" xfId="14" applyFont="1" applyBorder="1"/>
    <xf numFmtId="0" fontId="10" fillId="6" borderId="7" xfId="15" applyFont="1" applyFill="1" applyBorder="1" applyAlignment="1">
      <alignment horizontal="right"/>
    </xf>
    <xf numFmtId="0" fontId="2" fillId="6" borderId="13" xfId="15" applyFont="1" applyFill="1" applyBorder="1" applyAlignment="1">
      <alignment horizontal="center"/>
    </xf>
    <xf numFmtId="0" fontId="17" fillId="0" borderId="0" xfId="14" applyFont="1" applyAlignment="1">
      <alignment horizontal="left"/>
    </xf>
    <xf numFmtId="0" fontId="17" fillId="16" borderId="93" xfId="14" applyFont="1" applyFill="1" applyBorder="1"/>
    <xf numFmtId="0" fontId="17" fillId="16" borderId="0" xfId="14" applyFont="1" applyFill="1" applyBorder="1"/>
    <xf numFmtId="0" fontId="17" fillId="5" borderId="93" xfId="14" applyFont="1" applyFill="1" applyBorder="1"/>
    <xf numFmtId="0" fontId="17" fillId="5" borderId="0" xfId="14" applyFont="1" applyFill="1" applyBorder="1"/>
    <xf numFmtId="2" fontId="2" fillId="6" borderId="7" xfId="15" applyNumberFormat="1" applyFont="1" applyFill="1" applyBorder="1" applyAlignment="1">
      <alignment horizontal="center"/>
    </xf>
    <xf numFmtId="0" fontId="17" fillId="0" borderId="0" xfId="14" applyFont="1" applyAlignment="1"/>
    <xf numFmtId="0" fontId="2" fillId="6" borderId="41" xfId="15" applyFont="1" applyFill="1" applyBorder="1" applyAlignment="1">
      <alignment horizontal="right"/>
    </xf>
    <xf numFmtId="0" fontId="17" fillId="15" borderId="39" xfId="14" applyFont="1" applyFill="1" applyBorder="1"/>
    <xf numFmtId="0" fontId="2" fillId="6" borderId="5" xfId="15" applyFont="1" applyFill="1" applyBorder="1" applyAlignment="1">
      <alignment horizontal="right"/>
    </xf>
    <xf numFmtId="0" fontId="17" fillId="5" borderId="92" xfId="14" applyFont="1" applyFill="1" applyBorder="1"/>
    <xf numFmtId="1" fontId="2" fillId="6" borderId="46" xfId="15" applyNumberFormat="1" applyFont="1" applyFill="1" applyBorder="1" applyAlignment="1"/>
    <xf numFmtId="0" fontId="3" fillId="6" borderId="4" xfId="15" applyFont="1" applyFill="1" applyBorder="1" applyAlignment="1"/>
    <xf numFmtId="0" fontId="3" fillId="6" borderId="5" xfId="15" applyFont="1" applyFill="1" applyBorder="1" applyAlignment="1"/>
    <xf numFmtId="0" fontId="3" fillId="6" borderId="44" xfId="15" applyFont="1" applyFill="1" applyBorder="1" applyAlignment="1"/>
    <xf numFmtId="0" fontId="3" fillId="6" borderId="21" xfId="15" applyFont="1" applyFill="1" applyBorder="1" applyAlignment="1">
      <alignment horizontal="left"/>
    </xf>
    <xf numFmtId="0" fontId="2" fillId="0" borderId="2" xfId="15" applyFont="1" applyFill="1" applyBorder="1" applyAlignment="1">
      <alignment horizontal="center"/>
    </xf>
    <xf numFmtId="0" fontId="2" fillId="0" borderId="3" xfId="15" applyFont="1" applyFill="1" applyBorder="1"/>
    <xf numFmtId="1" fontId="21" fillId="0" borderId="47" xfId="15" applyNumberFormat="1" applyFont="1" applyFill="1" applyBorder="1" applyAlignment="1">
      <alignment horizontal="center"/>
    </xf>
    <xf numFmtId="0" fontId="25" fillId="0" borderId="45" xfId="14" applyFont="1" applyBorder="1" applyAlignment="1"/>
    <xf numFmtId="0" fontId="25" fillId="0" borderId="46" xfId="14" applyFont="1" applyBorder="1" applyAlignment="1"/>
    <xf numFmtId="0" fontId="25" fillId="0" borderId="48" xfId="14" applyFont="1" applyBorder="1" applyAlignment="1"/>
    <xf numFmtId="14" fontId="2" fillId="0" borderId="54" xfId="5" applyNumberFormat="1" applyFont="1" applyBorder="1" applyAlignment="1">
      <alignment horizontal="left"/>
    </xf>
    <xf numFmtId="12" fontId="2" fillId="6" borderId="40" xfId="15" applyNumberFormat="1" applyFont="1" applyFill="1" applyBorder="1" applyAlignment="1"/>
    <xf numFmtId="12" fontId="2" fillId="6" borderId="41" xfId="15" applyNumberFormat="1" applyFont="1" applyFill="1" applyBorder="1" applyAlignment="1"/>
    <xf numFmtId="12" fontId="2" fillId="6" borderId="43" xfId="15" applyNumberFormat="1" applyFont="1" applyFill="1" applyBorder="1" applyAlignment="1"/>
    <xf numFmtId="0" fontId="17" fillId="5" borderId="0" xfId="14" applyFont="1" applyFill="1"/>
    <xf numFmtId="0" fontId="2" fillId="6" borderId="6" xfId="15" applyFont="1" applyFill="1" applyBorder="1" applyAlignment="1">
      <alignment horizontal="center"/>
    </xf>
    <xf numFmtId="0" fontId="3" fillId="6" borderId="7" xfId="15" applyFont="1" applyFill="1" applyBorder="1" applyAlignment="1">
      <alignment horizontal="center"/>
    </xf>
    <xf numFmtId="0" fontId="21" fillId="6" borderId="7" xfId="15" applyFont="1" applyFill="1" applyBorder="1" applyAlignment="1">
      <alignment horizontal="center"/>
    </xf>
    <xf numFmtId="0" fontId="3" fillId="6" borderId="7" xfId="15" applyFont="1" applyFill="1" applyBorder="1" applyAlignment="1">
      <alignment horizontal="left"/>
    </xf>
    <xf numFmtId="164" fontId="2" fillId="0" borderId="54" xfId="5" applyNumberFormat="1" applyFont="1" applyBorder="1" applyAlignment="1"/>
    <xf numFmtId="0" fontId="21" fillId="6" borderId="46" xfId="15" applyFont="1" applyFill="1" applyBorder="1" applyAlignment="1"/>
    <xf numFmtId="0" fontId="3" fillId="6" borderId="17" xfId="15" applyFont="1" applyFill="1" applyBorder="1" applyAlignment="1"/>
    <xf numFmtId="2" fontId="2" fillId="6" borderId="17" xfId="15" applyNumberFormat="1" applyFont="1" applyFill="1" applyBorder="1" applyAlignment="1">
      <alignment horizontal="center"/>
    </xf>
    <xf numFmtId="2" fontId="3" fillId="6" borderId="45" xfId="15" applyNumberFormat="1" applyFont="1" applyFill="1" applyBorder="1" applyAlignment="1"/>
    <xf numFmtId="2" fontId="3" fillId="6" borderId="46" xfId="15" applyNumberFormat="1" applyFont="1" applyFill="1" applyBorder="1" applyAlignment="1"/>
    <xf numFmtId="2" fontId="3" fillId="6" borderId="48" xfId="15" applyNumberFormat="1" applyFont="1" applyFill="1" applyBorder="1" applyAlignment="1"/>
    <xf numFmtId="0" fontId="17" fillId="0" borderId="65" xfId="14" applyFont="1" applyBorder="1" applyAlignment="1">
      <alignment horizontal="right"/>
    </xf>
    <xf numFmtId="0" fontId="17" fillId="0" borderId="0" xfId="16" applyFont="1"/>
    <xf numFmtId="0" fontId="17" fillId="0" borderId="0" xfId="14" applyFont="1" applyBorder="1" applyAlignment="1"/>
    <xf numFmtId="0" fontId="17" fillId="5" borderId="60" xfId="14" applyFont="1" applyFill="1" applyBorder="1"/>
    <xf numFmtId="0" fontId="17" fillId="5" borderId="61" xfId="14" applyFont="1" applyFill="1" applyBorder="1"/>
    <xf numFmtId="0" fontId="21" fillId="5" borderId="61" xfId="14" applyFont="1" applyFill="1" applyBorder="1" applyAlignment="1">
      <alignment wrapText="1"/>
    </xf>
    <xf numFmtId="0" fontId="21" fillId="5" borderId="61" xfId="14" applyFont="1" applyFill="1" applyBorder="1" applyAlignment="1"/>
    <xf numFmtId="0" fontId="21" fillId="5" borderId="97" xfId="14" applyFont="1" applyFill="1" applyBorder="1" applyAlignment="1"/>
    <xf numFmtId="0" fontId="21" fillId="0" borderId="0" xfId="14" applyFont="1" applyFill="1" applyBorder="1" applyAlignment="1">
      <alignment wrapText="1"/>
    </xf>
    <xf numFmtId="0" fontId="21" fillId="0" borderId="0" xfId="14" applyFont="1" applyFill="1" applyBorder="1" applyAlignment="1"/>
    <xf numFmtId="0" fontId="21" fillId="0" borderId="62" xfId="14" applyFont="1" applyFill="1" applyBorder="1" applyAlignment="1"/>
    <xf numFmtId="0" fontId="21" fillId="0" borderId="98" xfId="14" applyFont="1" applyFill="1" applyBorder="1" applyAlignment="1"/>
    <xf numFmtId="0" fontId="21" fillId="0" borderId="99" xfId="14" applyFont="1" applyFill="1" applyBorder="1" applyAlignment="1"/>
    <xf numFmtId="0" fontId="17" fillId="0" borderId="60" xfId="14" applyFont="1" applyFill="1" applyBorder="1"/>
    <xf numFmtId="0" fontId="17" fillId="0" borderId="61" xfId="14" applyFont="1" applyFill="1" applyBorder="1"/>
    <xf numFmtId="0" fontId="21" fillId="0" borderId="61" xfId="14" applyFont="1" applyFill="1" applyBorder="1" applyAlignment="1">
      <alignment wrapText="1"/>
    </xf>
    <xf numFmtId="0" fontId="21" fillId="0" borderId="100" xfId="14" applyFont="1" applyFill="1" applyBorder="1" applyAlignment="1">
      <alignment wrapText="1"/>
    </xf>
    <xf numFmtId="0" fontId="26" fillId="5" borderId="62" xfId="14" applyFont="1" applyFill="1" applyBorder="1"/>
    <xf numFmtId="0" fontId="21" fillId="5" borderId="62" xfId="14" applyFont="1" applyFill="1" applyBorder="1" applyAlignment="1"/>
    <xf numFmtId="0" fontId="21" fillId="5" borderId="101" xfId="14" applyFont="1" applyFill="1" applyBorder="1" applyAlignment="1"/>
    <xf numFmtId="0" fontId="21" fillId="0" borderId="0" xfId="14" applyFont="1" applyBorder="1" applyAlignment="1">
      <alignment wrapText="1"/>
    </xf>
    <xf numFmtId="0" fontId="24" fillId="0" borderId="0" xfId="14" applyFont="1" applyBorder="1" applyAlignment="1">
      <alignment horizontal="right"/>
    </xf>
    <xf numFmtId="0" fontId="17" fillId="0" borderId="0" xfId="14" applyFont="1" applyAlignment="1">
      <alignment wrapText="1"/>
    </xf>
    <xf numFmtId="0" fontId="24" fillId="0" borderId="0" xfId="14" applyFont="1" applyAlignment="1">
      <alignment wrapText="1"/>
    </xf>
    <xf numFmtId="0" fontId="24" fillId="0" borderId="0" xfId="14" applyFont="1" applyBorder="1" applyAlignment="1">
      <alignment vertical="top" wrapText="1"/>
    </xf>
    <xf numFmtId="0" fontId="3" fillId="0" borderId="0" xfId="14" applyFont="1" applyAlignment="1">
      <alignment horizontal="right" vertical="top"/>
    </xf>
    <xf numFmtId="0" fontId="3" fillId="0" borderId="0" xfId="14" applyFont="1" applyAlignment="1">
      <alignment horizontal="right" vertical="top" wrapText="1"/>
    </xf>
    <xf numFmtId="0" fontId="2" fillId="0" borderId="0" xfId="14" applyFont="1"/>
    <xf numFmtId="0" fontId="2" fillId="0" borderId="0" xfId="14" applyFont="1" applyBorder="1" applyAlignment="1"/>
    <xf numFmtId="0" fontId="15" fillId="0" borderId="0" xfId="14" applyFont="1"/>
    <xf numFmtId="0" fontId="24" fillId="0" borderId="0" xfId="14" applyFont="1" applyBorder="1" applyAlignment="1">
      <alignment horizontal="right" wrapText="1"/>
    </xf>
    <xf numFmtId="3" fontId="2" fillId="0" borderId="0" xfId="14" applyNumberFormat="1" applyFont="1" applyBorder="1" applyAlignment="1">
      <alignment horizontal="center"/>
    </xf>
    <xf numFmtId="0" fontId="24" fillId="0" borderId="0" xfId="14" applyFont="1" applyAlignment="1">
      <alignment horizontal="right"/>
    </xf>
    <xf numFmtId="0" fontId="2" fillId="0" borderId="0" xfId="14" applyFont="1" applyAlignment="1">
      <alignment horizontal="center"/>
    </xf>
    <xf numFmtId="164" fontId="2" fillId="0" borderId="63" xfId="5" applyNumberFormat="1" applyFont="1" applyBorder="1" applyAlignment="1">
      <alignment horizontal="left"/>
    </xf>
    <xf numFmtId="0" fontId="3" fillId="0" borderId="110" xfId="0" applyFont="1" applyFill="1" applyBorder="1" applyAlignment="1">
      <alignment horizontal="center" vertical="center"/>
    </xf>
    <xf numFmtId="2" fontId="0" fillId="0" borderId="0" xfId="0" applyNumberFormat="1"/>
    <xf numFmtId="2" fontId="0" fillId="4" borderId="0" xfId="0" applyNumberFormat="1" applyFill="1"/>
    <xf numFmtId="173" fontId="72" fillId="0" borderId="68" xfId="0" applyNumberFormat="1" applyFont="1" applyFill="1" applyBorder="1" applyAlignment="1">
      <alignment horizontal="center"/>
    </xf>
    <xf numFmtId="3" fontId="9" fillId="0" borderId="118" xfId="0" applyNumberFormat="1" applyFont="1" applyFill="1" applyBorder="1" applyAlignment="1">
      <alignment horizontal="center"/>
    </xf>
    <xf numFmtId="0" fontId="17" fillId="0" borderId="0" xfId="0" applyFont="1" applyFill="1" applyBorder="1" applyAlignment="1">
      <alignment vertical="center"/>
    </xf>
    <xf numFmtId="0" fontId="17" fillId="0" borderId="0" xfId="0" applyFont="1" applyFill="1" applyBorder="1" applyAlignment="1">
      <alignment horizontal="right" vertical="center"/>
    </xf>
    <xf numFmtId="0" fontId="9" fillId="0" borderId="0" xfId="0" applyFont="1" applyBorder="1" applyAlignment="1">
      <alignment vertical="center"/>
    </xf>
    <xf numFmtId="0" fontId="17" fillId="0" borderId="0" xfId="0" applyFont="1" applyBorder="1" applyAlignment="1">
      <alignment horizontal="center" vertical="center"/>
    </xf>
    <xf numFmtId="0" fontId="17" fillId="0" borderId="0" xfId="0" applyFont="1" applyBorder="1" applyAlignment="1">
      <alignment horizontal="left" vertical="center"/>
    </xf>
    <xf numFmtId="0" fontId="17" fillId="0" borderId="0" xfId="0" applyFont="1" applyBorder="1"/>
    <xf numFmtId="3" fontId="17" fillId="0" borderId="0" xfId="0" applyNumberFormat="1" applyFont="1" applyBorder="1"/>
    <xf numFmtId="1" fontId="17" fillId="0" borderId="0" xfId="0" applyNumberFormat="1" applyFont="1" applyBorder="1"/>
    <xf numFmtId="3" fontId="17" fillId="0" borderId="0" xfId="0" applyNumberFormat="1" applyFont="1" applyFill="1" applyBorder="1" applyAlignment="1">
      <alignment vertical="center"/>
    </xf>
    <xf numFmtId="3" fontId="9" fillId="0" borderId="0" xfId="0" applyNumberFormat="1" applyFont="1" applyFill="1" applyBorder="1"/>
    <xf numFmtId="3" fontId="9" fillId="0" borderId="0" xfId="0" applyNumberFormat="1" applyFont="1" applyBorder="1"/>
    <xf numFmtId="3" fontId="17" fillId="0" borderId="7" xfId="0" applyNumberFormat="1" applyFont="1" applyBorder="1" applyAlignment="1">
      <alignment vertical="center"/>
    </xf>
    <xf numFmtId="0" fontId="17" fillId="0" borderId="7" xfId="0" applyFont="1" applyBorder="1" applyAlignment="1">
      <alignment vertical="center"/>
    </xf>
    <xf numFmtId="3" fontId="17" fillId="0" borderId="7" xfId="0" applyNumberFormat="1" applyFont="1" applyBorder="1" applyAlignment="1">
      <alignment horizontal="right" vertical="center"/>
    </xf>
    <xf numFmtId="0" fontId="17" fillId="0" borderId="7" xfId="0" applyFont="1" applyBorder="1" applyAlignment="1">
      <alignment horizontal="right" vertical="center"/>
    </xf>
    <xf numFmtId="2" fontId="25" fillId="0" borderId="7" xfId="0" applyNumberFormat="1" applyFont="1" applyBorder="1"/>
    <xf numFmtId="3" fontId="25" fillId="0" borderId="7" xfId="0" applyNumberFormat="1" applyFont="1" applyBorder="1" applyAlignment="1">
      <alignment horizontal="right" vertical="center"/>
    </xf>
    <xf numFmtId="3" fontId="25" fillId="0" borderId="7" xfId="0" applyNumberFormat="1" applyFont="1" applyBorder="1" applyAlignment="1">
      <alignment vertical="center"/>
    </xf>
    <xf numFmtId="0" fontId="10" fillId="0" borderId="7" xfId="0" applyFont="1" applyFill="1" applyBorder="1" applyAlignment="1">
      <alignment horizontal="right" vertical="center" wrapText="1"/>
    </xf>
    <xf numFmtId="3" fontId="3" fillId="0" borderId="8" xfId="1" applyNumberFormat="1" applyFont="1" applyFill="1" applyBorder="1" applyAlignment="1" applyProtection="1">
      <alignment horizontal="center"/>
    </xf>
    <xf numFmtId="3" fontId="3" fillId="0" borderId="18" xfId="0" applyNumberFormat="1" applyFont="1" applyFill="1" applyBorder="1" applyAlignment="1" applyProtection="1">
      <alignment horizontal="center"/>
    </xf>
    <xf numFmtId="3" fontId="3" fillId="2" borderId="10" xfId="1" applyNumberFormat="1" applyFont="1" applyFill="1" applyBorder="1" applyAlignment="1" applyProtection="1">
      <alignment horizontal="center"/>
    </xf>
    <xf numFmtId="3" fontId="3" fillId="0" borderId="8" xfId="0" applyNumberFormat="1" applyFont="1" applyFill="1" applyBorder="1" applyAlignment="1" applyProtection="1">
      <alignment horizontal="center"/>
    </xf>
    <xf numFmtId="3" fontId="3" fillId="0" borderId="7" xfId="1" applyNumberFormat="1" applyFont="1" applyBorder="1" applyAlignment="1" applyProtection="1">
      <alignment horizontal="center"/>
    </xf>
    <xf numFmtId="3" fontId="3" fillId="0" borderId="17" xfId="1" applyNumberFormat="1" applyFont="1" applyBorder="1" applyAlignment="1" applyProtection="1">
      <alignment horizontal="center"/>
    </xf>
    <xf numFmtId="0" fontId="17" fillId="0" borderId="0" xfId="18" applyFont="1"/>
    <xf numFmtId="0" fontId="10" fillId="0" borderId="7" xfId="0" applyFont="1" applyFill="1" applyBorder="1" applyAlignment="1">
      <alignment horizontal="right" vertical="center" wrapText="1"/>
    </xf>
    <xf numFmtId="3" fontId="20" fillId="2" borderId="72" xfId="0" applyNumberFormat="1" applyFont="1" applyFill="1" applyBorder="1" applyAlignment="1">
      <alignment horizontal="center" vertical="center"/>
    </xf>
    <xf numFmtId="3" fontId="20" fillId="2" borderId="73" xfId="0" applyNumberFormat="1" applyFont="1" applyFill="1" applyBorder="1" applyAlignment="1">
      <alignment horizontal="center" vertical="center"/>
    </xf>
    <xf numFmtId="0" fontId="10" fillId="2" borderId="73" xfId="0" applyFont="1" applyFill="1" applyBorder="1" applyAlignment="1">
      <alignment horizontal="center" vertical="center"/>
    </xf>
    <xf numFmtId="0" fontId="2" fillId="0" borderId="15" xfId="0" applyFont="1" applyBorder="1" applyAlignment="1">
      <alignment horizontal="center" vertical="center"/>
    </xf>
    <xf numFmtId="0" fontId="10" fillId="0" borderId="7" xfId="0" applyFont="1" applyFill="1" applyBorder="1" applyAlignment="1">
      <alignment horizontal="right" vertical="center" wrapText="1"/>
    </xf>
    <xf numFmtId="3" fontId="3" fillId="0" borderId="18" xfId="1" applyNumberFormat="1" applyFont="1" applyFill="1" applyBorder="1" applyAlignment="1" applyProtection="1">
      <alignment horizontal="center"/>
    </xf>
    <xf numFmtId="3" fontId="3" fillId="0" borderId="10" xfId="1" applyNumberFormat="1" applyFont="1" applyFill="1" applyBorder="1" applyAlignment="1" applyProtection="1">
      <alignment horizontal="center"/>
    </xf>
    <xf numFmtId="4" fontId="0" fillId="0" borderId="7" xfId="0" applyNumberFormat="1" applyFill="1" applyBorder="1" applyAlignment="1" applyProtection="1">
      <alignment horizontal="center" vertical="center"/>
      <protection locked="0"/>
    </xf>
    <xf numFmtId="0" fontId="10" fillId="0" borderId="7" xfId="0" applyFont="1" applyFill="1" applyBorder="1" applyAlignment="1">
      <alignment horizontal="right" vertical="center" wrapText="1"/>
    </xf>
    <xf numFmtId="0" fontId="10" fillId="0" borderId="7" xfId="0" applyFont="1" applyFill="1" applyBorder="1" applyAlignment="1">
      <alignment horizontal="right" vertical="center" wrapText="1"/>
    </xf>
    <xf numFmtId="4" fontId="0" fillId="0" borderId="0" xfId="0" applyNumberFormat="1" applyProtection="1">
      <protection locked="0"/>
    </xf>
    <xf numFmtId="4" fontId="0" fillId="14" borderId="7" xfId="0" applyNumberFormat="1" applyFill="1" applyBorder="1" applyAlignment="1" applyProtection="1">
      <alignment horizontal="center"/>
      <protection locked="0"/>
    </xf>
    <xf numFmtId="3" fontId="3" fillId="0" borderId="67" xfId="1" applyNumberFormat="1" applyFont="1" applyFill="1" applyBorder="1" applyAlignment="1" applyProtection="1">
      <alignment horizontal="center"/>
    </xf>
    <xf numFmtId="176" fontId="42" fillId="0" borderId="7" xfId="0" applyNumberFormat="1" applyFont="1" applyBorder="1" applyAlignment="1">
      <alignment horizontal="center" vertical="center"/>
    </xf>
    <xf numFmtId="0" fontId="17" fillId="0" borderId="0" xfId="0" applyFont="1" applyBorder="1" applyAlignment="1">
      <alignment horizontal="left" vertical="top" wrapText="1"/>
    </xf>
    <xf numFmtId="0" fontId="17" fillId="0" borderId="58" xfId="0" applyFont="1" applyBorder="1" applyAlignment="1">
      <alignment horizontal="left" vertical="top" wrapText="1"/>
    </xf>
    <xf numFmtId="0" fontId="17" fillId="0" borderId="7" xfId="0" applyFont="1" applyBorder="1" applyAlignment="1">
      <alignment horizontal="right" vertical="center"/>
    </xf>
    <xf numFmtId="0" fontId="17" fillId="0" borderId="4" xfId="0" applyFont="1" applyBorder="1" applyAlignment="1">
      <alignment horizontal="right" vertical="center"/>
    </xf>
    <xf numFmtId="0" fontId="17" fillId="0" borderId="5" xfId="0" applyFont="1" applyBorder="1" applyAlignment="1">
      <alignment horizontal="right" vertical="center"/>
    </xf>
    <xf numFmtId="0" fontId="17" fillId="0" borderId="6" xfId="0" applyFont="1" applyBorder="1" applyAlignment="1">
      <alignment horizontal="right" vertical="center"/>
    </xf>
    <xf numFmtId="0" fontId="2" fillId="0" borderId="0" xfId="0" applyFont="1" applyBorder="1" applyAlignment="1">
      <alignment horizontal="left" vertical="top" wrapText="1"/>
    </xf>
    <xf numFmtId="0" fontId="2" fillId="0" borderId="58" xfId="0" applyFont="1" applyBorder="1" applyAlignment="1">
      <alignment horizontal="left" vertical="top" wrapText="1"/>
    </xf>
    <xf numFmtId="0" fontId="29" fillId="0" borderId="12" xfId="0" applyFont="1" applyBorder="1" applyAlignment="1">
      <alignment horizontal="center" vertical="center"/>
    </xf>
    <xf numFmtId="0" fontId="29" fillId="0" borderId="7" xfId="0" applyFont="1" applyBorder="1" applyAlignment="1">
      <alignment horizontal="center" vertical="center"/>
    </xf>
    <xf numFmtId="0" fontId="17" fillId="0" borderId="7" xfId="0" applyFont="1" applyBorder="1" applyAlignment="1">
      <alignment horizontal="right" vertical="center" wrapText="1"/>
    </xf>
    <xf numFmtId="0" fontId="45" fillId="40" borderId="35" xfId="0" applyFont="1" applyFill="1" applyBorder="1" applyAlignment="1">
      <alignment horizontal="center" vertical="center"/>
    </xf>
    <xf numFmtId="0" fontId="45" fillId="40" borderId="36" xfId="0" applyFont="1" applyFill="1" applyBorder="1" applyAlignment="1">
      <alignment horizontal="center" vertical="center"/>
    </xf>
    <xf numFmtId="0" fontId="45" fillId="40" borderId="37" xfId="0" applyFont="1" applyFill="1" applyBorder="1" applyAlignment="1">
      <alignment horizontal="center" vertical="center"/>
    </xf>
    <xf numFmtId="0" fontId="17" fillId="0" borderId="7" xfId="0" applyFont="1" applyBorder="1" applyAlignment="1">
      <alignment horizontal="left" vertical="center"/>
    </xf>
    <xf numFmtId="0" fontId="17" fillId="0" borderId="13" xfId="0" applyFont="1" applyBorder="1" applyAlignment="1">
      <alignment horizontal="left" vertical="center"/>
    </xf>
    <xf numFmtId="0" fontId="7" fillId="0" borderId="64"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40" fillId="40" borderId="21" xfId="0" applyFont="1" applyFill="1" applyBorder="1" applyAlignment="1">
      <alignment horizontal="center" vertical="center"/>
    </xf>
    <xf numFmtId="0" fontId="40" fillId="40" borderId="67" xfId="0" applyFont="1" applyFill="1" applyBorder="1" applyAlignment="1">
      <alignment horizontal="center" vertical="center"/>
    </xf>
    <xf numFmtId="0" fontId="40" fillId="40" borderId="22" xfId="0" applyFont="1" applyFill="1" applyBorder="1" applyAlignment="1">
      <alignment horizontal="center" vertical="center"/>
    </xf>
    <xf numFmtId="0" fontId="40" fillId="40" borderId="42" xfId="0" applyFont="1" applyFill="1" applyBorder="1" applyAlignment="1" applyProtection="1">
      <alignment horizontal="left" vertical="center"/>
      <protection locked="0"/>
    </xf>
    <xf numFmtId="0" fontId="40" fillId="40" borderId="10" xfId="0" applyFont="1" applyFill="1" applyBorder="1" applyAlignment="1" applyProtection="1">
      <alignment horizontal="left" vertical="center"/>
      <protection locked="0"/>
    </xf>
    <xf numFmtId="0" fontId="40" fillId="40" borderId="11" xfId="0" applyFont="1" applyFill="1" applyBorder="1" applyAlignment="1" applyProtection="1">
      <alignment horizontal="left" vertical="center"/>
      <protection locked="0"/>
    </xf>
    <xf numFmtId="0" fontId="40" fillId="40" borderId="6" xfId="0" applyFont="1" applyFill="1" applyBorder="1" applyAlignment="1" applyProtection="1">
      <alignment horizontal="left" vertical="center"/>
      <protection locked="0"/>
    </xf>
    <xf numFmtId="0" fontId="40" fillId="40" borderId="7" xfId="0" applyFont="1" applyFill="1" applyBorder="1" applyAlignment="1" applyProtection="1">
      <alignment horizontal="left" vertical="center"/>
      <protection locked="0"/>
    </xf>
    <xf numFmtId="0" fontId="40" fillId="40" borderId="13" xfId="0" applyFont="1" applyFill="1" applyBorder="1" applyAlignment="1" applyProtection="1">
      <alignment horizontal="left" vertical="center"/>
      <protection locked="0"/>
    </xf>
    <xf numFmtId="0" fontId="3" fillId="0" borderId="89" xfId="0" applyFont="1" applyFill="1" applyBorder="1" applyAlignment="1">
      <alignment horizontal="center" vertical="center"/>
    </xf>
    <xf numFmtId="0" fontId="3" fillId="0" borderId="90" xfId="0" applyFont="1" applyFill="1" applyBorder="1" applyAlignment="1">
      <alignment horizontal="center" vertical="center"/>
    </xf>
    <xf numFmtId="0" fontId="3" fillId="0" borderId="91" xfId="0" applyFont="1" applyFill="1" applyBorder="1" applyAlignment="1">
      <alignment horizontal="center" vertical="center"/>
    </xf>
    <xf numFmtId="0" fontId="44" fillId="40" borderId="12" xfId="0" applyFont="1" applyFill="1" applyBorder="1" applyAlignment="1" applyProtection="1">
      <alignment horizontal="center" vertical="center" wrapText="1"/>
      <protection locked="0"/>
    </xf>
    <xf numFmtId="0" fontId="10" fillId="0" borderId="6" xfId="0" applyFont="1" applyFill="1" applyBorder="1" applyAlignment="1">
      <alignment horizontal="right" vertical="center" wrapText="1"/>
    </xf>
    <xf numFmtId="0" fontId="10" fillId="0" borderId="7" xfId="0" applyFont="1" applyFill="1" applyBorder="1" applyAlignment="1">
      <alignment horizontal="right" vertical="center" wrapText="1"/>
    </xf>
    <xf numFmtId="0" fontId="14" fillId="2" borderId="7" xfId="0" applyFont="1" applyFill="1" applyBorder="1" applyAlignment="1" applyProtection="1">
      <alignment horizontal="left" vertical="center" wrapText="1"/>
      <protection locked="0"/>
    </xf>
    <xf numFmtId="0" fontId="14" fillId="2" borderId="13" xfId="0" applyFont="1" applyFill="1" applyBorder="1" applyAlignment="1" applyProtection="1">
      <alignment horizontal="left" vertical="center" wrapText="1"/>
      <protection locked="0"/>
    </xf>
    <xf numFmtId="0" fontId="10" fillId="0" borderId="15" xfId="0" applyFont="1" applyFill="1" applyBorder="1" applyAlignment="1">
      <alignment horizontal="right" vertical="center" wrapText="1"/>
    </xf>
    <xf numFmtId="0" fontId="14" fillId="2" borderId="15" xfId="0" applyFont="1" applyFill="1" applyBorder="1" applyAlignment="1" applyProtection="1">
      <alignment horizontal="left" vertical="center" wrapText="1"/>
      <protection locked="0"/>
    </xf>
    <xf numFmtId="0" fontId="10" fillId="0" borderId="7" xfId="0" applyFont="1" applyBorder="1" applyAlignment="1">
      <alignment horizontal="center" vertical="center" wrapText="1"/>
    </xf>
    <xf numFmtId="0" fontId="10" fillId="0" borderId="66"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29" xfId="0" applyFont="1" applyFill="1" applyBorder="1" applyAlignment="1" applyProtection="1">
      <alignment horizontal="left" vertical="top" wrapText="1"/>
      <protection locked="0"/>
    </xf>
    <xf numFmtId="0" fontId="10" fillId="0" borderId="3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20" fillId="3" borderId="88" xfId="0" applyFont="1" applyFill="1" applyBorder="1" applyAlignment="1">
      <alignment horizontal="center" vertical="center"/>
    </xf>
    <xf numFmtId="0" fontId="20" fillId="3" borderId="85" xfId="0" applyFont="1" applyFill="1" applyBorder="1" applyAlignment="1">
      <alignment horizontal="center" vertical="center"/>
    </xf>
    <xf numFmtId="0" fontId="20" fillId="3" borderId="86" xfId="0" applyFont="1" applyFill="1" applyBorder="1" applyAlignment="1">
      <alignment horizontal="center" vertical="center"/>
    </xf>
    <xf numFmtId="0" fontId="20" fillId="0" borderId="76" xfId="0" applyFont="1" applyFill="1" applyBorder="1" applyAlignment="1">
      <alignment horizontal="center" vertical="center"/>
    </xf>
    <xf numFmtId="0" fontId="20" fillId="0" borderId="77" xfId="0" applyFont="1" applyFill="1" applyBorder="1" applyAlignment="1">
      <alignment horizontal="center" vertical="center"/>
    </xf>
    <xf numFmtId="0" fontId="20" fillId="0" borderId="84"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5" xfId="0" applyFont="1" applyBorder="1" applyAlignment="1">
      <alignment horizontal="center" vertical="center" wrapText="1"/>
    </xf>
    <xf numFmtId="0" fontId="73" fillId="0" borderId="30" xfId="0" applyFont="1" applyFill="1" applyBorder="1" applyAlignment="1" applyProtection="1">
      <alignment horizontal="left" vertical="top" wrapText="1"/>
      <protection locked="0"/>
    </xf>
    <xf numFmtId="0" fontId="73" fillId="0" borderId="31" xfId="0" applyFont="1" applyFill="1" applyBorder="1" applyAlignment="1" applyProtection="1">
      <alignment horizontal="left" vertical="top" wrapText="1"/>
      <protection locked="0"/>
    </xf>
    <xf numFmtId="3" fontId="3" fillId="2" borderId="40" xfId="1" applyNumberFormat="1" applyFont="1" applyFill="1" applyBorder="1" applyAlignment="1" applyProtection="1">
      <alignment horizontal="center"/>
    </xf>
    <xf numFmtId="3" fontId="3" fillId="2" borderId="42" xfId="1" applyNumberFormat="1" applyFont="1" applyFill="1" applyBorder="1" applyAlignment="1" applyProtection="1">
      <alignment horizontal="center"/>
    </xf>
    <xf numFmtId="3" fontId="9" fillId="2" borderId="15" xfId="0" applyNumberFormat="1" applyFont="1" applyFill="1" applyBorder="1" applyAlignment="1" applyProtection="1">
      <alignment horizontal="center" vertical="center"/>
    </xf>
    <xf numFmtId="3" fontId="9" fillId="2" borderId="16" xfId="0" applyNumberFormat="1" applyFont="1" applyFill="1" applyBorder="1" applyAlignment="1" applyProtection="1">
      <alignment horizontal="center" vertical="center"/>
    </xf>
    <xf numFmtId="3" fontId="9" fillId="2" borderId="18" xfId="0" applyNumberFormat="1" applyFont="1" applyFill="1" applyBorder="1" applyAlignment="1" applyProtection="1">
      <alignment horizontal="center" vertical="center"/>
    </xf>
    <xf numFmtId="0" fontId="2" fillId="2" borderId="26" xfId="0" applyFont="1" applyFill="1" applyBorder="1" applyAlignment="1" applyProtection="1">
      <alignment horizontal="left" vertical="top" wrapText="1"/>
    </xf>
    <xf numFmtId="0" fontId="2" fillId="2" borderId="27" xfId="0" applyFont="1" applyFill="1" applyBorder="1" applyAlignment="1" applyProtection="1">
      <alignment horizontal="left" vertical="top" wrapText="1"/>
    </xf>
    <xf numFmtId="0" fontId="2" fillId="2" borderId="59" xfId="0" applyFont="1" applyFill="1" applyBorder="1" applyAlignment="1" applyProtection="1">
      <alignment horizontal="left" vertical="top" wrapText="1"/>
    </xf>
    <xf numFmtId="0" fontId="2" fillId="2" borderId="32" xfId="0" applyFont="1" applyFill="1" applyBorder="1" applyAlignment="1" applyProtection="1">
      <alignment horizontal="left" vertical="top" wrapText="1"/>
    </xf>
    <xf numFmtId="0" fontId="2" fillId="2" borderId="0" xfId="0" applyFont="1" applyFill="1" applyBorder="1" applyAlignment="1" applyProtection="1">
      <alignment horizontal="left" vertical="top" wrapText="1"/>
    </xf>
    <xf numFmtId="0" fontId="2" fillId="2" borderId="58" xfId="0" applyFont="1" applyFill="1" applyBorder="1" applyAlignment="1" applyProtection="1">
      <alignment horizontal="left" vertical="top" wrapText="1"/>
    </xf>
    <xf numFmtId="0" fontId="2" fillId="2" borderId="70" xfId="0" applyFont="1" applyFill="1" applyBorder="1" applyAlignment="1" applyProtection="1">
      <alignment horizontal="left" vertical="top" wrapText="1"/>
    </xf>
    <xf numFmtId="0" fontId="2" fillId="2" borderId="56" xfId="0" applyFont="1" applyFill="1" applyBorder="1" applyAlignment="1" applyProtection="1">
      <alignment horizontal="left" vertical="top" wrapText="1"/>
    </xf>
    <xf numFmtId="0" fontId="2" fillId="2" borderId="51" xfId="0" applyFont="1" applyFill="1" applyBorder="1" applyAlignment="1" applyProtection="1">
      <alignment horizontal="left" vertical="top" wrapText="1"/>
    </xf>
    <xf numFmtId="3" fontId="9" fillId="0" borderId="15" xfId="0" applyNumberFormat="1" applyFont="1" applyFill="1" applyBorder="1" applyAlignment="1" applyProtection="1">
      <alignment horizontal="center" vertical="center"/>
    </xf>
    <xf numFmtId="3" fontId="9" fillId="0" borderId="16" xfId="0" applyNumberFormat="1" applyFont="1" applyFill="1" applyBorder="1" applyAlignment="1" applyProtection="1">
      <alignment horizontal="center" vertical="center"/>
    </xf>
    <xf numFmtId="3" fontId="9" fillId="0" borderId="18" xfId="0" applyNumberFormat="1" applyFont="1" applyFill="1" applyBorder="1" applyAlignment="1" applyProtection="1">
      <alignment horizontal="center" vertical="center"/>
    </xf>
    <xf numFmtId="3" fontId="3" fillId="2" borderId="45" xfId="0" applyNumberFormat="1" applyFont="1" applyFill="1" applyBorder="1" applyAlignment="1">
      <alignment horizontal="left"/>
    </xf>
    <xf numFmtId="3" fontId="3" fillId="2" borderId="46" xfId="0" applyNumberFormat="1" applyFont="1" applyFill="1" applyBorder="1" applyAlignment="1">
      <alignment horizontal="left"/>
    </xf>
    <xf numFmtId="3" fontId="3" fillId="2" borderId="48" xfId="0" applyNumberFormat="1" applyFont="1" applyFill="1" applyBorder="1" applyAlignment="1">
      <alignment horizontal="left"/>
    </xf>
    <xf numFmtId="3" fontId="3" fillId="2" borderId="4" xfId="0" applyNumberFormat="1" applyFont="1" applyFill="1" applyBorder="1" applyAlignment="1">
      <alignment horizontal="left"/>
    </xf>
    <xf numFmtId="3" fontId="3" fillId="2" borderId="5" xfId="0" applyNumberFormat="1" applyFont="1" applyFill="1" applyBorder="1" applyAlignment="1">
      <alignment horizontal="left"/>
    </xf>
    <xf numFmtId="3" fontId="3" fillId="2" borderId="44" xfId="0" applyNumberFormat="1" applyFont="1" applyFill="1" applyBorder="1" applyAlignment="1">
      <alignment horizontal="left"/>
    </xf>
    <xf numFmtId="0" fontId="2" fillId="2" borderId="5" xfId="0" applyFont="1" applyFill="1" applyBorder="1" applyAlignment="1">
      <alignment horizontal="center"/>
    </xf>
    <xf numFmtId="0" fontId="2" fillId="2" borderId="6" xfId="0" applyFont="1" applyFill="1" applyBorder="1" applyAlignment="1">
      <alignment horizontal="center"/>
    </xf>
    <xf numFmtId="3" fontId="9" fillId="2" borderId="4" xfId="0" applyNumberFormat="1" applyFont="1" applyFill="1" applyBorder="1" applyAlignment="1">
      <alignment horizontal="center"/>
    </xf>
    <xf numFmtId="3" fontId="9" fillId="2" borderId="6" xfId="0" applyNumberFormat="1" applyFont="1" applyFill="1" applyBorder="1" applyAlignment="1">
      <alignment horizontal="center"/>
    </xf>
    <xf numFmtId="0" fontId="18" fillId="2" borderId="55" xfId="0" applyFont="1" applyFill="1" applyBorder="1" applyAlignment="1">
      <alignment horizontal="left" vertical="center" wrapText="1"/>
    </xf>
    <xf numFmtId="0" fontId="18" fillId="2" borderId="27" xfId="0" applyFont="1" applyFill="1" applyBorder="1" applyAlignment="1">
      <alignment horizontal="left" vertical="center" wrapText="1"/>
    </xf>
    <xf numFmtId="0" fontId="18" fillId="2" borderId="28" xfId="0" applyFont="1" applyFill="1" applyBorder="1" applyAlignment="1">
      <alignment horizontal="left" vertical="center" wrapText="1"/>
    </xf>
    <xf numFmtId="0" fontId="18" fillId="2" borderId="52" xfId="0" applyFont="1" applyFill="1" applyBorder="1" applyAlignment="1">
      <alignment horizontal="left" vertical="center" wrapText="1"/>
    </xf>
    <xf numFmtId="0" fontId="18" fillId="2" borderId="30" xfId="0" applyFont="1" applyFill="1" applyBorder="1" applyAlignment="1">
      <alignment horizontal="left" vertical="center" wrapText="1"/>
    </xf>
    <xf numFmtId="0" fontId="18" fillId="2" borderId="31" xfId="0" applyFont="1" applyFill="1" applyBorder="1" applyAlignment="1">
      <alignment horizontal="left" vertical="center" wrapText="1"/>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44" fillId="40" borderId="12" xfId="0" applyFont="1" applyFill="1" applyBorder="1" applyAlignment="1">
      <alignment horizontal="center" vertical="center"/>
    </xf>
    <xf numFmtId="0" fontId="44" fillId="40" borderId="7" xfId="0" applyFont="1" applyFill="1" applyBorder="1" applyAlignment="1">
      <alignment horizontal="center" vertical="center"/>
    </xf>
    <xf numFmtId="0" fontId="44" fillId="40" borderId="13" xfId="0" applyFont="1" applyFill="1" applyBorder="1" applyAlignment="1">
      <alignment horizontal="center" vertical="center"/>
    </xf>
    <xf numFmtId="0" fontId="20" fillId="3" borderId="55" xfId="0" applyFont="1" applyFill="1" applyBorder="1" applyAlignment="1">
      <alignment horizontal="center" vertical="center"/>
    </xf>
    <xf numFmtId="0" fontId="20" fillId="3" borderId="27" xfId="0" applyFont="1" applyFill="1" applyBorder="1" applyAlignment="1">
      <alignment horizontal="center" vertical="center"/>
    </xf>
    <xf numFmtId="0" fontId="20" fillId="3" borderId="28" xfId="0" applyFont="1" applyFill="1" applyBorder="1" applyAlignment="1">
      <alignment horizontal="center" vertical="center"/>
    </xf>
    <xf numFmtId="0" fontId="20" fillId="0" borderId="117"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6" xfId="0" applyFont="1" applyFill="1" applyBorder="1" applyAlignment="1">
      <alignment horizontal="center" vertical="center"/>
    </xf>
    <xf numFmtId="0" fontId="11" fillId="2" borderId="7" xfId="0" applyFont="1" applyFill="1" applyBorder="1" applyAlignment="1">
      <alignment horizontal="center" vertical="center"/>
    </xf>
    <xf numFmtId="3" fontId="25" fillId="2" borderId="4" xfId="0" applyNumberFormat="1" applyFont="1" applyFill="1" applyBorder="1" applyAlignment="1">
      <alignment horizontal="left"/>
    </xf>
    <xf numFmtId="3" fontId="25" fillId="2" borderId="5" xfId="0" applyNumberFormat="1" applyFont="1" applyFill="1" applyBorder="1" applyAlignment="1">
      <alignment horizontal="left"/>
    </xf>
    <xf numFmtId="3" fontId="25" fillId="2" borderId="44" xfId="0" applyNumberFormat="1" applyFont="1" applyFill="1" applyBorder="1" applyAlignment="1">
      <alignment horizontal="left"/>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3" fillId="0" borderId="69"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6" xfId="0" applyFont="1" applyFill="1" applyBorder="1" applyAlignment="1" applyProtection="1">
      <alignment horizontal="left" vertical="top" wrapText="1"/>
    </xf>
    <xf numFmtId="0" fontId="3" fillId="2" borderId="27" xfId="0" applyFont="1" applyFill="1" applyBorder="1" applyAlignment="1" applyProtection="1">
      <alignment horizontal="left" vertical="top" wrapText="1"/>
    </xf>
    <xf numFmtId="0" fontId="3" fillId="2" borderId="59" xfId="0" applyFont="1" applyFill="1" applyBorder="1" applyAlignment="1" applyProtection="1">
      <alignment horizontal="left" vertical="top" wrapText="1"/>
    </xf>
    <xf numFmtId="0" fontId="3" fillId="2" borderId="32"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58" xfId="0" applyFont="1" applyFill="1" applyBorder="1" applyAlignment="1" applyProtection="1">
      <alignment horizontal="left" vertical="top" wrapText="1"/>
    </xf>
    <xf numFmtId="0" fontId="3" fillId="2" borderId="70" xfId="0" applyFont="1" applyFill="1" applyBorder="1" applyAlignment="1" applyProtection="1">
      <alignment horizontal="left" vertical="top" wrapText="1"/>
    </xf>
    <xf numFmtId="0" fontId="3" fillId="2" borderId="56" xfId="0" applyFont="1" applyFill="1" applyBorder="1" applyAlignment="1" applyProtection="1">
      <alignment horizontal="left" vertical="top" wrapText="1"/>
    </xf>
    <xf numFmtId="0" fontId="3" fillId="2" borderId="51" xfId="0" applyFont="1" applyFill="1" applyBorder="1" applyAlignment="1" applyProtection="1">
      <alignment horizontal="left" vertical="top" wrapText="1"/>
    </xf>
    <xf numFmtId="0" fontId="3" fillId="0" borderId="1" xfId="0" applyFont="1" applyFill="1" applyBorder="1" applyAlignment="1" applyProtection="1">
      <alignment horizontal="right"/>
    </xf>
    <xf numFmtId="0" fontId="3" fillId="0" borderId="83" xfId="0" applyFont="1" applyFill="1" applyBorder="1" applyAlignment="1" applyProtection="1">
      <alignment horizontal="right"/>
    </xf>
    <xf numFmtId="3" fontId="2" fillId="2" borderId="1" xfId="0" applyNumberFormat="1" applyFont="1" applyFill="1" applyBorder="1" applyAlignment="1" applyProtection="1">
      <alignment horizontal="left"/>
    </xf>
    <xf numFmtId="3" fontId="2" fillId="2" borderId="2" xfId="0" applyNumberFormat="1" applyFont="1" applyFill="1" applyBorder="1" applyAlignment="1" applyProtection="1">
      <alignment horizontal="left"/>
    </xf>
    <xf numFmtId="3" fontId="2" fillId="2" borderId="3" xfId="0" applyNumberFormat="1" applyFont="1" applyFill="1" applyBorder="1" applyAlignment="1" applyProtection="1">
      <alignment horizontal="left"/>
    </xf>
    <xf numFmtId="0" fontId="45" fillId="40" borderId="0" xfId="0" applyFont="1" applyFill="1" applyAlignment="1">
      <alignment horizontal="center"/>
    </xf>
    <xf numFmtId="0" fontId="3" fillId="0" borderId="0" xfId="0" applyFont="1" applyAlignment="1">
      <alignment horizontal="center"/>
    </xf>
    <xf numFmtId="0" fontId="32" fillId="0" borderId="7" xfId="0" applyFont="1" applyBorder="1" applyAlignment="1" applyProtection="1">
      <alignment horizontal="center"/>
    </xf>
    <xf numFmtId="0" fontId="31" fillId="0" borderId="7" xfId="0" applyFont="1" applyFill="1" applyBorder="1" applyAlignment="1" applyProtection="1">
      <alignment horizontal="left"/>
    </xf>
    <xf numFmtId="0" fontId="3" fillId="0" borderId="7" xfId="0" applyFont="1" applyFill="1" applyBorder="1" applyAlignment="1">
      <alignment horizontal="right"/>
    </xf>
    <xf numFmtId="0" fontId="25" fillId="0" borderId="7" xfId="0" applyFont="1" applyBorder="1" applyAlignment="1">
      <alignment horizontal="right" vertical="center"/>
    </xf>
    <xf numFmtId="0" fontId="49" fillId="40" borderId="4" xfId="0" applyFont="1" applyFill="1" applyBorder="1" applyAlignment="1">
      <alignment horizontal="center"/>
    </xf>
    <xf numFmtId="0" fontId="49" fillId="40" borderId="5" xfId="0" applyFont="1" applyFill="1" applyBorder="1" applyAlignment="1">
      <alignment horizontal="center"/>
    </xf>
    <xf numFmtId="0" fontId="49" fillId="40" borderId="6" xfId="0" applyFont="1" applyFill="1" applyBorder="1" applyAlignment="1">
      <alignment horizontal="center"/>
    </xf>
    <xf numFmtId="0" fontId="22" fillId="0" borderId="7" xfId="0" applyFont="1" applyBorder="1" applyAlignment="1">
      <alignment horizontal="center" vertical="center"/>
    </xf>
    <xf numFmtId="0" fontId="20" fillId="3" borderId="4"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6" xfId="0" applyFont="1" applyFill="1" applyBorder="1" applyAlignment="1">
      <alignment horizontal="center" vertical="center"/>
    </xf>
    <xf numFmtId="0" fontId="20" fillId="0" borderId="55" xfId="0" applyFont="1" applyBorder="1" applyAlignment="1">
      <alignment horizontal="center" wrapText="1"/>
    </xf>
    <xf numFmtId="0" fontId="20" fillId="0" borderId="27" xfId="0" applyFont="1" applyBorder="1" applyAlignment="1">
      <alignment horizontal="center" wrapText="1"/>
    </xf>
    <xf numFmtId="0" fontId="20" fillId="0" borderId="59" xfId="0" applyFont="1" applyBorder="1" applyAlignment="1">
      <alignment horizontal="center" wrapText="1"/>
    </xf>
    <xf numFmtId="0" fontId="2" fillId="2" borderId="5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44" xfId="0" applyFont="1" applyFill="1" applyBorder="1" applyAlignment="1">
      <alignment horizontal="left" vertical="top"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72" xfId="0" applyFont="1" applyFill="1" applyBorder="1" applyAlignment="1">
      <alignment horizontal="left" vertical="center"/>
    </xf>
    <xf numFmtId="0" fontId="10" fillId="0" borderId="55" xfId="0" applyFont="1" applyBorder="1" applyAlignment="1">
      <alignment horizontal="left" vertical="top" wrapText="1"/>
    </xf>
    <xf numFmtId="0" fontId="10" fillId="0" borderId="27" xfId="0" applyFont="1" applyBorder="1" applyAlignment="1">
      <alignment horizontal="left" vertical="top" wrapText="1"/>
    </xf>
    <xf numFmtId="0" fontId="10" fillId="0" borderId="59" xfId="0" applyFont="1" applyBorder="1" applyAlignment="1">
      <alignment horizontal="left" vertical="top" wrapText="1"/>
    </xf>
    <xf numFmtId="0" fontId="10" fillId="0" borderId="65" xfId="0" applyFont="1" applyBorder="1" applyAlignment="1">
      <alignment horizontal="left" vertical="top" wrapText="1"/>
    </xf>
    <xf numFmtId="0" fontId="10" fillId="0" borderId="0" xfId="0" applyFont="1" applyBorder="1" applyAlignment="1">
      <alignment horizontal="left" vertical="top" wrapText="1"/>
    </xf>
    <xf numFmtId="0" fontId="10" fillId="0" borderId="58" xfId="0" applyFont="1" applyBorder="1" applyAlignment="1">
      <alignment horizontal="left" vertical="top" wrapText="1"/>
    </xf>
    <xf numFmtId="0" fontId="10" fillId="0" borderId="52" xfId="0" applyFont="1" applyBorder="1" applyAlignment="1">
      <alignment horizontal="left" vertical="top" wrapText="1"/>
    </xf>
    <xf numFmtId="0" fontId="10" fillId="0" borderId="30" xfId="0" applyFont="1" applyBorder="1" applyAlignment="1">
      <alignment horizontal="left" vertical="top" wrapText="1"/>
    </xf>
    <xf numFmtId="0" fontId="10" fillId="0" borderId="53" xfId="0" applyFont="1" applyBorder="1" applyAlignment="1">
      <alignment horizontal="left" vertical="top" wrapText="1"/>
    </xf>
    <xf numFmtId="0" fontId="20" fillId="0" borderId="65" xfId="0" applyFont="1" applyBorder="1" applyAlignment="1">
      <alignment horizontal="center" wrapText="1"/>
    </xf>
    <xf numFmtId="0" fontId="20" fillId="0" borderId="0" xfId="0" applyFont="1" applyBorder="1" applyAlignment="1">
      <alignment horizontal="center" wrapText="1"/>
    </xf>
    <xf numFmtId="0" fontId="20" fillId="0" borderId="58" xfId="0" applyFont="1" applyBorder="1" applyAlignment="1">
      <alignment horizontal="center" wrapText="1"/>
    </xf>
    <xf numFmtId="0" fontId="3" fillId="0" borderId="52" xfId="0" applyFont="1" applyBorder="1" applyAlignment="1">
      <alignment horizontal="center" vertical="center"/>
    </xf>
    <xf numFmtId="0" fontId="3" fillId="0" borderId="0" xfId="0" applyFont="1" applyBorder="1" applyAlignment="1">
      <alignment horizontal="center" vertical="center"/>
    </xf>
    <xf numFmtId="0" fontId="3" fillId="0" borderId="30" xfId="0" applyFont="1" applyBorder="1" applyAlignment="1">
      <alignment horizontal="center" vertical="center"/>
    </xf>
    <xf numFmtId="0" fontId="3" fillId="0" borderId="0" xfId="0" applyFont="1" applyBorder="1" applyAlignment="1">
      <alignment horizontal="center"/>
    </xf>
    <xf numFmtId="0" fontId="3" fillId="0" borderId="58" xfId="0" applyFont="1" applyBorder="1" applyAlignment="1">
      <alignment horizontal="center"/>
    </xf>
    <xf numFmtId="0" fontId="3" fillId="0" borderId="7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65" xfId="0" applyFont="1" applyBorder="1" applyAlignment="1">
      <alignment horizontal="center" vertical="center" wrapText="1"/>
    </xf>
    <xf numFmtId="0" fontId="3" fillId="0" borderId="58" xfId="0" applyFont="1" applyBorder="1" applyAlignment="1">
      <alignment horizontal="center" vertical="center" wrapText="1"/>
    </xf>
    <xf numFmtId="0" fontId="3" fillId="2" borderId="5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0" borderId="65" xfId="0" applyFont="1" applyBorder="1" applyAlignment="1">
      <alignment horizontal="center"/>
    </xf>
    <xf numFmtId="0" fontId="45" fillId="40" borderId="1" xfId="0" applyFont="1" applyFill="1" applyBorder="1" applyAlignment="1">
      <alignment horizontal="center" vertical="center"/>
    </xf>
    <xf numFmtId="0" fontId="45" fillId="40" borderId="2" xfId="0" applyFont="1" applyFill="1" applyBorder="1" applyAlignment="1">
      <alignment horizontal="center" vertical="center"/>
    </xf>
    <xf numFmtId="0" fontId="45" fillId="40" borderId="3" xfId="0" applyFont="1" applyFill="1" applyBorder="1" applyAlignment="1">
      <alignment horizontal="center" vertical="center"/>
    </xf>
    <xf numFmtId="0" fontId="2" fillId="2" borderId="26" xfId="0" applyFont="1" applyFill="1" applyBorder="1" applyAlignment="1">
      <alignment horizontal="left" vertical="center"/>
    </xf>
    <xf numFmtId="0" fontId="2" fillId="2" borderId="27" xfId="0" applyFont="1" applyFill="1" applyBorder="1" applyAlignment="1">
      <alignment horizontal="left" vertical="center"/>
    </xf>
    <xf numFmtId="0" fontId="2" fillId="2" borderId="59" xfId="0" applyFont="1" applyFill="1" applyBorder="1" applyAlignment="1">
      <alignment horizontal="left" vertical="center"/>
    </xf>
    <xf numFmtId="3" fontId="2" fillId="2" borderId="26" xfId="0" applyNumberFormat="1" applyFont="1" applyFill="1" applyBorder="1" applyAlignment="1">
      <alignment horizontal="left" vertical="center"/>
    </xf>
    <xf numFmtId="3" fontId="2" fillId="2" borderId="27" xfId="0" applyNumberFormat="1" applyFont="1" applyFill="1" applyBorder="1" applyAlignment="1">
      <alignment horizontal="left" vertical="center"/>
    </xf>
    <xf numFmtId="3" fontId="2" fillId="2" borderId="59" xfId="0" applyNumberFormat="1"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44" xfId="0" applyFont="1" applyFill="1" applyBorder="1" applyAlignment="1">
      <alignment horizontal="left" vertical="center"/>
    </xf>
    <xf numFmtId="0" fontId="10" fillId="3" borderId="114" xfId="0" applyFont="1" applyFill="1" applyBorder="1" applyAlignment="1">
      <alignment horizontal="center" vertical="center"/>
    </xf>
    <xf numFmtId="0" fontId="10" fillId="3" borderId="115" xfId="0" applyFont="1" applyFill="1" applyBorder="1" applyAlignment="1">
      <alignment horizontal="center" vertical="center"/>
    </xf>
    <xf numFmtId="0" fontId="10" fillId="3" borderId="116" xfId="0" applyFont="1" applyFill="1" applyBorder="1" applyAlignment="1">
      <alignment horizontal="center" vertical="center"/>
    </xf>
    <xf numFmtId="0" fontId="10" fillId="0" borderId="76"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82" xfId="0" applyFont="1" applyFill="1" applyBorder="1" applyAlignment="1">
      <alignment horizontal="center" vertical="center"/>
    </xf>
    <xf numFmtId="0" fontId="3" fillId="0" borderId="111" xfId="0" applyFont="1" applyFill="1" applyBorder="1" applyAlignment="1">
      <alignment horizontal="center" vertical="center"/>
    </xf>
    <xf numFmtId="0" fontId="3" fillId="0" borderId="112" xfId="0" applyFont="1" applyFill="1" applyBorder="1" applyAlignment="1">
      <alignment horizontal="center" vertical="center"/>
    </xf>
    <xf numFmtId="0" fontId="3" fillId="0" borderId="113"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14" fontId="2" fillId="0" borderId="45" xfId="5" applyNumberFormat="1" applyFont="1" applyFill="1" applyBorder="1" applyAlignment="1">
      <alignment horizontal="left"/>
    </xf>
    <xf numFmtId="14" fontId="2" fillId="0" borderId="46" xfId="5" applyNumberFormat="1" applyFont="1" applyFill="1" applyBorder="1" applyAlignment="1">
      <alignment horizontal="left"/>
    </xf>
    <xf numFmtId="14" fontId="2" fillId="0" borderId="48" xfId="5" applyNumberFormat="1" applyFont="1" applyFill="1" applyBorder="1" applyAlignment="1">
      <alignment horizontal="left"/>
    </xf>
    <xf numFmtId="0" fontId="15" fillId="0" borderId="10" xfId="15" applyFont="1" applyFill="1" applyBorder="1" applyAlignment="1">
      <alignment horizontal="center"/>
    </xf>
    <xf numFmtId="0" fontId="15" fillId="0" borderId="40" xfId="15" applyFont="1" applyFill="1" applyBorder="1" applyAlignment="1">
      <alignment horizontal="center"/>
    </xf>
    <xf numFmtId="0" fontId="15" fillId="0" borderId="11" xfId="15" applyFont="1" applyFill="1" applyBorder="1" applyAlignment="1">
      <alignment horizontal="center"/>
    </xf>
    <xf numFmtId="0" fontId="15" fillId="0" borderId="7" xfId="15" applyFont="1" applyFill="1" applyBorder="1" applyAlignment="1">
      <alignment horizontal="center"/>
    </xf>
    <xf numFmtId="0" fontId="15" fillId="0" borderId="4" xfId="15" applyFont="1" applyFill="1" applyBorder="1" applyAlignment="1">
      <alignment horizontal="center"/>
    </xf>
    <xf numFmtId="0" fontId="15" fillId="0" borderId="13" xfId="15" applyFont="1" applyFill="1" applyBorder="1" applyAlignment="1">
      <alignment horizontal="center"/>
    </xf>
    <xf numFmtId="0" fontId="15" fillId="0" borderId="17" xfId="15" applyFont="1" applyFill="1" applyBorder="1" applyAlignment="1">
      <alignment horizontal="center"/>
    </xf>
    <xf numFmtId="0" fontId="15" fillId="0" borderId="45" xfId="15" applyFont="1" applyFill="1" applyBorder="1" applyAlignment="1">
      <alignment horizontal="center"/>
    </xf>
    <xf numFmtId="0" fontId="15" fillId="0" borderId="49" xfId="15" applyFont="1" applyFill="1" applyBorder="1" applyAlignment="1">
      <alignment horizontal="center"/>
    </xf>
    <xf numFmtId="14" fontId="2" fillId="0" borderId="4" xfId="5" applyNumberFormat="1" applyFont="1" applyFill="1" applyBorder="1" applyAlignment="1"/>
    <xf numFmtId="14" fontId="2" fillId="0" borderId="5" xfId="5" applyNumberFormat="1" applyFont="1" applyFill="1" applyBorder="1" applyAlignment="1"/>
    <xf numFmtId="14" fontId="2" fillId="0" borderId="44" xfId="5" applyNumberFormat="1" applyFont="1" applyFill="1" applyBorder="1" applyAlignment="1"/>
    <xf numFmtId="0" fontId="17" fillId="0" borderId="0" xfId="14" applyFont="1" applyAlignment="1">
      <alignment horizontal="left"/>
    </xf>
    <xf numFmtId="0" fontId="21" fillId="0" borderId="0" xfId="14" applyFont="1" applyBorder="1" applyAlignment="1">
      <alignment wrapText="1"/>
    </xf>
    <xf numFmtId="0" fontId="24" fillId="0" borderId="0" xfId="14" applyFont="1" applyBorder="1" applyAlignment="1">
      <alignment horizontal="center" wrapText="1"/>
    </xf>
    <xf numFmtId="0" fontId="24" fillId="0" borderId="0" xfId="14" applyFont="1" applyAlignment="1">
      <alignment horizontal="center" wrapText="1"/>
    </xf>
    <xf numFmtId="0" fontId="26" fillId="5" borderId="62" xfId="14" applyFont="1" applyFill="1" applyBorder="1" applyAlignment="1">
      <alignment wrapText="1"/>
    </xf>
    <xf numFmtId="0" fontId="21" fillId="0" borderId="0" xfId="14" applyFont="1" applyBorder="1" applyAlignment="1">
      <alignment horizontal="center" vertical="center"/>
    </xf>
    <xf numFmtId="0" fontId="21" fillId="5" borderId="61" xfId="14" applyFont="1" applyFill="1" applyBorder="1" applyAlignment="1">
      <alignment wrapText="1"/>
    </xf>
    <xf numFmtId="0" fontId="21" fillId="0" borderId="61" xfId="14" applyFont="1" applyBorder="1" applyAlignment="1">
      <alignment wrapText="1"/>
    </xf>
    <xf numFmtId="0" fontId="2" fillId="0" borderId="1" xfId="15" applyFont="1" applyFill="1" applyBorder="1" applyAlignment="1">
      <alignment horizontal="center"/>
    </xf>
    <xf numFmtId="0" fontId="2" fillId="0" borderId="2" xfId="15" applyFont="1" applyFill="1" applyBorder="1" applyAlignment="1">
      <alignment horizontal="center"/>
    </xf>
    <xf numFmtId="0" fontId="2" fillId="0" borderId="51" xfId="15" applyFont="1" applyFill="1" applyBorder="1" applyAlignment="1">
      <alignment horizontal="center"/>
    </xf>
    <xf numFmtId="14" fontId="2" fillId="0" borderId="29" xfId="14" applyNumberFormat="1" applyFont="1" applyFill="1" applyBorder="1" applyAlignment="1">
      <alignment horizontal="center" vertical="center" wrapText="1"/>
    </xf>
    <xf numFmtId="14" fontId="2" fillId="0" borderId="30" xfId="14" applyNumberFormat="1" applyFont="1" applyFill="1" applyBorder="1" applyAlignment="1">
      <alignment horizontal="center" vertical="center" wrapText="1"/>
    </xf>
    <xf numFmtId="14" fontId="2" fillId="0" borderId="53" xfId="14" applyNumberFormat="1" applyFont="1" applyFill="1" applyBorder="1" applyAlignment="1">
      <alignment horizontal="center" vertical="center" wrapText="1"/>
    </xf>
    <xf numFmtId="14" fontId="2" fillId="0" borderId="4" xfId="15" applyNumberFormat="1" applyFont="1" applyFill="1" applyBorder="1" applyAlignment="1">
      <alignment horizontal="left" vertical="center" wrapText="1"/>
    </xf>
    <xf numFmtId="14" fontId="2" fillId="0" borderId="5" xfId="15" applyNumberFormat="1" applyFont="1" applyFill="1" applyBorder="1" applyAlignment="1">
      <alignment horizontal="left" vertical="center" wrapText="1"/>
    </xf>
    <xf numFmtId="14" fontId="2" fillId="0" borderId="44" xfId="15" applyNumberFormat="1" applyFont="1" applyFill="1" applyBorder="1" applyAlignment="1">
      <alignment horizontal="left" vertical="center" wrapText="1"/>
    </xf>
    <xf numFmtId="0" fontId="3" fillId="7" borderId="1" xfId="15" applyFont="1" applyFill="1" applyBorder="1" applyAlignment="1">
      <alignment horizontal="center"/>
    </xf>
    <xf numFmtId="0" fontId="3" fillId="7" borderId="2" xfId="15" applyFont="1" applyFill="1" applyBorder="1" applyAlignment="1">
      <alignment horizontal="center"/>
    </xf>
    <xf numFmtId="0" fontId="3" fillId="7" borderId="3" xfId="15" applyFont="1" applyFill="1" applyBorder="1" applyAlignment="1">
      <alignment horizontal="center"/>
    </xf>
    <xf numFmtId="12" fontId="2" fillId="6" borderId="40" xfId="15" applyNumberFormat="1" applyFont="1" applyFill="1" applyBorder="1" applyAlignment="1">
      <alignment horizontal="center"/>
    </xf>
    <xf numFmtId="12" fontId="2" fillId="6" borderId="42" xfId="15" applyNumberFormat="1" applyFont="1" applyFill="1" applyBorder="1" applyAlignment="1">
      <alignment horizontal="center"/>
    </xf>
    <xf numFmtId="12" fontId="2" fillId="6" borderId="4" xfId="15" applyNumberFormat="1" applyFont="1" applyFill="1" applyBorder="1" applyAlignment="1">
      <alignment horizontal="center"/>
    </xf>
    <xf numFmtId="12" fontId="2" fillId="6" borderId="6" xfId="15" applyNumberFormat="1" applyFont="1" applyFill="1" applyBorder="1" applyAlignment="1">
      <alignment horizontal="center"/>
    </xf>
    <xf numFmtId="0" fontId="25" fillId="0" borderId="17" xfId="14" applyFont="1" applyBorder="1" applyAlignment="1">
      <alignment horizontal="center"/>
    </xf>
    <xf numFmtId="0" fontId="2" fillId="6" borderId="4" xfId="15" applyFont="1" applyFill="1" applyBorder="1" applyAlignment="1">
      <alignment horizontal="center"/>
    </xf>
    <xf numFmtId="0" fontId="2" fillId="6" borderId="6" xfId="15" applyFont="1" applyFill="1" applyBorder="1" applyAlignment="1">
      <alignment horizontal="center"/>
    </xf>
    <xf numFmtId="0" fontId="3" fillId="6" borderId="4" xfId="15" applyFont="1" applyFill="1" applyBorder="1" applyAlignment="1">
      <alignment horizontal="center"/>
    </xf>
    <xf numFmtId="0" fontId="3" fillId="6" borderId="5" xfId="15" applyFont="1" applyFill="1" applyBorder="1" applyAlignment="1">
      <alignment horizontal="center"/>
    </xf>
    <xf numFmtId="0" fontId="3" fillId="6" borderId="6" xfId="15" applyFont="1" applyFill="1" applyBorder="1" applyAlignment="1">
      <alignment horizontal="center"/>
    </xf>
    <xf numFmtId="0" fontId="2" fillId="6" borderId="7" xfId="15" applyFont="1" applyFill="1" applyBorder="1" applyAlignment="1">
      <alignment horizontal="center"/>
    </xf>
    <xf numFmtId="0" fontId="3" fillId="6" borderId="7" xfId="15" applyFont="1" applyFill="1" applyBorder="1" applyAlignment="1">
      <alignment horizontal="center"/>
    </xf>
    <xf numFmtId="12" fontId="21" fillId="6" borderId="40" xfId="15" applyNumberFormat="1" applyFont="1" applyFill="1" applyBorder="1" applyAlignment="1">
      <alignment horizontal="center"/>
    </xf>
    <xf numFmtId="12" fontId="21" fillId="6" borderId="42" xfId="15" applyNumberFormat="1" applyFont="1" applyFill="1" applyBorder="1" applyAlignment="1">
      <alignment horizontal="center"/>
    </xf>
    <xf numFmtId="0" fontId="3" fillId="5" borderId="50" xfId="15" applyFont="1" applyFill="1" applyBorder="1" applyAlignment="1">
      <alignment horizontal="center"/>
    </xf>
    <xf numFmtId="0" fontId="3" fillId="5" borderId="51" xfId="15" applyFont="1" applyFill="1" applyBorder="1" applyAlignment="1">
      <alignment horizontal="center"/>
    </xf>
    <xf numFmtId="14" fontId="2" fillId="0" borderId="96" xfId="5" applyNumberFormat="1" applyFont="1" applyFill="1" applyBorder="1" applyAlignment="1">
      <alignment horizontal="left" vertical="center" wrapText="1"/>
    </xf>
    <xf numFmtId="14" fontId="2" fillId="0" borderId="119" xfId="5" applyNumberFormat="1" applyFont="1" applyFill="1" applyBorder="1" applyAlignment="1">
      <alignment horizontal="left" vertical="center" wrapText="1"/>
    </xf>
    <xf numFmtId="14" fontId="2" fillId="0" borderId="14" xfId="5" applyNumberFormat="1" applyFont="1" applyFill="1" applyBorder="1" applyAlignment="1">
      <alignment horizontal="left" vertical="center" wrapText="1"/>
    </xf>
    <xf numFmtId="14" fontId="2" fillId="0" borderId="26" xfId="5" applyNumberFormat="1" applyFont="1" applyFill="1" applyBorder="1" applyAlignment="1">
      <alignment horizontal="left" vertical="center" wrapText="1"/>
    </xf>
    <xf numFmtId="14" fontId="2" fillId="0" borderId="27" xfId="5" applyNumberFormat="1" applyFont="1" applyFill="1" applyBorder="1" applyAlignment="1">
      <alignment horizontal="left" vertical="center" wrapText="1"/>
    </xf>
    <xf numFmtId="14" fontId="2" fillId="0" borderId="59" xfId="5" applyNumberFormat="1" applyFont="1" applyFill="1" applyBorder="1" applyAlignment="1">
      <alignment horizontal="left" vertical="center" wrapText="1"/>
    </xf>
    <xf numFmtId="14" fontId="2" fillId="0" borderId="32" xfId="5" applyNumberFormat="1" applyFont="1" applyFill="1" applyBorder="1" applyAlignment="1">
      <alignment horizontal="left" vertical="center" wrapText="1"/>
    </xf>
    <xf numFmtId="14" fontId="2" fillId="0" borderId="0" xfId="5" applyNumberFormat="1" applyFont="1" applyFill="1" applyBorder="1" applyAlignment="1">
      <alignment horizontal="left" vertical="center" wrapText="1"/>
    </xf>
    <xf numFmtId="14" fontId="2" fillId="0" borderId="58" xfId="5" applyNumberFormat="1" applyFont="1" applyFill="1" applyBorder="1" applyAlignment="1">
      <alignment horizontal="left" vertical="center" wrapText="1"/>
    </xf>
    <xf numFmtId="14" fontId="2" fillId="0" borderId="29" xfId="5" applyNumberFormat="1" applyFont="1" applyFill="1" applyBorder="1" applyAlignment="1">
      <alignment horizontal="left" vertical="center" wrapText="1"/>
    </xf>
    <xf numFmtId="14" fontId="2" fillId="0" borderId="30" xfId="5" applyNumberFormat="1" applyFont="1" applyFill="1" applyBorder="1" applyAlignment="1">
      <alignment horizontal="left" vertical="center" wrapText="1"/>
    </xf>
    <xf numFmtId="14" fontId="2" fillId="0" borderId="53" xfId="5" applyNumberFormat="1" applyFont="1" applyFill="1" applyBorder="1" applyAlignment="1">
      <alignment horizontal="left" vertical="center" wrapText="1"/>
    </xf>
    <xf numFmtId="14" fontId="2" fillId="0" borderId="4" xfId="14" applyNumberFormat="1" applyFont="1" applyFill="1" applyBorder="1" applyAlignment="1">
      <alignment horizontal="center" vertical="center" wrapText="1"/>
    </xf>
    <xf numFmtId="14" fontId="2" fillId="0" borderId="5" xfId="14" applyNumberFormat="1" applyFont="1" applyFill="1" applyBorder="1" applyAlignment="1">
      <alignment horizontal="center" vertical="center" wrapText="1"/>
    </xf>
    <xf numFmtId="14" fontId="2" fillId="0" borderId="44" xfId="14" applyNumberFormat="1" applyFont="1" applyFill="1" applyBorder="1" applyAlignment="1">
      <alignment horizontal="center" vertical="center" wrapText="1"/>
    </xf>
    <xf numFmtId="14" fontId="2" fillId="0" borderId="96" xfId="0" applyNumberFormat="1" applyFont="1" applyFill="1" applyBorder="1" applyAlignment="1">
      <alignment horizontal="left" vertical="center" wrapText="1"/>
    </xf>
    <xf numFmtId="14" fontId="2" fillId="0" borderId="119" xfId="0" applyNumberFormat="1" applyFont="1" applyFill="1" applyBorder="1" applyAlignment="1">
      <alignment horizontal="left" vertical="center" wrapText="1"/>
    </xf>
    <xf numFmtId="14" fontId="2" fillId="0" borderId="14" xfId="0" applyNumberFormat="1" applyFont="1" applyFill="1" applyBorder="1" applyAlignment="1">
      <alignment horizontal="left" vertical="center" wrapText="1"/>
    </xf>
    <xf numFmtId="14" fontId="2" fillId="0" borderId="26" xfId="0" applyNumberFormat="1" applyFont="1" applyFill="1" applyBorder="1" applyAlignment="1">
      <alignment horizontal="left" vertical="center" wrapText="1"/>
    </xf>
    <xf numFmtId="14" fontId="2" fillId="0" borderId="27" xfId="0" applyNumberFormat="1" applyFont="1" applyFill="1" applyBorder="1" applyAlignment="1">
      <alignment horizontal="left" vertical="center" wrapText="1"/>
    </xf>
    <xf numFmtId="14" fontId="2" fillId="0" borderId="59" xfId="0" applyNumberFormat="1" applyFont="1" applyFill="1" applyBorder="1" applyAlignment="1">
      <alignment horizontal="left" vertical="center" wrapText="1"/>
    </xf>
    <xf numFmtId="14" fontId="2" fillId="0" borderId="32" xfId="0" applyNumberFormat="1" applyFont="1" applyFill="1" applyBorder="1" applyAlignment="1">
      <alignment horizontal="left" vertical="center" wrapText="1"/>
    </xf>
    <xf numFmtId="14" fontId="2" fillId="0" borderId="0" xfId="0" applyNumberFormat="1" applyFont="1" applyFill="1" applyBorder="1" applyAlignment="1">
      <alignment horizontal="left" vertical="center" wrapText="1"/>
    </xf>
    <xf numFmtId="14" fontId="2" fillId="0" borderId="58" xfId="0" applyNumberFormat="1" applyFont="1" applyFill="1" applyBorder="1" applyAlignment="1">
      <alignment horizontal="left" vertical="center" wrapText="1"/>
    </xf>
    <xf numFmtId="14" fontId="2" fillId="0" borderId="29" xfId="0" applyNumberFormat="1" applyFont="1" applyFill="1" applyBorder="1" applyAlignment="1">
      <alignment horizontal="left" vertical="center" wrapText="1"/>
    </xf>
    <xf numFmtId="14" fontId="2" fillId="0" borderId="30" xfId="0" applyNumberFormat="1" applyFont="1" applyFill="1" applyBorder="1" applyAlignment="1">
      <alignment horizontal="left" vertical="center" wrapText="1"/>
    </xf>
    <xf numFmtId="14" fontId="2" fillId="0" borderId="53" xfId="0" applyNumberFormat="1" applyFont="1" applyFill="1" applyBorder="1" applyAlignment="1">
      <alignment horizontal="left" vertical="center" wrapText="1"/>
    </xf>
    <xf numFmtId="14" fontId="2" fillId="0" borderId="57" xfId="5" applyNumberFormat="1" applyFont="1" applyFill="1" applyBorder="1" applyAlignment="1">
      <alignment horizontal="left" vertical="center" wrapText="1"/>
    </xf>
    <xf numFmtId="14" fontId="2" fillId="0" borderId="95" xfId="5" applyNumberFormat="1" applyFont="1" applyFill="1" applyBorder="1" applyAlignment="1">
      <alignment horizontal="left" vertical="center" wrapText="1"/>
    </xf>
    <xf numFmtId="14" fontId="2" fillId="0" borderId="36" xfId="5" applyNumberFormat="1" applyFont="1" applyFill="1" applyBorder="1" applyAlignment="1">
      <alignment horizontal="left" vertical="center" wrapText="1"/>
    </xf>
    <xf numFmtId="14" fontId="2" fillId="0" borderId="37" xfId="5" applyNumberFormat="1" applyFont="1" applyFill="1" applyBorder="1" applyAlignment="1">
      <alignment horizontal="left" vertical="center" wrapText="1"/>
    </xf>
    <xf numFmtId="12" fontId="2" fillId="6" borderId="29" xfId="15" applyNumberFormat="1" applyFont="1" applyFill="1" applyBorder="1" applyAlignment="1">
      <alignment horizontal="center"/>
    </xf>
    <xf numFmtId="0" fontId="2" fillId="6" borderId="31" xfId="15" applyFont="1" applyFill="1" applyBorder="1" applyAlignment="1">
      <alignment horizontal="center"/>
    </xf>
    <xf numFmtId="0" fontId="45" fillId="40" borderId="4" xfId="14" applyFont="1" applyFill="1" applyBorder="1" applyAlignment="1">
      <alignment horizontal="center" wrapText="1"/>
    </xf>
    <xf numFmtId="0" fontId="45" fillId="40" borderId="5" xfId="14" applyFont="1" applyFill="1" applyBorder="1" applyAlignment="1">
      <alignment horizontal="center" wrapText="1"/>
    </xf>
    <xf numFmtId="0" fontId="45" fillId="40" borderId="6" xfId="14" applyFont="1" applyFill="1" applyBorder="1" applyAlignment="1">
      <alignment horizontal="center" wrapText="1"/>
    </xf>
    <xf numFmtId="0" fontId="45" fillId="40" borderId="29" xfId="14" applyFont="1" applyFill="1" applyBorder="1" applyAlignment="1">
      <alignment horizontal="center" wrapText="1"/>
    </xf>
    <xf numFmtId="0" fontId="45" fillId="40" borderId="30" xfId="14" applyFont="1" applyFill="1" applyBorder="1" applyAlignment="1">
      <alignment horizontal="center" wrapText="1"/>
    </xf>
    <xf numFmtId="0" fontId="45" fillId="40" borderId="31" xfId="14" applyFont="1" applyFill="1" applyBorder="1" applyAlignment="1">
      <alignment horizontal="center" wrapText="1"/>
    </xf>
    <xf numFmtId="0" fontId="3" fillId="0" borderId="1" xfId="4" applyFont="1" applyFill="1" applyBorder="1" applyAlignment="1">
      <alignment horizontal="center"/>
    </xf>
    <xf numFmtId="0" fontId="3" fillId="0" borderId="2" xfId="4" applyFont="1" applyFill="1" applyBorder="1" applyAlignment="1">
      <alignment horizontal="center"/>
    </xf>
    <xf numFmtId="0" fontId="3" fillId="0" borderId="3" xfId="4" applyFont="1" applyFill="1" applyBorder="1" applyAlignment="1">
      <alignment horizontal="center"/>
    </xf>
    <xf numFmtId="0" fontId="22" fillId="7" borderId="1" xfId="15" applyFont="1" applyFill="1" applyBorder="1" applyAlignment="1">
      <alignment horizontal="center"/>
    </xf>
    <xf numFmtId="0" fontId="22" fillId="7" borderId="2" xfId="15" applyFont="1" applyFill="1" applyBorder="1" applyAlignment="1">
      <alignment horizontal="center"/>
    </xf>
    <xf numFmtId="0" fontId="22" fillId="7" borderId="3" xfId="15" applyFont="1" applyFill="1" applyBorder="1" applyAlignment="1">
      <alignment horizontal="center"/>
    </xf>
    <xf numFmtId="169" fontId="2" fillId="6" borderId="40" xfId="4" applyNumberFormat="1" applyFont="1" applyFill="1" applyBorder="1" applyAlignment="1">
      <alignment horizontal="center"/>
    </xf>
    <xf numFmtId="169" fontId="2" fillId="6" borderId="41" xfId="4" applyNumberFormat="1" applyFont="1" applyFill="1" applyBorder="1" applyAlignment="1">
      <alignment horizontal="center"/>
    </xf>
    <xf numFmtId="169" fontId="2" fillId="6" borderId="42" xfId="4" applyNumberFormat="1" applyFont="1" applyFill="1" applyBorder="1" applyAlignment="1">
      <alignment horizontal="center"/>
    </xf>
    <xf numFmtId="0" fontId="2" fillId="6" borderId="4" xfId="4" applyFont="1" applyFill="1" applyBorder="1" applyAlignment="1">
      <alignment horizontal="center"/>
    </xf>
    <xf numFmtId="0" fontId="2" fillId="6" borderId="5" xfId="4" applyFont="1" applyFill="1" applyBorder="1" applyAlignment="1">
      <alignment horizontal="center"/>
    </xf>
    <xf numFmtId="0" fontId="2" fillId="6" borderId="6" xfId="4" applyFont="1" applyFill="1" applyBorder="1" applyAlignment="1">
      <alignment horizontal="center"/>
    </xf>
    <xf numFmtId="14" fontId="2" fillId="6" borderId="4" xfId="4" applyNumberFormat="1" applyFont="1" applyFill="1" applyBorder="1" applyAlignment="1">
      <alignment horizontal="center"/>
    </xf>
    <xf numFmtId="14" fontId="2" fillId="6" borderId="5" xfId="4" applyNumberFormat="1" applyFont="1" applyFill="1" applyBorder="1" applyAlignment="1">
      <alignment horizontal="center"/>
    </xf>
    <xf numFmtId="14" fontId="2" fillId="6" borderId="6" xfId="4" applyNumberFormat="1" applyFont="1" applyFill="1" applyBorder="1" applyAlignment="1">
      <alignment horizontal="center"/>
    </xf>
    <xf numFmtId="0" fontId="3" fillId="6" borderId="29" xfId="4" applyFont="1" applyFill="1" applyBorder="1" applyAlignment="1">
      <alignment horizontal="center"/>
    </xf>
    <xf numFmtId="0" fontId="3" fillId="6" borderId="30" xfId="4" applyFont="1" applyFill="1" applyBorder="1" applyAlignment="1">
      <alignment horizontal="center"/>
    </xf>
    <xf numFmtId="0" fontId="3" fillId="6" borderId="31" xfId="4" applyFont="1" applyFill="1" applyBorder="1" applyAlignment="1">
      <alignment horizontal="center"/>
    </xf>
    <xf numFmtId="14" fontId="2" fillId="6" borderId="45" xfId="4" applyNumberFormat="1" applyFont="1" applyFill="1" applyBorder="1" applyAlignment="1">
      <alignment horizontal="center"/>
    </xf>
    <xf numFmtId="14" fontId="2" fillId="6" borderId="46" xfId="4" applyNumberFormat="1" applyFont="1" applyFill="1" applyBorder="1" applyAlignment="1">
      <alignment horizontal="center"/>
    </xf>
    <xf numFmtId="14" fontId="2" fillId="6" borderId="47" xfId="4" applyNumberFormat="1" applyFont="1" applyFill="1" applyBorder="1" applyAlignment="1">
      <alignment horizontal="center"/>
    </xf>
    <xf numFmtId="0" fontId="43" fillId="40" borderId="4" xfId="0" applyFont="1" applyFill="1" applyBorder="1" applyAlignment="1">
      <alignment horizontal="center"/>
    </xf>
    <xf numFmtId="0" fontId="43" fillId="40" borderId="5" xfId="0" applyFont="1" applyFill="1" applyBorder="1" applyAlignment="1">
      <alignment horizontal="center"/>
    </xf>
    <xf numFmtId="0" fontId="43" fillId="40" borderId="6" xfId="0" applyFont="1" applyFill="1" applyBorder="1" applyAlignment="1">
      <alignment horizontal="center"/>
    </xf>
    <xf numFmtId="0" fontId="10" fillId="0" borderId="50"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cellXfs>
  <cellStyles count="408">
    <cellStyle name="20% - Accent1 2" xfId="72"/>
    <cellStyle name="20% - Accent1 3" xfId="20"/>
    <cellStyle name="20% - Accent2 2" xfId="73"/>
    <cellStyle name="20% - Accent2 3" xfId="21"/>
    <cellStyle name="20% - Accent3 2" xfId="74"/>
    <cellStyle name="20% - Accent3 3" xfId="22"/>
    <cellStyle name="20% - Accent4 2" xfId="75"/>
    <cellStyle name="20% - Accent4 3" xfId="23"/>
    <cellStyle name="20% - Accent5 2" xfId="76"/>
    <cellStyle name="20% - Accent5 3" xfId="24"/>
    <cellStyle name="20% - Accent6 2" xfId="77"/>
    <cellStyle name="20% - Accent6 3" xfId="25"/>
    <cellStyle name="22.11" xfId="26"/>
    <cellStyle name="22.11 2" xfId="141"/>
    <cellStyle name="22.11 3" xfId="142"/>
    <cellStyle name="22.11_Melinda 2502 D O  ESP" xfId="143"/>
    <cellStyle name="40% - Accent1 2" xfId="78"/>
    <cellStyle name="40% - Accent1 3" xfId="27"/>
    <cellStyle name="40% - Accent2 2" xfId="79"/>
    <cellStyle name="40% - Accent2 3" xfId="28"/>
    <cellStyle name="40% - Accent3 2" xfId="80"/>
    <cellStyle name="40% - Accent3 3" xfId="29"/>
    <cellStyle name="40% - Accent4 2" xfId="81"/>
    <cellStyle name="40% - Accent4 3" xfId="30"/>
    <cellStyle name="40% - Accent5 2" xfId="82"/>
    <cellStyle name="40% - Accent5 3" xfId="31"/>
    <cellStyle name="40% - Accent6 2" xfId="83"/>
    <cellStyle name="40% - Accent6 3" xfId="32"/>
    <cellStyle name="60% - Accent1 2" xfId="84"/>
    <cellStyle name="60% - Accent1 3" xfId="33"/>
    <cellStyle name="60% - Accent2 2" xfId="85"/>
    <cellStyle name="60% - Accent2 3" xfId="34"/>
    <cellStyle name="60% - Accent3 2" xfId="86"/>
    <cellStyle name="60% - Accent3 3" xfId="35"/>
    <cellStyle name="60% - Accent4 2" xfId="87"/>
    <cellStyle name="60% - Accent4 3" xfId="36"/>
    <cellStyle name="60% - Accent5 2" xfId="88"/>
    <cellStyle name="60% - Accent5 3" xfId="37"/>
    <cellStyle name="60% - Accent6 2" xfId="89"/>
    <cellStyle name="60% - Accent6 3" xfId="38"/>
    <cellStyle name="Accent1 2" xfId="90"/>
    <cellStyle name="Accent1 3" xfId="39"/>
    <cellStyle name="Accent2 2" xfId="91"/>
    <cellStyle name="Accent2 3" xfId="40"/>
    <cellStyle name="Accent3 2" xfId="92"/>
    <cellStyle name="Accent3 3" xfId="41"/>
    <cellStyle name="Accent4 2" xfId="93"/>
    <cellStyle name="Accent4 3" xfId="42"/>
    <cellStyle name="Accent5 2" xfId="94"/>
    <cellStyle name="Accent5 3" xfId="43"/>
    <cellStyle name="Accent6 2" xfId="95"/>
    <cellStyle name="Accent6 3" xfId="44"/>
    <cellStyle name="Bad 2" xfId="96"/>
    <cellStyle name="Bad 3" xfId="45"/>
    <cellStyle name="Calculation 2" xfId="97"/>
    <cellStyle name="Calculation 3" xfId="46"/>
    <cellStyle name="Check Cell 2" xfId="98"/>
    <cellStyle name="Check Cell 3" xfId="47"/>
    <cellStyle name="Comma" xfId="1" builtinId="3"/>
    <cellStyle name="Comma 2" xfId="144"/>
    <cellStyle name="Comma 3" xfId="145"/>
    <cellStyle name="Comma 3 2" xfId="146"/>
    <cellStyle name="Comma 3 3" xfId="147"/>
    <cellStyle name="Comma 4" xfId="310"/>
    <cellStyle name="Comma0" xfId="48"/>
    <cellStyle name="Comma0 2" xfId="118"/>
    <cellStyle name="Comma0 2 2" xfId="148"/>
    <cellStyle name="Comma0 3" xfId="149"/>
    <cellStyle name="Comma0 4" xfId="150"/>
    <cellStyle name="Currency 2" xfId="99"/>
    <cellStyle name="Currency0" xfId="49"/>
    <cellStyle name="Currency0 2" xfId="119"/>
    <cellStyle name="Currency0 2 2" xfId="151"/>
    <cellStyle name="Currency0 3" xfId="152"/>
    <cellStyle name="Currency0 4" xfId="153"/>
    <cellStyle name="Date" xfId="50"/>
    <cellStyle name="Date 2" xfId="120"/>
    <cellStyle name="Date 2 2" xfId="154"/>
    <cellStyle name="Date 3" xfId="155"/>
    <cellStyle name="Date 4" xfId="156"/>
    <cellStyle name="decimal" xfId="51"/>
    <cellStyle name="decimal 2" xfId="157"/>
    <cellStyle name="decimal 3" xfId="158"/>
    <cellStyle name="Explanatory Text 2" xfId="100"/>
    <cellStyle name="Explanatory Text 3" xfId="52"/>
    <cellStyle name="Fixed" xfId="53"/>
    <cellStyle name="Fixed 2" xfId="121"/>
    <cellStyle name="Fixed 2 2" xfId="159"/>
    <cellStyle name="Fixed 3" xfId="160"/>
    <cellStyle name="Fixed 4" xfId="161"/>
    <cellStyle name="Good 2" xfId="101"/>
    <cellStyle name="Good 3" xfId="54"/>
    <cellStyle name="Graphics" xfId="162"/>
    <cellStyle name="Heading 1 2" xfId="102"/>
    <cellStyle name="Heading 1 3" xfId="163"/>
    <cellStyle name="Heading 1 4" xfId="55"/>
    <cellStyle name="Heading 2 2" xfId="103"/>
    <cellStyle name="Heading 2 3" xfId="164"/>
    <cellStyle name="Heading 2 4" xfId="165"/>
    <cellStyle name="Heading 2 5" xfId="56"/>
    <cellStyle name="Heading 3 2" xfId="104"/>
    <cellStyle name="Heading 3 3" xfId="57"/>
    <cellStyle name="Heading 4 2" xfId="105"/>
    <cellStyle name="Heading 4 3" xfId="58"/>
    <cellStyle name="Hyperlink 2" xfId="122"/>
    <cellStyle name="Hyperlink 2 2" xfId="166"/>
    <cellStyle name="Hyperlink 2_Gwendolyn 1311D Map and Directions" xfId="167"/>
    <cellStyle name="Hyperlink 3" xfId="168"/>
    <cellStyle name="Hyperlink 3 2" xfId="169"/>
    <cellStyle name="Input 2" xfId="106"/>
    <cellStyle name="Input 3" xfId="59"/>
    <cellStyle name="Input section" xfId="170"/>
    <cellStyle name="Linked Cell 2" xfId="107"/>
    <cellStyle name="Linked Cell 3" xfId="60"/>
    <cellStyle name="Neutral 2" xfId="108"/>
    <cellStyle name="Neutral 3" xfId="61"/>
    <cellStyle name="Normal" xfId="0" builtinId="0"/>
    <cellStyle name="Normal 10" xfId="171"/>
    <cellStyle name="Normal 10 2" xfId="172"/>
    <cellStyle name="Normal 10 2 2" xfId="173"/>
    <cellStyle name="Normal 10 3" xfId="174"/>
    <cellStyle name="Normal 10 3 2" xfId="175"/>
    <cellStyle name="Normal 11" xfId="13"/>
    <cellStyle name="Normal 11 2" xfId="176"/>
    <cellStyle name="Normal 11 3" xfId="177"/>
    <cellStyle name="Normal 12" xfId="178"/>
    <cellStyle name="Normal 12 2" xfId="179"/>
    <cellStyle name="Normal 12 3" xfId="180"/>
    <cellStyle name="Normal 13" xfId="181"/>
    <cellStyle name="Normal 14" xfId="182"/>
    <cellStyle name="Normal 15" xfId="183"/>
    <cellStyle name="Normal 16" xfId="184"/>
    <cellStyle name="Normal 17" xfId="185"/>
    <cellStyle name="Normal 18" xfId="186"/>
    <cellStyle name="Normal 18 2" xfId="270"/>
    <cellStyle name="Normal 18 2 2" xfId="311"/>
    <cellStyle name="Normal 18 3" xfId="312"/>
    <cellStyle name="Normal 19" xfId="19"/>
    <cellStyle name="Normal 19 2" xfId="407"/>
    <cellStyle name="Normal 2" xfId="9"/>
    <cellStyle name="Normal 2 2" xfId="109"/>
    <cellStyle name="Normal 2 2 2" xfId="123"/>
    <cellStyle name="Normal 2 2 2 2" xfId="187"/>
    <cellStyle name="Normal 2 2 2 2 2" xfId="11"/>
    <cellStyle name="Normal 2 2 2 2 2 2" xfId="188"/>
    <cellStyle name="Normal 2 2 2 2 2 3" xfId="15"/>
    <cellStyle name="Normal 2 2 2 2 3" xfId="3"/>
    <cellStyle name="Normal 2 2 2 3" xfId="189"/>
    <cellStyle name="Normal 2 2 2 3 2" xfId="190"/>
    <cellStyle name="Normal 2 2 3" xfId="191"/>
    <cellStyle name="Normal 2 2 3 2" xfId="192"/>
    <cellStyle name="Normal 2 2 4" xfId="193"/>
    <cellStyle name="Normal 2 2_Gwendolyn 2310D completion_1_Report" xfId="194"/>
    <cellStyle name="Normal 2 3" xfId="195"/>
    <cellStyle name="Normal 2 4" xfId="196"/>
    <cellStyle name="Normal 2_Bohannon 24 #6 DO_CO PWOP Feb 2011" xfId="124"/>
    <cellStyle name="Normal 2_Bohannon36_1H WBD" xfId="5"/>
    <cellStyle name="Normal 3" xfId="62"/>
    <cellStyle name="Normal 3 2" xfId="110"/>
    <cellStyle name="Normal 3 2 2" xfId="125"/>
    <cellStyle name="Normal 3 2 2 2" xfId="197"/>
    <cellStyle name="Normal 3 2 3" xfId="4"/>
    <cellStyle name="Normal 3 2 3 2" xfId="198"/>
    <cellStyle name="Normal 3 2_Gwendolyn 2310D completion_1_Report" xfId="199"/>
    <cellStyle name="Normal 3 3" xfId="126"/>
    <cellStyle name="Normal 3 3 2" xfId="200"/>
    <cellStyle name="Normal 3 3 2 2" xfId="201"/>
    <cellStyle name="Normal 3 3 2 3" xfId="202"/>
    <cellStyle name="Normal 3 3_Gwendolyn 2310D completion_1_Report" xfId="203"/>
    <cellStyle name="Normal 3 4" xfId="204"/>
    <cellStyle name="Normal 3 5" xfId="313"/>
    <cellStyle name="Normal 3_5-25-12 Casselman4 _4_rod part_report (2)" xfId="127"/>
    <cellStyle name="Normal 4" xfId="63"/>
    <cellStyle name="Normal 4 2" xfId="111"/>
    <cellStyle name="Normal 4 2 2" xfId="128"/>
    <cellStyle name="Normal 4 3" xfId="205"/>
    <cellStyle name="Normal 4 4" xfId="206"/>
    <cellStyle name="Normal 4 5" xfId="207"/>
    <cellStyle name="Normal 4_Casselman10 #36 completion_1" xfId="208"/>
    <cellStyle name="Normal 5" xfId="64"/>
    <cellStyle name="Normal 5 2" xfId="112"/>
    <cellStyle name="Normal 5 2 2" xfId="209"/>
    <cellStyle name="Normal 5 2 2 2" xfId="210"/>
    <cellStyle name="Normal 5 2 3" xfId="211"/>
    <cellStyle name="Normal 5 3" xfId="212"/>
    <cellStyle name="Normal 5 3 2" xfId="213"/>
    <cellStyle name="Normal 5 4" xfId="214"/>
    <cellStyle name="Normal 5_Casselman 16 #21 DO_CO PWOP (2) (7)" xfId="215"/>
    <cellStyle name="Normal 6" xfId="71"/>
    <cellStyle name="Normal 6 2" xfId="129"/>
    <cellStyle name="Normal 6 2 2" xfId="216"/>
    <cellStyle name="Normal 6 3" xfId="130"/>
    <cellStyle name="Normal 6 3 2" xfId="140"/>
    <cellStyle name="Normal 6 4" xfId="131"/>
    <cellStyle name="Normal 6 4 2" xfId="132"/>
    <cellStyle name="Normal 6 4 2 2" xfId="217"/>
    <cellStyle name="Normal 6 4 2 2 2" xfId="271"/>
    <cellStyle name="Normal 6 4 2 2 2 2" xfId="314"/>
    <cellStyle name="Normal 6 4 2 2 3" xfId="315"/>
    <cellStyle name="Normal 6 4 2 3" xfId="264"/>
    <cellStyle name="Normal 6 4 2 3 2" xfId="316"/>
    <cellStyle name="Normal 6 4 2 4" xfId="317"/>
    <cellStyle name="Normal 6 4 3" xfId="218"/>
    <cellStyle name="Normal 6 4 3 2" xfId="219"/>
    <cellStyle name="Normal 6 4 3 2 2" xfId="220"/>
    <cellStyle name="Normal 6 4 3 2 2 2" xfId="221"/>
    <cellStyle name="Normal 6 4 3 2 2 2 2" xfId="275"/>
    <cellStyle name="Normal 6 4 3 2 2 2 2 2" xfId="318"/>
    <cellStyle name="Normal 6 4 3 2 2 2 3" xfId="319"/>
    <cellStyle name="Normal 6 4 3 2 2 3" xfId="8"/>
    <cellStyle name="Normal 6 4 3 2 2 3 2" xfId="269"/>
    <cellStyle name="Normal 6 4 3 2 2 3 2 2" xfId="320"/>
    <cellStyle name="Normal 6 4 3 2 2 3 3" xfId="12"/>
    <cellStyle name="Normal 6 4 3 2 2 3 4" xfId="321"/>
    <cellStyle name="Normal 6 4 3 2 2 3 5" xfId="260"/>
    <cellStyle name="Normal 6 4 3 2 2 3 5 2" xfId="18"/>
    <cellStyle name="Normal 6 4 3 2 2 3 5 2 2" xfId="308"/>
    <cellStyle name="Normal 6 4 3 2 2 3 5 2 2 2" xfId="322"/>
    <cellStyle name="Normal 6 4 3 2 2 3 5 2 3" xfId="323"/>
    <cellStyle name="Normal 6 4 3 2 2 3 5 3" xfId="303"/>
    <cellStyle name="Normal 6 4 3 2 2 3 5 3 2" xfId="324"/>
    <cellStyle name="Normal 6 4 3 2 2 3 5 4" xfId="325"/>
    <cellStyle name="Normal 6 4 3 2 2 4" xfId="274"/>
    <cellStyle name="Normal 6 4 3 2 2 4 2" xfId="326"/>
    <cellStyle name="Normal 6 4 3 2 2 5" xfId="327"/>
    <cellStyle name="Normal 6 4 3 2 3" xfId="222"/>
    <cellStyle name="Normal 6 4 3 2 3 2" xfId="276"/>
    <cellStyle name="Normal 6 4 3 2 3 2 2" xfId="328"/>
    <cellStyle name="Normal 6 4 3 2 3 3" xfId="329"/>
    <cellStyle name="Normal 6 4 3 2 4" xfId="273"/>
    <cellStyle name="Normal 6 4 3 2 4 2" xfId="330"/>
    <cellStyle name="Normal 6 4 3 2 5" xfId="331"/>
    <cellStyle name="Normal 6 4 3 3" xfId="223"/>
    <cellStyle name="Normal 6 4 3 3 2" xfId="277"/>
    <cellStyle name="Normal 6 4 3 3 2 2" xfId="332"/>
    <cellStyle name="Normal 6 4 3 3 3" xfId="333"/>
    <cellStyle name="Normal 6 4 3 4" xfId="272"/>
    <cellStyle name="Normal 6 4 3 4 2" xfId="334"/>
    <cellStyle name="Normal 6 4 3 5" xfId="335"/>
    <cellStyle name="Normal 6 4 4" xfId="224"/>
    <cellStyle name="Normal 6 4 4 2" xfId="225"/>
    <cellStyle name="Normal 6 4 4 2 2" xfId="226"/>
    <cellStyle name="Normal 6 4 4 2 2 2" xfId="280"/>
    <cellStyle name="Normal 6 4 4 2 2 2 2" xfId="336"/>
    <cellStyle name="Normal 6 4 4 2 2 3" xfId="337"/>
    <cellStyle name="Normal 6 4 4 2 3" xfId="279"/>
    <cellStyle name="Normal 6 4 4 2 3 2" xfId="338"/>
    <cellStyle name="Normal 6 4 4 2 4" xfId="339"/>
    <cellStyle name="Normal 6 4 4 3" xfId="227"/>
    <cellStyle name="Normal 6 4 4 3 2" xfId="281"/>
    <cellStyle name="Normal 6 4 4 3 2 2" xfId="340"/>
    <cellStyle name="Normal 6 4 4 3 3" xfId="341"/>
    <cellStyle name="Normal 6 4 4 4" xfId="278"/>
    <cellStyle name="Normal 6 4 4 4 2" xfId="342"/>
    <cellStyle name="Normal 6 4 4 5" xfId="343"/>
    <cellStyle name="Normal 6 4 5" xfId="228"/>
    <cellStyle name="Normal 6 4 5 2" xfId="229"/>
    <cellStyle name="Normal 6 4 5 2 2" xfId="230"/>
    <cellStyle name="Normal 6 4 5 2 2 2" xfId="284"/>
    <cellStyle name="Normal 6 4 5 2 2 2 2" xfId="344"/>
    <cellStyle name="Normal 6 4 5 2 2 3" xfId="345"/>
    <cellStyle name="Normal 6 4 5 2 3" xfId="283"/>
    <cellStyle name="Normal 6 4 5 2 3 2" xfId="346"/>
    <cellStyle name="Normal 6 4 5 2 4" xfId="347"/>
    <cellStyle name="Normal 6 4 5 3" xfId="282"/>
    <cellStyle name="Normal 6 4 5 3 2" xfId="348"/>
    <cellStyle name="Normal 6 4 5 4" xfId="349"/>
    <cellStyle name="Normal 6 4 6" xfId="231"/>
    <cellStyle name="Normal 6 4 6 2" xfId="285"/>
    <cellStyle name="Normal 6 4 6 2 2" xfId="350"/>
    <cellStyle name="Normal 6 4 6 3" xfId="351"/>
    <cellStyle name="Normal 6 4 7" xfId="263"/>
    <cellStyle name="Normal 6 4 7 2" xfId="352"/>
    <cellStyle name="Normal 6 4 8" xfId="353"/>
    <cellStyle name="Normal 6 5" xfId="133"/>
    <cellStyle name="Normal 6 5 2" xfId="232"/>
    <cellStyle name="Normal 6 5 3" xfId="233"/>
    <cellStyle name="Normal 6 5 3 2" xfId="286"/>
    <cellStyle name="Normal 6 5 3 2 2" xfId="354"/>
    <cellStyle name="Normal 6 5 3 3" xfId="355"/>
    <cellStyle name="Normal 6 5 4" xfId="265"/>
    <cellStyle name="Normal 6 5 4 2" xfId="356"/>
    <cellStyle name="Normal 6 5 5" xfId="357"/>
    <cellStyle name="Normal 6 6" xfId="134"/>
    <cellStyle name="Normal 6 6 2" xfId="135"/>
    <cellStyle name="Normal 6 6 2 2" xfId="234"/>
    <cellStyle name="Normal 6 6 2 2 2" xfId="287"/>
    <cellStyle name="Normal 6 6 2 2 2 2" xfId="358"/>
    <cellStyle name="Normal 6 6 2 2 3" xfId="359"/>
    <cellStyle name="Normal 6 6 2 3" xfId="267"/>
    <cellStyle name="Normal 6 6 2 3 2" xfId="360"/>
    <cellStyle name="Normal 6 6 2 4" xfId="361"/>
    <cellStyle name="Normal 6 6 3" xfId="235"/>
    <cellStyle name="Normal 6 6 3 2" xfId="236"/>
    <cellStyle name="Normal 6 6 3 2 2" xfId="289"/>
    <cellStyle name="Normal 6 6 3 2 2 2" xfId="362"/>
    <cellStyle name="Normal 6 6 3 2 3" xfId="363"/>
    <cellStyle name="Normal 6 6 3 3" xfId="288"/>
    <cellStyle name="Normal 6 6 3 3 2" xfId="364"/>
    <cellStyle name="Normal 6 6 3 4" xfId="365"/>
    <cellStyle name="Normal 6 6 4" xfId="237"/>
    <cellStyle name="Normal 6 6 4 2" xfId="238"/>
    <cellStyle name="Normal 6 6 4 2 2" xfId="6"/>
    <cellStyle name="Normal 6 6 4 2 2 2" xfId="239"/>
    <cellStyle name="Normal 6 6 4 2 2 2 2" xfId="293"/>
    <cellStyle name="Normal 6 6 4 2 2 2 2 2" xfId="366"/>
    <cellStyle name="Normal 6 6 4 2 2 2 3" xfId="367"/>
    <cellStyle name="Normal 6 6 4 2 2 3" xfId="292"/>
    <cellStyle name="Normal 6 6 4 2 2 3 2" xfId="368"/>
    <cellStyle name="Normal 6 6 4 2 2 4" xfId="369"/>
    <cellStyle name="Normal 6 6 4 2 2 5" xfId="261"/>
    <cellStyle name="Normal 6 6 4 2 2 5 2" xfId="17"/>
    <cellStyle name="Normal 6 6 4 2 2 5 2 2" xfId="307"/>
    <cellStyle name="Normal 6 6 4 2 2 5 2 2 2" xfId="370"/>
    <cellStyle name="Normal 6 6 4 2 2 5 2 3" xfId="371"/>
    <cellStyle name="Normal 6 6 4 2 2 5 3" xfId="304"/>
    <cellStyle name="Normal 6 6 4 2 2 5 3 2" xfId="372"/>
    <cellStyle name="Normal 6 6 4 2 2 5 4" xfId="373"/>
    <cellStyle name="Normal 6 6 4 2 3" xfId="240"/>
    <cellStyle name="Normal 6 6 4 2 3 2" xfId="294"/>
    <cellStyle name="Normal 6 6 4 2 3 2 2" xfId="374"/>
    <cellStyle name="Normal 6 6 4 2 3 3" xfId="375"/>
    <cellStyle name="Normal 6 6 4 2 4" xfId="2"/>
    <cellStyle name="Normal 6 6 4 2 4 2" xfId="268"/>
    <cellStyle name="Normal 6 6 4 2 4 2 2" xfId="376"/>
    <cellStyle name="Normal 6 6 4 2 4 3" xfId="377"/>
    <cellStyle name="Normal 6 6 4 2 4 4" xfId="10"/>
    <cellStyle name="Normal 6 6 4 2 4 4 5" xfId="259"/>
    <cellStyle name="Normal 6 6 4 2 4 4 5 2" xfId="16"/>
    <cellStyle name="Normal 6 6 4 2 4 4 5 2 2" xfId="306"/>
    <cellStyle name="Normal 6 6 4 2 4 4 5 2 2 2" xfId="378"/>
    <cellStyle name="Normal 6 6 4 2 4 4 5 2 3" xfId="379"/>
    <cellStyle name="Normal 6 6 4 2 4 4 5 3" xfId="302"/>
    <cellStyle name="Normal 6 6 4 2 4 4 5 3 2" xfId="380"/>
    <cellStyle name="Normal 6 6 4 2 4 4 5 4" xfId="381"/>
    <cellStyle name="Normal 6 6 4 2 4 6" xfId="258"/>
    <cellStyle name="Normal 6 6 4 2 4 6 2" xfId="14"/>
    <cellStyle name="Normal 6 6 4 2 4 6 2 10" xfId="309"/>
    <cellStyle name="Normal 6 6 4 2 4 6 2 2" xfId="305"/>
    <cellStyle name="Normal 6 6 4 2 4 6 2 2 2" xfId="382"/>
    <cellStyle name="Normal 6 6 4 2 4 6 2 3" xfId="383"/>
    <cellStyle name="Normal 6 6 4 2 4 6 3" xfId="301"/>
    <cellStyle name="Normal 6 6 4 2 4 6 3 2" xfId="384"/>
    <cellStyle name="Normal 6 6 4 2 4 6 4" xfId="385"/>
    <cellStyle name="Normal 6 6 4 2 5" xfId="291"/>
    <cellStyle name="Normal 6 6 4 2 5 2" xfId="386"/>
    <cellStyle name="Normal 6 6 4 2 6" xfId="387"/>
    <cellStyle name="Normal 6 6 4 3" xfId="241"/>
    <cellStyle name="Normal 6 6 4 3 2" xfId="295"/>
    <cellStyle name="Normal 6 6 4 3 2 2" xfId="388"/>
    <cellStyle name="Normal 6 6 4 3 3" xfId="389"/>
    <cellStyle name="Normal 6 6 4 4" xfId="290"/>
    <cellStyle name="Normal 6 6 4 4 2" xfId="390"/>
    <cellStyle name="Normal 6 6 4 5" xfId="391"/>
    <cellStyle name="Normal 6 6 5" xfId="242"/>
    <cellStyle name="Normal 6 6 5 2" xfId="243"/>
    <cellStyle name="Normal 6 6 5 2 2" xfId="244"/>
    <cellStyle name="Normal 6 6 5 2 2 2" xfId="298"/>
    <cellStyle name="Normal 6 6 5 2 2 2 2" xfId="392"/>
    <cellStyle name="Normal 6 6 5 2 2 3" xfId="393"/>
    <cellStyle name="Normal 6 6 5 2 3" xfId="297"/>
    <cellStyle name="Normal 6 6 5 2 3 2" xfId="394"/>
    <cellStyle name="Normal 6 6 5 2 4" xfId="395"/>
    <cellStyle name="Normal 6 6 5 3" xfId="296"/>
    <cellStyle name="Normal 6 6 5 3 2" xfId="396"/>
    <cellStyle name="Normal 6 6 5 4" xfId="397"/>
    <cellStyle name="Normal 6 6 6" xfId="245"/>
    <cellStyle name="Normal 6 6 6 2" xfId="299"/>
    <cellStyle name="Normal 6 6 6 2 2" xfId="398"/>
    <cellStyle name="Normal 6 6 6 3" xfId="399"/>
    <cellStyle name="Normal 6 6 7" xfId="266"/>
    <cellStyle name="Normal 6 6 7 2" xfId="400"/>
    <cellStyle name="Normal 6 6 8" xfId="401"/>
    <cellStyle name="Normal 6_Gwendolyn 2310D completion_1_Report" xfId="246"/>
    <cellStyle name="Normal 7" xfId="70"/>
    <cellStyle name="Normal 7 2" xfId="136"/>
    <cellStyle name="Normal 7 3" xfId="247"/>
    <cellStyle name="Normal 7 3 2" xfId="300"/>
    <cellStyle name="Normal 7 3 2 2" xfId="402"/>
    <cellStyle name="Normal 7 3 3" xfId="403"/>
    <cellStyle name="Normal 7 4" xfId="262"/>
    <cellStyle name="Normal 7 4 2" xfId="404"/>
    <cellStyle name="Normal 7 5" xfId="405"/>
    <cellStyle name="Normal 8" xfId="137"/>
    <cellStyle name="Normal 8 2" xfId="248"/>
    <cellStyle name="Normal 9" xfId="249"/>
    <cellStyle name="Normal 9 2" xfId="250"/>
    <cellStyle name="Normal 9 2 2" xfId="251"/>
    <cellStyle name="Normal 9 3" xfId="252"/>
    <cellStyle name="Normal 9 4" xfId="253"/>
    <cellStyle name="Normal_Bohannon36_1H WBD" xfId="7"/>
    <cellStyle name="Note 2" xfId="113"/>
    <cellStyle name="Note 3" xfId="138"/>
    <cellStyle name="Note 4" xfId="254"/>
    <cellStyle name="Note 5" xfId="65"/>
    <cellStyle name="Output 2" xfId="114"/>
    <cellStyle name="Output 3" xfId="66"/>
    <cellStyle name="Percent 2" xfId="255"/>
    <cellStyle name="Percent 3" xfId="406"/>
    <cellStyle name="Title 2" xfId="115"/>
    <cellStyle name="Title 3" xfId="67"/>
    <cellStyle name="Total 2" xfId="116"/>
    <cellStyle name="Total 2 2" xfId="256"/>
    <cellStyle name="Total 3" xfId="139"/>
    <cellStyle name="Total 4" xfId="257"/>
    <cellStyle name="Total 5" xfId="68"/>
    <cellStyle name="Warning Text 2" xfId="117"/>
    <cellStyle name="Warning Text 3" xfId="69"/>
  </cellStyles>
  <dxfs count="0"/>
  <tableStyles count="0" defaultTableStyle="TableStyleMedium2" defaultPivotStyle="PivotStyleLight16"/>
  <colors>
    <mruColors>
      <color rgb="FFFFFF99"/>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hared\Midland\Drill%20Well%20AFE%20Packages%20-%202008\Drill%20Well%20(11LEG)%20Cheryl%20S%203908%20%20Cheryl%20S%203904%20%20Fran%20S%202208%2005-27-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TL%20Prospect%20WBD\Banay%20512%20WB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Crobinson\Local%20Settings\Temporary%20Internet%20Files\OLK2C4\Banay510PWOP6-17-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outing Sheet"/>
      <sheetName val="Summit Recommendation"/>
      <sheetName val="Economics"/>
      <sheetName val="Pricing Tables"/>
      <sheetName val="Chevron Engr Cover (Prospect A)"/>
      <sheetName val="Chevron Engr Cover (Prospect B)"/>
      <sheetName val="Prepay Invoice1"/>
      <sheetName val="Prepay Invoice2"/>
      <sheetName val="Prepay Invoice3"/>
      <sheetName val="Prepay Invoice4"/>
      <sheetName val="Prepay Invoice5"/>
      <sheetName val="Prepay Invoice6"/>
      <sheetName val="PEEP Base Eco Print"/>
      <sheetName val="PEEP Sens Eco Print"/>
      <sheetName val="Base Economics"/>
      <sheetName val="Sens Economics"/>
      <sheetName val="AFE1"/>
      <sheetName val="AFE2"/>
      <sheetName val="AFE3"/>
      <sheetName val="AFE4"/>
      <sheetName val="AFE5"/>
      <sheetName val="AFE6"/>
      <sheetName val="Well 1 Plot Print"/>
      <sheetName val="Well 2 Plot Print"/>
      <sheetName val="Well 3 Plot Print"/>
      <sheetName val="Well 4 Plot Print"/>
      <sheetName val="Well 5 Plot Print"/>
      <sheetName val="Well 6 Plot Print"/>
      <sheetName val="Lists"/>
      <sheetName val="Design"/>
    </sheetNames>
    <sheetDataSet>
      <sheetData sheetId="0">
        <row r="2">
          <cell r="D2">
            <v>39595</v>
          </cell>
        </row>
        <row r="7">
          <cell r="C7" t="str">
            <v>Fran S 2208</v>
          </cell>
          <cell r="D7" t="str">
            <v>0802094</v>
          </cell>
          <cell r="E7" t="str">
            <v>Jitterbug</v>
          </cell>
          <cell r="F7" t="str">
            <v>SE/4</v>
          </cell>
          <cell r="G7">
            <v>22</v>
          </cell>
          <cell r="H7">
            <v>42</v>
          </cell>
          <cell r="I7" t="str">
            <v>T5S</v>
          </cell>
          <cell r="J7" t="str">
            <v>T&amp;P RR Co.</v>
          </cell>
          <cell r="K7" t="str">
            <v>Upton</v>
          </cell>
          <cell r="L7" t="str">
            <v>Texas</v>
          </cell>
          <cell r="N7" t="str">
            <v>Wolfcamp</v>
          </cell>
          <cell r="O7">
            <v>10690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WBD 7-24-09"/>
      <sheetName val="Current WBD 07-07-09"/>
      <sheetName val="Proposed WBD (ORIG)"/>
      <sheetName val="Inclination"/>
    </sheetNames>
    <sheetDataSet>
      <sheetData sheetId="0" refreshError="1"/>
      <sheetData sheetId="1" refreshError="1"/>
      <sheetData sheetId="2">
        <row r="4">
          <cell r="L4" t="str">
            <v>Current</v>
          </cell>
        </row>
        <row r="7">
          <cell r="A7" t="str">
            <v>Block:</v>
          </cell>
        </row>
        <row r="28">
          <cell r="T28" t="str">
            <v>TOP PLUG</v>
          </cell>
        </row>
        <row r="29">
          <cell r="T29" t="str">
            <v>CBP @ 7270'</v>
          </cell>
        </row>
        <row r="30">
          <cell r="T30">
            <v>0</v>
          </cell>
          <cell r="U30">
            <v>0</v>
          </cell>
        </row>
        <row r="31">
          <cell r="T31">
            <v>0</v>
          </cell>
          <cell r="U31">
            <v>0</v>
          </cell>
        </row>
        <row r="32">
          <cell r="T32">
            <v>0</v>
          </cell>
          <cell r="U32">
            <v>0</v>
          </cell>
        </row>
        <row r="33">
          <cell r="T33">
            <v>0</v>
          </cell>
        </row>
        <row r="34">
          <cell r="T34" t="str">
            <v>7771' - 7775', 4 spf</v>
          </cell>
          <cell r="U34" t="str">
            <v>Leonard 1A</v>
          </cell>
        </row>
        <row r="35">
          <cell r="T35">
            <v>0</v>
          </cell>
          <cell r="U35">
            <v>0</v>
          </cell>
        </row>
        <row r="36">
          <cell r="T36" t="str">
            <v>7892' - 7896', 4 spf</v>
          </cell>
          <cell r="U36" t="str">
            <v>Leonard 1B</v>
          </cell>
        </row>
        <row r="37">
          <cell r="T37" t="str">
            <v>CBP @ 7960'</v>
          </cell>
        </row>
        <row r="41">
          <cell r="T41" t="str">
            <v>8141' - 8144', 4 spf</v>
          </cell>
          <cell r="U41" t="str">
            <v>Leonard 2A</v>
          </cell>
        </row>
        <row r="42">
          <cell r="T42">
            <v>0</v>
          </cell>
        </row>
        <row r="43">
          <cell r="T43" t="str">
            <v>8253' - 8256', 4 spf</v>
          </cell>
          <cell r="U43" t="str">
            <v>Leonard 2B</v>
          </cell>
        </row>
        <row r="45">
          <cell r="T45" t="str">
            <v>8359' - 8362', 4 spf</v>
          </cell>
          <cell r="U45" t="str">
            <v>Leonard 2C</v>
          </cell>
        </row>
        <row r="46">
          <cell r="T46">
            <v>0</v>
          </cell>
        </row>
        <row r="50">
          <cell r="T50" t="str">
            <v>CBP @ 8450'</v>
          </cell>
        </row>
        <row r="52">
          <cell r="T52" t="str">
            <v>9110' - 9130', 4 spf</v>
          </cell>
          <cell r="U52" t="str">
            <v>Upper Wolfcamp 1</v>
          </cell>
        </row>
        <row r="53">
          <cell r="T53">
            <v>0</v>
          </cell>
        </row>
        <row r="55">
          <cell r="T55" t="str">
            <v>9290' - 9310', 4 spf</v>
          </cell>
          <cell r="U55" t="str">
            <v>Upper Wolfcamp 2</v>
          </cell>
        </row>
        <row r="56">
          <cell r="T56" t="str">
            <v>CBP @ 9380'</v>
          </cell>
        </row>
        <row r="58">
          <cell r="T58" t="str">
            <v>9450' - 9470', 4 spf</v>
          </cell>
          <cell r="U58" t="str">
            <v>Upper Wolfcamp 3</v>
          </cell>
        </row>
        <row r="59">
          <cell r="T59" t="str">
            <v>CBP @ 9530'</v>
          </cell>
        </row>
        <row r="63">
          <cell r="T63" t="str">
            <v>9698' - 9718', 4 spf</v>
          </cell>
          <cell r="U63" t="str">
            <v>Lower Wolfcamp 1</v>
          </cell>
        </row>
        <row r="64">
          <cell r="T64" t="str">
            <v>CBP @ 9770'</v>
          </cell>
        </row>
        <row r="66">
          <cell r="T66" t="str">
            <v>9802' - 9822', 6 spf</v>
          </cell>
          <cell r="U66" t="str">
            <v>Basal Wolfcamp</v>
          </cell>
        </row>
        <row r="67">
          <cell r="T67" t="str">
            <v>9870' - 9890', 6 spf</v>
          </cell>
          <cell r="U67" t="str">
            <v>Basal Wolfcamp</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7-09"/>
      <sheetName val="Day 2"/>
      <sheetName val="Day 3"/>
      <sheetName val="Proposed WBD "/>
      <sheetName val="Tubing Talley"/>
      <sheetName val="Material Transfer-Rev1"/>
    </sheetNames>
    <sheetDataSet>
      <sheetData sheetId="0"/>
      <sheetData sheetId="1"/>
      <sheetData sheetId="2"/>
      <sheetData sheetId="3"/>
      <sheetData sheetId="4">
        <row r="1">
          <cell r="A1" t="str">
            <v>Tubing Talley</v>
          </cell>
        </row>
        <row r="2">
          <cell r="A2" t="str">
            <v>Company:</v>
          </cell>
          <cell r="B2" t="str">
            <v>Summit Petroleum</v>
          </cell>
          <cell r="E2" t="str">
            <v>Csg. ID:</v>
          </cell>
          <cell r="G2" t="str">
            <v>Talley Date:</v>
          </cell>
          <cell r="I2" t="str">
            <v>Slack Off in Inches:</v>
          </cell>
        </row>
        <row r="3">
          <cell r="A3" t="str">
            <v>Well Name:</v>
          </cell>
          <cell r="E3" t="str">
            <v>Grade:</v>
          </cell>
          <cell r="G3" t="str">
            <v>On Location Jt Count:</v>
          </cell>
          <cell r="I3">
            <v>0</v>
          </cell>
        </row>
        <row r="4">
          <cell r="A4" t="str">
            <v>Co. &amp; State:</v>
          </cell>
          <cell r="E4" t="str">
            <v>Tub. Thread:</v>
          </cell>
          <cell r="F4" t="str">
            <v>EUE 8rd</v>
          </cell>
          <cell r="G4" t="str">
            <v>Running Jt. Count:</v>
          </cell>
          <cell r="I4" t="str">
            <v>Weight on Packer:</v>
          </cell>
        </row>
        <row r="5">
          <cell r="A5" t="str">
            <v>Field Name:</v>
          </cell>
          <cell r="E5" t="str">
            <v>Tubing Size:</v>
          </cell>
          <cell r="G5" t="str">
            <v>Running Jt. Avg.:</v>
          </cell>
          <cell r="K5" t="str">
            <v>Fill in all</v>
          </cell>
        </row>
        <row r="6">
          <cell r="A6" t="str">
            <v>Talley By:</v>
          </cell>
          <cell r="B6" t="str">
            <v>Gayland King</v>
          </cell>
          <cell r="E6" t="str">
            <v>Tub. Weight:</v>
          </cell>
          <cell r="G6" t="str">
            <v>Hook Load:</v>
          </cell>
          <cell r="I6" t="str">
            <v>Pipe Condition:</v>
          </cell>
          <cell r="K6" t="str">
            <v>Blue Number</v>
          </cell>
        </row>
        <row r="7">
          <cell r="A7" t="str">
            <v>Rig:</v>
          </cell>
          <cell r="E7" t="str">
            <v>Tub. Grade</v>
          </cell>
          <cell r="G7" t="str">
            <v>Buoyed Wt.:</v>
          </cell>
          <cell r="K7" t="str">
            <v>&amp; Text. The</v>
          </cell>
        </row>
        <row r="8">
          <cell r="A8" t="str">
            <v>Well TVD:</v>
          </cell>
          <cell r="C8" t="str">
            <v>Mud Wt.:</v>
          </cell>
          <cell r="E8" t="str">
            <v>Tub. ID:</v>
          </cell>
          <cell r="G8" t="str">
            <v>Annular Cap.:</v>
          </cell>
          <cell r="I8" t="str">
            <v>Pipe Mfg.:</v>
          </cell>
          <cell r="K8" t="str">
            <v>Others are</v>
          </cell>
        </row>
        <row r="9">
          <cell r="A9" t="str">
            <v>Well M PBTD:</v>
          </cell>
          <cell r="C9" t="str">
            <v>RKB:</v>
          </cell>
          <cell r="E9" t="str">
            <v>Capacity:</v>
          </cell>
          <cell r="G9" t="str">
            <v>Top Perf:</v>
          </cell>
          <cell r="K9" t="str">
            <v>Calculated</v>
          </cell>
        </row>
        <row r="10">
          <cell r="A10" t="str">
            <v>Packer Depth:</v>
          </cell>
          <cell r="C10" t="str">
            <v>Csg. Size:</v>
          </cell>
          <cell r="E10" t="str">
            <v>Tub. Disp'mt:</v>
          </cell>
          <cell r="G10" t="str">
            <v>Bottom Perf:</v>
          </cell>
          <cell r="I10" t="str">
            <v>Range:</v>
          </cell>
        </row>
        <row r="11">
          <cell r="A11" t="str">
            <v>W/O Rig KB:</v>
          </cell>
          <cell r="C11" t="str">
            <v>Csg. WT.:</v>
          </cell>
          <cell r="E11" t="str">
            <v>Tool Length:</v>
          </cell>
          <cell r="G11" t="str">
            <v>KB Difference:</v>
          </cell>
          <cell r="H11">
            <v>0</v>
          </cell>
        </row>
        <row r="12">
          <cell r="A12" t="str">
            <v>Jt. #</v>
          </cell>
          <cell r="B12" t="str">
            <v>Fill in Jts. Length Only</v>
          </cell>
          <cell r="C12" t="str">
            <v>Ten Jt Subtotals</v>
          </cell>
          <cell r="D12" t="str">
            <v>Running Total + KB &amp; Tools</v>
          </cell>
          <cell r="E12" t="str">
            <v>Dist. To Packer</v>
          </cell>
          <cell r="F12" t="str">
            <v>Dist. To Perfs</v>
          </cell>
          <cell r="G12" t="str">
            <v>Dist. To PBTD</v>
          </cell>
          <cell r="H12" t="str">
            <v>No. Jts Out Hole</v>
          </cell>
          <cell r="I12" t="str">
            <v>Runnig total Tub. Only</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0"/>
  <sheetViews>
    <sheetView workbookViewId="0">
      <selection activeCell="C17" sqref="C17"/>
    </sheetView>
  </sheetViews>
  <sheetFormatPr defaultRowHeight="14.4"/>
  <cols>
    <col min="1" max="1" width="12.6640625" customWidth="1"/>
    <col min="2" max="5" width="10.6640625" customWidth="1"/>
  </cols>
  <sheetData>
    <row r="1" spans="1:7" ht="18">
      <c r="A1" s="4"/>
      <c r="B1" s="4"/>
      <c r="C1" s="4"/>
      <c r="D1" s="4"/>
      <c r="E1" s="4"/>
      <c r="F1" s="4"/>
      <c r="G1" s="4"/>
    </row>
    <row r="2" spans="1:7" ht="18">
      <c r="A2" s="4"/>
      <c r="B2" s="4"/>
      <c r="C2" s="4"/>
      <c r="D2" s="4"/>
      <c r="E2" s="4"/>
      <c r="F2" s="4"/>
      <c r="G2" s="4"/>
    </row>
    <row r="3" spans="1:7" ht="18">
      <c r="A3" s="5" t="s">
        <v>0</v>
      </c>
      <c r="B3" s="4"/>
      <c r="C3" s="4"/>
      <c r="D3" s="4"/>
      <c r="E3" s="4"/>
      <c r="F3" s="4"/>
      <c r="G3" s="4"/>
    </row>
    <row r="4" spans="1:7" ht="18">
      <c r="A4" s="4"/>
      <c r="B4" s="4"/>
      <c r="C4" s="4"/>
      <c r="D4" s="4"/>
      <c r="E4" s="4"/>
      <c r="F4" s="4"/>
      <c r="G4" s="4"/>
    </row>
    <row r="5" spans="1:7" ht="18">
      <c r="A5" s="4" t="s">
        <v>1</v>
      </c>
      <c r="B5" s="6" t="str">
        <f>'Perf Sheet '!$A$2</f>
        <v>Gwendolyn 2517LA</v>
      </c>
      <c r="C5" s="7"/>
      <c r="D5" s="7"/>
      <c r="E5" s="7"/>
      <c r="F5" s="8"/>
      <c r="G5" s="4"/>
    </row>
    <row r="6" spans="1:7" ht="18">
      <c r="A6" s="4"/>
      <c r="B6" s="9"/>
      <c r="C6" s="9"/>
      <c r="D6" s="9"/>
      <c r="E6" s="9"/>
      <c r="F6" s="4"/>
      <c r="G6" s="4"/>
    </row>
    <row r="7" spans="1:7" ht="18.600000000000001" thickBot="1">
      <c r="A7" s="1" t="s">
        <v>2</v>
      </c>
      <c r="B7" s="3" t="s">
        <v>3</v>
      </c>
      <c r="C7" s="3" t="s">
        <v>4</v>
      </c>
      <c r="D7" s="23" t="s">
        <v>5</v>
      </c>
      <c r="E7" s="2"/>
      <c r="F7" s="4"/>
      <c r="G7" s="4"/>
    </row>
    <row r="8" spans="1:7" ht="18.600000000000001" thickBot="1">
      <c r="A8" s="10" t="s">
        <v>6</v>
      </c>
      <c r="B8" s="11"/>
      <c r="C8" s="12"/>
      <c r="D8" s="13" t="s">
        <v>7</v>
      </c>
      <c r="E8" s="14" t="str">
        <f>A9</f>
        <v>Patrick</v>
      </c>
      <c r="F8" s="4"/>
      <c r="G8" s="4"/>
    </row>
    <row r="9" spans="1:7" ht="18.600000000000001" thickBot="1">
      <c r="A9" s="15" t="s">
        <v>8</v>
      </c>
      <c r="B9" s="11"/>
      <c r="C9" s="12"/>
      <c r="D9" s="13" t="s">
        <v>7</v>
      </c>
      <c r="E9" s="14" t="str">
        <f t="shared" ref="E9:E11" si="0">A10</f>
        <v>Craig</v>
      </c>
      <c r="F9" s="4"/>
      <c r="G9" s="4"/>
    </row>
    <row r="10" spans="1:7" ht="18.600000000000001" thickBot="1">
      <c r="A10" s="15" t="s">
        <v>9</v>
      </c>
      <c r="B10" s="11"/>
      <c r="C10" s="11"/>
      <c r="D10" s="13" t="s">
        <v>7</v>
      </c>
      <c r="E10" s="14" t="str">
        <f t="shared" si="0"/>
        <v>David</v>
      </c>
      <c r="F10" s="4"/>
      <c r="G10" s="4"/>
    </row>
    <row r="11" spans="1:7" ht="18.600000000000001" thickBot="1">
      <c r="A11" s="16" t="s">
        <v>10</v>
      </c>
      <c r="B11" s="11"/>
      <c r="C11" s="11"/>
      <c r="D11" s="13" t="s">
        <v>7</v>
      </c>
      <c r="E11" s="14" t="str">
        <f t="shared" si="0"/>
        <v>George</v>
      </c>
      <c r="F11" s="4"/>
      <c r="G11" s="4"/>
    </row>
    <row r="12" spans="1:7" ht="18">
      <c r="A12" s="17" t="s">
        <v>11</v>
      </c>
      <c r="B12" s="18" t="s">
        <v>12</v>
      </c>
      <c r="C12" s="19"/>
      <c r="D12" s="20"/>
      <c r="E12" s="20"/>
      <c r="F12" s="4"/>
      <c r="G12" s="4"/>
    </row>
    <row r="13" spans="1:7" ht="18">
      <c r="A13" s="5" t="s">
        <v>13</v>
      </c>
      <c r="B13" s="4"/>
      <c r="C13" s="4"/>
      <c r="D13" s="4"/>
      <c r="E13" s="4"/>
      <c r="F13" s="4"/>
      <c r="G13" s="4"/>
    </row>
    <row r="14" spans="1:7" ht="18">
      <c r="A14" s="21" t="s">
        <v>14</v>
      </c>
      <c r="B14" s="4"/>
      <c r="C14" s="4"/>
      <c r="D14" s="4"/>
      <c r="E14" s="4"/>
      <c r="F14" s="4"/>
      <c r="G14" s="4"/>
    </row>
    <row r="15" spans="1:7" ht="18">
      <c r="A15" s="21"/>
      <c r="B15" s="4"/>
      <c r="C15" s="4"/>
      <c r="D15" s="4"/>
      <c r="E15" s="4"/>
      <c r="F15" s="4"/>
      <c r="G15" s="4"/>
    </row>
    <row r="16" spans="1:7" ht="18">
      <c r="A16" s="22"/>
      <c r="B16" s="4"/>
      <c r="C16" s="4"/>
      <c r="D16" s="4"/>
      <c r="E16" s="4"/>
      <c r="F16" s="4"/>
      <c r="G16" s="4"/>
    </row>
    <row r="17" spans="1:7" ht="18">
      <c r="A17" s="22"/>
      <c r="B17" s="4"/>
      <c r="C17" s="4"/>
      <c r="D17" s="4"/>
      <c r="E17" s="4"/>
      <c r="F17" s="4"/>
      <c r="G17" s="4"/>
    </row>
    <row r="18" spans="1:7" ht="18">
      <c r="A18" s="22"/>
      <c r="B18" s="4"/>
      <c r="C18" s="4"/>
      <c r="D18" s="4"/>
      <c r="E18" s="4"/>
      <c r="F18" s="4"/>
      <c r="G18" s="4"/>
    </row>
    <row r="19" spans="1:7" ht="18">
      <c r="A19" s="22"/>
      <c r="B19" s="4"/>
      <c r="C19" s="4"/>
      <c r="D19" s="4"/>
      <c r="E19" s="4"/>
      <c r="F19" s="4"/>
      <c r="G19" s="4"/>
    </row>
    <row r="20" spans="1:7" ht="18">
      <c r="A20" s="4"/>
      <c r="B20" s="4"/>
      <c r="C20" s="4"/>
      <c r="D20" s="4"/>
      <c r="E20" s="4"/>
      <c r="F20" s="4"/>
      <c r="G20"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0.24917442209546684</v>
      </c>
      <c r="N3" s="143">
        <f>N55/F50</f>
        <v>0.75082557790453319</v>
      </c>
      <c r="O3" s="143">
        <f>O55/F50</f>
        <v>0</v>
      </c>
      <c r="P3" s="143">
        <f>P55/F50</f>
        <v>0</v>
      </c>
    </row>
    <row r="4" spans="1:17" ht="13.95" customHeight="1" thickBot="1">
      <c r="A4" s="615">
        <v>8</v>
      </c>
      <c r="B4" s="181" t="s">
        <v>276</v>
      </c>
      <c r="C4" s="202">
        <v>18225</v>
      </c>
      <c r="D4" s="182" t="s">
        <v>137</v>
      </c>
      <c r="E4" s="186">
        <f>'Perf Sheet '!$L$5</f>
        <v>2.2169999999999999E-2</v>
      </c>
      <c r="F4" s="616" t="s">
        <v>284</v>
      </c>
      <c r="G4" s="617"/>
      <c r="H4" s="618" t="s">
        <v>509</v>
      </c>
      <c r="I4" s="618"/>
      <c r="J4" s="619"/>
      <c r="N4" s="32"/>
    </row>
    <row r="5" spans="1:17" ht="13.95" customHeight="1" thickBot="1">
      <c r="A5" s="615"/>
      <c r="B5" s="570" t="s">
        <v>139</v>
      </c>
      <c r="C5" s="203">
        <v>18059.5</v>
      </c>
      <c r="D5" s="183" t="s">
        <v>277</v>
      </c>
      <c r="E5" s="187">
        <f>(C6+C5)/2</f>
        <v>18134.25</v>
      </c>
      <c r="F5" s="616" t="s">
        <v>285</v>
      </c>
      <c r="G5" s="620"/>
      <c r="H5" s="618" t="s">
        <v>512</v>
      </c>
      <c r="I5" s="621"/>
      <c r="J5" s="619"/>
      <c r="M5" s="628" t="s">
        <v>198</v>
      </c>
      <c r="N5" s="629"/>
      <c r="O5" s="629"/>
      <c r="P5" s="630"/>
    </row>
    <row r="6" spans="1:17" ht="13.95" customHeight="1" thickBot="1">
      <c r="A6" s="225" t="s">
        <v>202</v>
      </c>
      <c r="B6" s="570" t="s">
        <v>140</v>
      </c>
      <c r="C6" s="203">
        <v>18209</v>
      </c>
      <c r="D6" s="184" t="s">
        <v>203</v>
      </c>
      <c r="E6" s="188">
        <f>'Perf Sheet '!$J$13</f>
        <v>0.65</v>
      </c>
      <c r="F6" s="192" t="s">
        <v>226</v>
      </c>
      <c r="G6" s="194">
        <f>SUM(C12:C15)/SUM(C12:C46)</f>
        <v>8.9547926580557449E-2</v>
      </c>
      <c r="H6" s="192" t="s">
        <v>224</v>
      </c>
      <c r="I6" s="173">
        <f>J55/'Perf Sheet '!$E$21</f>
        <v>51.245999581849354</v>
      </c>
      <c r="J6" s="226"/>
      <c r="M6" s="631" t="s">
        <v>199</v>
      </c>
      <c r="N6" s="632"/>
      <c r="O6" s="632"/>
      <c r="P6" s="633"/>
    </row>
    <row r="7" spans="1:17" ht="13.95" customHeight="1" thickBot="1">
      <c r="A7" s="227">
        <v>22.1</v>
      </c>
      <c r="B7" s="570" t="s">
        <v>141</v>
      </c>
      <c r="C7" s="203">
        <v>8915</v>
      </c>
      <c r="D7" s="185" t="s">
        <v>138</v>
      </c>
      <c r="E7" s="187">
        <f>'Perf Sheet '!$J$15</f>
        <v>6</v>
      </c>
      <c r="F7" s="193" t="s">
        <v>223</v>
      </c>
      <c r="G7" s="187">
        <f>'Perf Sheet '!$J$12</f>
        <v>95</v>
      </c>
      <c r="H7" s="192" t="s">
        <v>225</v>
      </c>
      <c r="I7" s="173">
        <f>F50/'Perf Sheet '!$E$21</f>
        <v>1845.4293628808864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42</v>
      </c>
      <c r="D10" s="206"/>
      <c r="E10" s="214" t="s">
        <v>197</v>
      </c>
      <c r="F10" s="216">
        <f>(D10*42)*C10</f>
        <v>0</v>
      </c>
      <c r="G10" s="198">
        <f>F10</f>
        <v>0</v>
      </c>
      <c r="H10" s="173">
        <f t="shared" ref="H10:H49" si="0">(1*((D10/$A$7)+1))*C10</f>
        <v>42</v>
      </c>
      <c r="I10" s="209">
        <v>15</v>
      </c>
      <c r="J10" s="229">
        <v>3250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56</v>
      </c>
      <c r="J11" s="229">
        <v>6200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88</v>
      </c>
      <c r="J12" s="229">
        <v>7780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87</v>
      </c>
      <c r="J13" s="229">
        <v>8230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86</v>
      </c>
      <c r="J14" s="229">
        <v>8190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2490</v>
      </c>
      <c r="G15" s="198">
        <f t="shared" si="6"/>
        <v>2490</v>
      </c>
      <c r="H15" s="173">
        <f t="shared" si="0"/>
        <v>199.67420814479638</v>
      </c>
      <c r="I15" s="209">
        <v>85</v>
      </c>
      <c r="J15" s="229">
        <v>8340</v>
      </c>
      <c r="L15" s="100">
        <f t="shared" si="7"/>
        <v>0</v>
      </c>
      <c r="M15" s="130">
        <f t="shared" si="1"/>
        <v>2490</v>
      </c>
      <c r="N15" s="130">
        <f t="shared" si="2"/>
        <v>0</v>
      </c>
      <c r="O15" s="130">
        <f t="shared" si="3"/>
        <v>0</v>
      </c>
      <c r="P15" s="130">
        <f t="shared" si="4"/>
        <v>0</v>
      </c>
      <c r="Q15" s="86" t="s">
        <v>175</v>
      </c>
    </row>
    <row r="16" spans="1:17" ht="13.95" customHeight="1" thickBot="1">
      <c r="A16" s="228">
        <v>7</v>
      </c>
      <c r="B16" s="204" t="s">
        <v>518</v>
      </c>
      <c r="C16" s="205">
        <v>249</v>
      </c>
      <c r="D16" s="206">
        <v>0.6</v>
      </c>
      <c r="E16" s="214" t="s">
        <v>194</v>
      </c>
      <c r="F16" s="216">
        <v>6280</v>
      </c>
      <c r="G16" s="198">
        <f t="shared" si="6"/>
        <v>8770</v>
      </c>
      <c r="H16" s="173">
        <f t="shared" si="0"/>
        <v>255.76018099547508</v>
      </c>
      <c r="I16" s="209">
        <v>85</v>
      </c>
      <c r="J16" s="229">
        <v>8320</v>
      </c>
      <c r="L16" s="100">
        <f t="shared" si="7"/>
        <v>0</v>
      </c>
      <c r="M16" s="130">
        <f t="shared" si="1"/>
        <v>6280</v>
      </c>
      <c r="N16" s="130">
        <f t="shared" si="2"/>
        <v>0</v>
      </c>
      <c r="O16" s="130">
        <f t="shared" si="3"/>
        <v>0</v>
      </c>
      <c r="P16" s="130">
        <f t="shared" si="4"/>
        <v>0</v>
      </c>
      <c r="Q16" s="86" t="s">
        <v>210</v>
      </c>
    </row>
    <row r="17" spans="1:17" ht="13.95" customHeight="1" thickBot="1">
      <c r="A17" s="228">
        <v>8</v>
      </c>
      <c r="B17" s="204" t="s">
        <v>518</v>
      </c>
      <c r="C17" s="205">
        <v>300</v>
      </c>
      <c r="D17" s="206">
        <v>0.9</v>
      </c>
      <c r="E17" s="214" t="s">
        <v>194</v>
      </c>
      <c r="F17" s="216">
        <v>11330</v>
      </c>
      <c r="G17" s="198">
        <f t="shared" si="6"/>
        <v>20100</v>
      </c>
      <c r="H17" s="173">
        <f t="shared" si="0"/>
        <v>312.21719457013575</v>
      </c>
      <c r="I17" s="209">
        <v>87</v>
      </c>
      <c r="J17" s="229">
        <v>7760</v>
      </c>
      <c r="L17" s="100">
        <f t="shared" si="7"/>
        <v>0</v>
      </c>
      <c r="M17" s="130">
        <f t="shared" si="1"/>
        <v>11330</v>
      </c>
      <c r="N17" s="130">
        <f t="shared" si="2"/>
        <v>0</v>
      </c>
      <c r="O17" s="130">
        <f t="shared" si="3"/>
        <v>0</v>
      </c>
      <c r="P17" s="130">
        <f t="shared" si="4"/>
        <v>0</v>
      </c>
      <c r="Q17" s="86" t="s">
        <v>148</v>
      </c>
    </row>
    <row r="18" spans="1:17" ht="13.95" customHeight="1" thickBot="1">
      <c r="A18" s="228">
        <v>9</v>
      </c>
      <c r="B18" s="204" t="s">
        <v>518</v>
      </c>
      <c r="C18" s="205">
        <v>500</v>
      </c>
      <c r="D18" s="206">
        <v>1.1000000000000001</v>
      </c>
      <c r="E18" s="214" t="s">
        <v>194</v>
      </c>
      <c r="F18" s="216">
        <v>23100</v>
      </c>
      <c r="G18" s="198">
        <f t="shared" si="6"/>
        <v>43200</v>
      </c>
      <c r="H18" s="173">
        <f t="shared" si="0"/>
        <v>524.88687782805437</v>
      </c>
      <c r="I18" s="209">
        <v>90</v>
      </c>
      <c r="J18" s="229">
        <v>7930</v>
      </c>
      <c r="L18" s="100">
        <f t="shared" si="7"/>
        <v>0</v>
      </c>
      <c r="M18" s="130">
        <f t="shared" si="1"/>
        <v>23100</v>
      </c>
      <c r="N18" s="130">
        <f t="shared" si="2"/>
        <v>0</v>
      </c>
      <c r="O18" s="130">
        <f t="shared" si="3"/>
        <v>0</v>
      </c>
      <c r="P18" s="130">
        <f t="shared" si="4"/>
        <v>0</v>
      </c>
      <c r="Q18" s="86" t="s">
        <v>63</v>
      </c>
    </row>
    <row r="19" spans="1:17" ht="13.95" customHeight="1" thickBot="1">
      <c r="A19" s="228">
        <v>10</v>
      </c>
      <c r="B19" s="204" t="s">
        <v>518</v>
      </c>
      <c r="C19" s="205">
        <v>451</v>
      </c>
      <c r="D19" s="206">
        <v>1.3</v>
      </c>
      <c r="E19" s="214" t="s">
        <v>194</v>
      </c>
      <c r="F19" s="216">
        <v>24650</v>
      </c>
      <c r="G19" s="198">
        <f t="shared" si="6"/>
        <v>67850</v>
      </c>
      <c r="H19" s="173">
        <f t="shared" si="0"/>
        <v>477.52941176470591</v>
      </c>
      <c r="I19" s="209">
        <v>93</v>
      </c>
      <c r="J19" s="229">
        <v>7950</v>
      </c>
      <c r="L19" s="100">
        <f t="shared" si="7"/>
        <v>0</v>
      </c>
      <c r="M19" s="130">
        <f t="shared" si="1"/>
        <v>24650</v>
      </c>
      <c r="N19" s="130">
        <f t="shared" si="2"/>
        <v>0</v>
      </c>
      <c r="O19" s="130">
        <f t="shared" si="3"/>
        <v>0</v>
      </c>
      <c r="P19" s="130">
        <f t="shared" si="4"/>
        <v>0</v>
      </c>
      <c r="Q19" s="86" t="s">
        <v>147</v>
      </c>
    </row>
    <row r="20" spans="1:17" ht="13.95" customHeight="1" thickBot="1">
      <c r="A20" s="228">
        <v>11</v>
      </c>
      <c r="B20" s="204" t="s">
        <v>518</v>
      </c>
      <c r="C20" s="205">
        <v>240</v>
      </c>
      <c r="D20" s="206">
        <v>1.5</v>
      </c>
      <c r="E20" s="214" t="s">
        <v>194</v>
      </c>
      <c r="F20" s="216">
        <v>15150</v>
      </c>
      <c r="G20" s="198">
        <f t="shared" si="6"/>
        <v>83000</v>
      </c>
      <c r="H20" s="173">
        <f t="shared" si="0"/>
        <v>256.28959276018099</v>
      </c>
      <c r="I20" s="209">
        <v>95</v>
      </c>
      <c r="J20" s="229">
        <v>7540</v>
      </c>
      <c r="L20" s="100">
        <f t="shared" si="7"/>
        <v>0</v>
      </c>
      <c r="M20" s="130">
        <f t="shared" si="1"/>
        <v>15150</v>
      </c>
      <c r="N20" s="130">
        <f t="shared" si="2"/>
        <v>0</v>
      </c>
      <c r="O20" s="130">
        <f t="shared" si="3"/>
        <v>0</v>
      </c>
      <c r="P20" s="130">
        <f t="shared" si="4"/>
        <v>0</v>
      </c>
      <c r="Q20" s="86" t="s">
        <v>186</v>
      </c>
    </row>
    <row r="21" spans="1:17" ht="13.95" customHeight="1" thickBot="1">
      <c r="A21" s="228">
        <v>12</v>
      </c>
      <c r="B21" s="204" t="s">
        <v>518</v>
      </c>
      <c r="C21" s="205">
        <v>300</v>
      </c>
      <c r="D21" s="206">
        <v>0.6</v>
      </c>
      <c r="E21" s="214" t="s">
        <v>174</v>
      </c>
      <c r="F21" s="216">
        <v>7560</v>
      </c>
      <c r="G21" s="198">
        <f t="shared" si="6"/>
        <v>90560</v>
      </c>
      <c r="H21" s="173">
        <f t="shared" si="0"/>
        <v>308.1447963800905</v>
      </c>
      <c r="I21" s="209">
        <v>95</v>
      </c>
      <c r="J21" s="229">
        <v>7560</v>
      </c>
      <c r="L21" s="100">
        <f t="shared" si="7"/>
        <v>0</v>
      </c>
      <c r="M21" s="130">
        <f t="shared" si="1"/>
        <v>0</v>
      </c>
      <c r="N21" s="130">
        <f t="shared" si="2"/>
        <v>7560</v>
      </c>
      <c r="O21" s="130">
        <f t="shared" si="3"/>
        <v>0</v>
      </c>
      <c r="P21" s="130">
        <f t="shared" si="4"/>
        <v>0</v>
      </c>
      <c r="Q21" s="86" t="s">
        <v>187</v>
      </c>
    </row>
    <row r="22" spans="1:17" ht="13.95" customHeight="1" thickBot="1">
      <c r="A22" s="228">
        <v>13</v>
      </c>
      <c r="B22" s="204" t="s">
        <v>518</v>
      </c>
      <c r="C22" s="205">
        <v>549</v>
      </c>
      <c r="D22" s="206">
        <v>0.9</v>
      </c>
      <c r="E22" s="214" t="s">
        <v>174</v>
      </c>
      <c r="F22" s="216">
        <v>20740</v>
      </c>
      <c r="G22" s="198">
        <f t="shared" si="6"/>
        <v>111300</v>
      </c>
      <c r="H22" s="173">
        <f t="shared" si="0"/>
        <v>571.35746606334851</v>
      </c>
      <c r="I22" s="209">
        <v>92</v>
      </c>
      <c r="J22" s="229">
        <v>6970</v>
      </c>
      <c r="L22" s="100">
        <f t="shared" si="7"/>
        <v>0</v>
      </c>
      <c r="M22" s="130">
        <f t="shared" si="1"/>
        <v>0</v>
      </c>
      <c r="N22" s="130">
        <f t="shared" si="2"/>
        <v>20740</v>
      </c>
      <c r="O22" s="130">
        <f t="shared" si="3"/>
        <v>0</v>
      </c>
      <c r="P22" s="130">
        <f t="shared" si="4"/>
        <v>0</v>
      </c>
      <c r="Q22" s="86" t="s">
        <v>197</v>
      </c>
    </row>
    <row r="23" spans="1:17" ht="13.95" customHeight="1" thickBot="1">
      <c r="A23" s="228">
        <v>14</v>
      </c>
      <c r="B23" s="204" t="s">
        <v>518</v>
      </c>
      <c r="C23" s="205">
        <v>148</v>
      </c>
      <c r="D23" s="206">
        <v>0.3</v>
      </c>
      <c r="E23" s="214" t="s">
        <v>174</v>
      </c>
      <c r="F23" s="216">
        <v>1860</v>
      </c>
      <c r="G23" s="198">
        <f t="shared" si="6"/>
        <v>113160</v>
      </c>
      <c r="H23" s="173">
        <f t="shared" si="0"/>
        <v>150.00904977375563</v>
      </c>
      <c r="I23" s="209">
        <v>92</v>
      </c>
      <c r="J23" s="229">
        <v>6940</v>
      </c>
      <c r="L23" s="100">
        <f t="shared" si="7"/>
        <v>0</v>
      </c>
      <c r="M23" s="130">
        <f t="shared" si="1"/>
        <v>0</v>
      </c>
      <c r="N23" s="130">
        <f t="shared" si="2"/>
        <v>1860</v>
      </c>
      <c r="O23" s="130">
        <f t="shared" si="3"/>
        <v>0</v>
      </c>
      <c r="P23" s="130">
        <f t="shared" si="4"/>
        <v>0</v>
      </c>
      <c r="Q23" s="86" t="s">
        <v>249</v>
      </c>
    </row>
    <row r="24" spans="1:17" ht="13.95" customHeight="1" thickBot="1">
      <c r="A24" s="228">
        <v>15</v>
      </c>
      <c r="B24" s="204" t="s">
        <v>518</v>
      </c>
      <c r="C24" s="205">
        <v>350</v>
      </c>
      <c r="D24" s="206">
        <v>0.9</v>
      </c>
      <c r="E24" s="214" t="s">
        <v>174</v>
      </c>
      <c r="F24" s="216">
        <v>13220</v>
      </c>
      <c r="G24" s="198">
        <f t="shared" si="6"/>
        <v>126380</v>
      </c>
      <c r="H24" s="173">
        <f t="shared" si="0"/>
        <v>364.2533936651584</v>
      </c>
      <c r="I24" s="209">
        <v>93</v>
      </c>
      <c r="J24" s="229">
        <v>6690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518</v>
      </c>
      <c r="C25" s="205">
        <v>498</v>
      </c>
      <c r="D25" s="206">
        <v>1.3</v>
      </c>
      <c r="E25" s="214" t="s">
        <v>174</v>
      </c>
      <c r="F25" s="216">
        <v>27180</v>
      </c>
      <c r="G25" s="198">
        <f t="shared" si="6"/>
        <v>153560</v>
      </c>
      <c r="H25" s="173">
        <f t="shared" si="0"/>
        <v>527.29411764705878</v>
      </c>
      <c r="I25" s="209">
        <v>92</v>
      </c>
      <c r="J25" s="229">
        <v>6720</v>
      </c>
      <c r="L25" s="100">
        <f t="shared" si="7"/>
        <v>0</v>
      </c>
      <c r="M25" s="130">
        <f t="shared" si="1"/>
        <v>0</v>
      </c>
      <c r="N25" s="130">
        <f t="shared" si="2"/>
        <v>27180</v>
      </c>
      <c r="O25" s="130">
        <f t="shared" si="3"/>
        <v>0</v>
      </c>
      <c r="P25" s="130">
        <f t="shared" si="4"/>
        <v>0</v>
      </c>
      <c r="Q25" s="87" t="s">
        <v>214</v>
      </c>
    </row>
    <row r="26" spans="1:17" ht="13.95" customHeight="1" thickBot="1">
      <c r="A26" s="228">
        <v>17</v>
      </c>
      <c r="B26" s="204" t="s">
        <v>518</v>
      </c>
      <c r="C26" s="205">
        <v>148</v>
      </c>
      <c r="D26" s="206">
        <v>0.3</v>
      </c>
      <c r="E26" s="214" t="s">
        <v>174</v>
      </c>
      <c r="F26" s="216">
        <v>1860</v>
      </c>
      <c r="G26" s="198">
        <f t="shared" si="6"/>
        <v>155420</v>
      </c>
      <c r="H26" s="173">
        <f t="shared" si="0"/>
        <v>150.00904977375563</v>
      </c>
      <c r="I26" s="209">
        <v>93</v>
      </c>
      <c r="J26" s="229">
        <v>6840</v>
      </c>
      <c r="L26" s="100">
        <f t="shared" si="7"/>
        <v>0</v>
      </c>
      <c r="M26" s="130">
        <f t="shared" si="1"/>
        <v>0</v>
      </c>
      <c r="N26" s="130">
        <f t="shared" si="2"/>
        <v>1860</v>
      </c>
      <c r="O26" s="130">
        <f t="shared" si="3"/>
        <v>0</v>
      </c>
      <c r="P26" s="130">
        <f t="shared" si="4"/>
        <v>0</v>
      </c>
    </row>
    <row r="27" spans="1:17" ht="13.95" customHeight="1" thickBot="1">
      <c r="A27" s="228">
        <v>18</v>
      </c>
      <c r="B27" s="204" t="s">
        <v>518</v>
      </c>
      <c r="C27" s="205">
        <v>400</v>
      </c>
      <c r="D27" s="206">
        <v>0.9</v>
      </c>
      <c r="E27" s="214" t="s">
        <v>174</v>
      </c>
      <c r="F27" s="216">
        <v>15100</v>
      </c>
      <c r="G27" s="198">
        <f t="shared" si="6"/>
        <v>170520</v>
      </c>
      <c r="H27" s="173">
        <f t="shared" si="0"/>
        <v>416.28959276018105</v>
      </c>
      <c r="I27" s="209">
        <v>93</v>
      </c>
      <c r="J27" s="229">
        <v>6660</v>
      </c>
      <c r="L27" s="100">
        <f t="shared" si="7"/>
        <v>0</v>
      </c>
      <c r="M27" s="130">
        <f t="shared" si="1"/>
        <v>0</v>
      </c>
      <c r="N27" s="130">
        <f t="shared" si="2"/>
        <v>15100</v>
      </c>
      <c r="O27" s="130">
        <f t="shared" si="3"/>
        <v>0</v>
      </c>
      <c r="P27" s="130">
        <f t="shared" si="4"/>
        <v>0</v>
      </c>
    </row>
    <row r="28" spans="1:17" ht="13.95" customHeight="1" thickBot="1">
      <c r="A28" s="228">
        <v>19</v>
      </c>
      <c r="B28" s="204" t="s">
        <v>518</v>
      </c>
      <c r="C28" s="205">
        <v>399</v>
      </c>
      <c r="D28" s="206">
        <v>1.3</v>
      </c>
      <c r="E28" s="214" t="s">
        <v>174</v>
      </c>
      <c r="F28" s="216">
        <v>21760</v>
      </c>
      <c r="G28" s="198">
        <f t="shared" si="6"/>
        <v>192280</v>
      </c>
      <c r="H28" s="173">
        <f t="shared" si="0"/>
        <v>422.47058823529414</v>
      </c>
      <c r="I28" s="209">
        <v>93</v>
      </c>
      <c r="J28" s="229">
        <v>6640</v>
      </c>
      <c r="L28" s="100">
        <f t="shared" si="7"/>
        <v>0</v>
      </c>
      <c r="M28" s="130">
        <f t="shared" si="1"/>
        <v>0</v>
      </c>
      <c r="N28" s="130">
        <f t="shared" si="2"/>
        <v>21760</v>
      </c>
      <c r="O28" s="130">
        <f t="shared" si="3"/>
        <v>0</v>
      </c>
      <c r="P28" s="130">
        <f t="shared" si="4"/>
        <v>0</v>
      </c>
    </row>
    <row r="29" spans="1:17" ht="13.95" customHeight="1" thickBot="1">
      <c r="A29" s="228">
        <v>20</v>
      </c>
      <c r="B29" s="204" t="s">
        <v>518</v>
      </c>
      <c r="C29" s="205">
        <v>397</v>
      </c>
      <c r="D29" s="206">
        <v>0.9</v>
      </c>
      <c r="E29" s="214" t="s">
        <v>174</v>
      </c>
      <c r="F29" s="216">
        <v>15000</v>
      </c>
      <c r="G29" s="198">
        <f t="shared" si="6"/>
        <v>207280</v>
      </c>
      <c r="H29" s="173">
        <f t="shared" si="0"/>
        <v>413.16742081447967</v>
      </c>
      <c r="I29" s="209">
        <v>93</v>
      </c>
      <c r="J29" s="229">
        <v>6670</v>
      </c>
      <c r="L29" s="100">
        <f t="shared" si="7"/>
        <v>0</v>
      </c>
      <c r="M29" s="130">
        <f t="shared" si="1"/>
        <v>0</v>
      </c>
      <c r="N29" s="130">
        <f t="shared" si="2"/>
        <v>15000</v>
      </c>
      <c r="O29" s="130">
        <f t="shared" si="3"/>
        <v>0</v>
      </c>
      <c r="P29" s="130">
        <f t="shared" si="4"/>
        <v>0</v>
      </c>
    </row>
    <row r="30" spans="1:17" ht="13.95" customHeight="1" thickBot="1">
      <c r="A30" s="228">
        <v>21</v>
      </c>
      <c r="B30" s="204" t="s">
        <v>518</v>
      </c>
      <c r="C30" s="205">
        <v>297</v>
      </c>
      <c r="D30" s="206">
        <v>1.5</v>
      </c>
      <c r="E30" s="214" t="s">
        <v>174</v>
      </c>
      <c r="F30" s="216">
        <v>18700</v>
      </c>
      <c r="G30" s="198">
        <f t="shared" si="6"/>
        <v>225980</v>
      </c>
      <c r="H30" s="173">
        <f t="shared" si="0"/>
        <v>317.15837104072398</v>
      </c>
      <c r="I30" s="209">
        <v>93</v>
      </c>
      <c r="J30" s="229">
        <v>6690</v>
      </c>
      <c r="L30" s="100">
        <f t="shared" si="7"/>
        <v>0</v>
      </c>
      <c r="M30" s="130">
        <f t="shared" si="1"/>
        <v>0</v>
      </c>
      <c r="N30" s="130">
        <f t="shared" si="2"/>
        <v>18700</v>
      </c>
      <c r="O30" s="130">
        <f t="shared" si="3"/>
        <v>0</v>
      </c>
      <c r="P30" s="130">
        <f t="shared" si="4"/>
        <v>0</v>
      </c>
    </row>
    <row r="31" spans="1:17" ht="13.95" customHeight="1" thickBot="1">
      <c r="A31" s="228">
        <v>22</v>
      </c>
      <c r="B31" s="204" t="s">
        <v>518</v>
      </c>
      <c r="C31" s="205">
        <v>200</v>
      </c>
      <c r="D31" s="206">
        <v>0.6</v>
      </c>
      <c r="E31" s="214" t="s">
        <v>174</v>
      </c>
      <c r="F31" s="216">
        <v>5030</v>
      </c>
      <c r="G31" s="198">
        <f t="shared" si="6"/>
        <v>231010</v>
      </c>
      <c r="H31" s="173">
        <f t="shared" si="0"/>
        <v>205.42986425339365</v>
      </c>
      <c r="I31" s="209">
        <v>93</v>
      </c>
      <c r="J31" s="229">
        <v>6690</v>
      </c>
      <c r="L31" s="100">
        <f t="shared" si="7"/>
        <v>0</v>
      </c>
      <c r="M31" s="130">
        <f t="shared" si="1"/>
        <v>0</v>
      </c>
      <c r="N31" s="130">
        <f t="shared" si="2"/>
        <v>5030</v>
      </c>
      <c r="O31" s="130">
        <f t="shared" si="3"/>
        <v>0</v>
      </c>
      <c r="P31" s="130">
        <f t="shared" si="4"/>
        <v>0</v>
      </c>
    </row>
    <row r="32" spans="1:17" ht="13.95" customHeight="1" thickBot="1">
      <c r="A32" s="228">
        <v>23</v>
      </c>
      <c r="B32" s="204" t="s">
        <v>518</v>
      </c>
      <c r="C32" s="205">
        <v>0</v>
      </c>
      <c r="D32" s="206">
        <v>0</v>
      </c>
      <c r="E32" s="214" t="s">
        <v>186</v>
      </c>
      <c r="F32" s="216">
        <f t="shared" si="5"/>
        <v>0</v>
      </c>
      <c r="G32" s="198">
        <f t="shared" si="6"/>
        <v>231010</v>
      </c>
      <c r="H32" s="173">
        <f t="shared" si="0"/>
        <v>0</v>
      </c>
      <c r="I32" s="209"/>
      <c r="J32" s="229"/>
      <c r="L32" s="100">
        <f t="shared" si="7"/>
        <v>0</v>
      </c>
      <c r="M32" s="130">
        <f t="shared" si="1"/>
        <v>0</v>
      </c>
      <c r="N32" s="130">
        <f t="shared" si="2"/>
        <v>0</v>
      </c>
      <c r="O32" s="130">
        <f t="shared" si="3"/>
        <v>0</v>
      </c>
      <c r="P32" s="130">
        <f t="shared" si="4"/>
        <v>0</v>
      </c>
    </row>
    <row r="33" spans="1:16" ht="13.95" customHeight="1" thickBot="1">
      <c r="A33" s="228">
        <v>24</v>
      </c>
      <c r="B33" s="204" t="s">
        <v>518</v>
      </c>
      <c r="C33" s="205">
        <v>198</v>
      </c>
      <c r="D33" s="206">
        <v>0.6</v>
      </c>
      <c r="E33" s="214" t="s">
        <v>174</v>
      </c>
      <c r="F33" s="216">
        <v>4980</v>
      </c>
      <c r="G33" s="198">
        <f t="shared" si="6"/>
        <v>235990</v>
      </c>
      <c r="H33" s="173">
        <f t="shared" si="0"/>
        <v>203.37556561085972</v>
      </c>
      <c r="I33" s="209">
        <v>96</v>
      </c>
      <c r="J33" s="229">
        <v>6980</v>
      </c>
      <c r="L33" s="100">
        <f t="shared" si="7"/>
        <v>0</v>
      </c>
      <c r="M33" s="130">
        <f t="shared" si="1"/>
        <v>0</v>
      </c>
      <c r="N33" s="130">
        <f t="shared" si="2"/>
        <v>4980</v>
      </c>
      <c r="O33" s="130">
        <f t="shared" si="3"/>
        <v>0</v>
      </c>
      <c r="P33" s="130">
        <f t="shared" si="4"/>
        <v>0</v>
      </c>
    </row>
    <row r="34" spans="1:16" ht="13.95" customHeight="1" thickBot="1">
      <c r="A34" s="228">
        <v>25</v>
      </c>
      <c r="B34" s="204" t="s">
        <v>518</v>
      </c>
      <c r="C34" s="205">
        <v>350</v>
      </c>
      <c r="D34" s="206">
        <v>0.9</v>
      </c>
      <c r="E34" s="214" t="s">
        <v>174</v>
      </c>
      <c r="F34" s="216">
        <v>13220</v>
      </c>
      <c r="G34" s="198">
        <f t="shared" si="6"/>
        <v>249210</v>
      </c>
      <c r="H34" s="173">
        <f t="shared" si="0"/>
        <v>364.2533936651584</v>
      </c>
      <c r="I34" s="209">
        <v>96</v>
      </c>
      <c r="J34" s="229">
        <v>6960</v>
      </c>
      <c r="L34" s="100">
        <f t="shared" si="7"/>
        <v>0</v>
      </c>
      <c r="M34" s="130">
        <f t="shared" si="1"/>
        <v>0</v>
      </c>
      <c r="N34" s="130">
        <f t="shared" si="2"/>
        <v>13220</v>
      </c>
      <c r="O34" s="130">
        <f t="shared" si="3"/>
        <v>0</v>
      </c>
      <c r="P34" s="130">
        <f t="shared" si="4"/>
        <v>0</v>
      </c>
    </row>
    <row r="35" spans="1:16" ht="13.95" customHeight="1" thickBot="1">
      <c r="A35" s="228">
        <v>26</v>
      </c>
      <c r="B35" s="204" t="s">
        <v>518</v>
      </c>
      <c r="C35" s="205">
        <v>251</v>
      </c>
      <c r="D35" s="206">
        <v>1.5</v>
      </c>
      <c r="E35" s="214" t="s">
        <v>174</v>
      </c>
      <c r="F35" s="216">
        <v>15810</v>
      </c>
      <c r="G35" s="198">
        <f t="shared" si="6"/>
        <v>265020</v>
      </c>
      <c r="H35" s="173">
        <f t="shared" si="0"/>
        <v>268.0361990950226</v>
      </c>
      <c r="I35" s="209">
        <v>94</v>
      </c>
      <c r="J35" s="229">
        <v>7130</v>
      </c>
      <c r="L35" s="100">
        <f t="shared" si="7"/>
        <v>0</v>
      </c>
      <c r="M35" s="130">
        <f t="shared" si="1"/>
        <v>0</v>
      </c>
      <c r="N35" s="130">
        <f t="shared" si="2"/>
        <v>15810</v>
      </c>
      <c r="O35" s="130">
        <f t="shared" si="3"/>
        <v>0</v>
      </c>
      <c r="P35" s="130">
        <f t="shared" si="4"/>
        <v>0</v>
      </c>
    </row>
    <row r="36" spans="1:16" ht="13.95" customHeight="1" thickBot="1">
      <c r="A36" s="228">
        <v>27</v>
      </c>
      <c r="B36" s="204" t="s">
        <v>518</v>
      </c>
      <c r="C36" s="205">
        <v>251</v>
      </c>
      <c r="D36" s="206">
        <v>0.6</v>
      </c>
      <c r="E36" s="214" t="s">
        <v>174</v>
      </c>
      <c r="F36" s="216">
        <v>6330</v>
      </c>
      <c r="G36" s="198">
        <f t="shared" si="6"/>
        <v>271350</v>
      </c>
      <c r="H36" s="173">
        <f t="shared" si="0"/>
        <v>257.814479638009</v>
      </c>
      <c r="I36" s="209">
        <v>95</v>
      </c>
      <c r="J36" s="229">
        <v>6990</v>
      </c>
      <c r="L36" s="100">
        <f t="shared" si="7"/>
        <v>0</v>
      </c>
      <c r="M36" s="130">
        <f t="shared" si="1"/>
        <v>0</v>
      </c>
      <c r="N36" s="130">
        <f t="shared" si="2"/>
        <v>6330</v>
      </c>
      <c r="O36" s="130">
        <f t="shared" si="3"/>
        <v>0</v>
      </c>
      <c r="P36" s="130">
        <f t="shared" si="4"/>
        <v>0</v>
      </c>
    </row>
    <row r="37" spans="1:16" ht="13.95" customHeight="1" thickBot="1">
      <c r="A37" s="228">
        <v>28</v>
      </c>
      <c r="B37" s="204" t="s">
        <v>518</v>
      </c>
      <c r="C37" s="205">
        <v>409</v>
      </c>
      <c r="D37" s="206">
        <v>1</v>
      </c>
      <c r="E37" s="214" t="s">
        <v>174</v>
      </c>
      <c r="F37" s="216">
        <v>17200</v>
      </c>
      <c r="G37" s="198">
        <f t="shared" si="6"/>
        <v>288550</v>
      </c>
      <c r="H37" s="173">
        <f t="shared" si="0"/>
        <v>427.50678733031674</v>
      </c>
      <c r="I37" s="209">
        <v>95</v>
      </c>
      <c r="J37" s="229">
        <v>7070</v>
      </c>
      <c r="L37" s="100">
        <f t="shared" si="7"/>
        <v>0</v>
      </c>
      <c r="M37" s="130">
        <f t="shared" si="1"/>
        <v>0</v>
      </c>
      <c r="N37" s="130">
        <f t="shared" si="2"/>
        <v>17200</v>
      </c>
      <c r="O37" s="130">
        <f t="shared" si="3"/>
        <v>0</v>
      </c>
      <c r="P37" s="130">
        <f t="shared" si="4"/>
        <v>0</v>
      </c>
    </row>
    <row r="38" spans="1:16" ht="13.95" customHeight="1" thickBot="1">
      <c r="A38" s="228">
        <v>29</v>
      </c>
      <c r="B38" s="204" t="s">
        <v>525</v>
      </c>
      <c r="C38" s="205">
        <v>249</v>
      </c>
      <c r="D38" s="206">
        <v>1.3</v>
      </c>
      <c r="E38" s="214" t="s">
        <v>174</v>
      </c>
      <c r="F38" s="216">
        <v>13610</v>
      </c>
      <c r="G38" s="198">
        <f t="shared" si="6"/>
        <v>302160</v>
      </c>
      <c r="H38" s="173">
        <f t="shared" si="0"/>
        <v>263.64705882352939</v>
      </c>
      <c r="I38" s="209">
        <v>95</v>
      </c>
      <c r="J38" s="229">
        <v>6960</v>
      </c>
      <c r="L38" s="100">
        <f t="shared" si="7"/>
        <v>0</v>
      </c>
      <c r="M38" s="130">
        <f t="shared" si="1"/>
        <v>0</v>
      </c>
      <c r="N38" s="130">
        <f t="shared" si="2"/>
        <v>13610</v>
      </c>
      <c r="O38" s="130">
        <f t="shared" si="3"/>
        <v>0</v>
      </c>
      <c r="P38" s="130">
        <f t="shared" si="4"/>
        <v>0</v>
      </c>
    </row>
    <row r="39" spans="1:16" ht="13.95" customHeight="1" thickBot="1">
      <c r="A39" s="228">
        <v>30</v>
      </c>
      <c r="B39" s="204" t="s">
        <v>525</v>
      </c>
      <c r="C39" s="205">
        <v>200</v>
      </c>
      <c r="D39" s="206">
        <v>1.5</v>
      </c>
      <c r="E39" s="214" t="s">
        <v>174</v>
      </c>
      <c r="F39" s="216">
        <v>12630</v>
      </c>
      <c r="G39" s="198">
        <f t="shared" si="6"/>
        <v>314790</v>
      </c>
      <c r="H39" s="173">
        <f t="shared" si="0"/>
        <v>213.57466063348417</v>
      </c>
      <c r="I39" s="209">
        <v>95</v>
      </c>
      <c r="J39" s="229">
        <v>6890</v>
      </c>
      <c r="L39" s="100">
        <f t="shared" si="7"/>
        <v>0</v>
      </c>
      <c r="M39" s="130">
        <f t="shared" si="1"/>
        <v>0</v>
      </c>
      <c r="N39" s="130">
        <f t="shared" si="2"/>
        <v>12630</v>
      </c>
      <c r="O39" s="130">
        <f t="shared" si="3"/>
        <v>0</v>
      </c>
      <c r="P39" s="130">
        <f t="shared" si="4"/>
        <v>0</v>
      </c>
    </row>
    <row r="40" spans="1:16" ht="13.95" customHeight="1" thickBot="1">
      <c r="A40" s="228">
        <v>31</v>
      </c>
      <c r="B40" s="204" t="s">
        <v>525</v>
      </c>
      <c r="C40" s="205">
        <v>319</v>
      </c>
      <c r="D40" s="206">
        <v>2</v>
      </c>
      <c r="E40" s="214" t="s">
        <v>174</v>
      </c>
      <c r="F40" s="216">
        <v>18310</v>
      </c>
      <c r="G40" s="198">
        <f t="shared" si="6"/>
        <v>333100</v>
      </c>
      <c r="H40" s="173">
        <f t="shared" si="0"/>
        <v>347.86877828054293</v>
      </c>
      <c r="I40" s="209">
        <v>95</v>
      </c>
      <c r="J40" s="229">
        <v>7050</v>
      </c>
      <c r="L40" s="100">
        <f t="shared" si="7"/>
        <v>0</v>
      </c>
      <c r="M40" s="130">
        <f t="shared" si="1"/>
        <v>0</v>
      </c>
      <c r="N40" s="130">
        <f t="shared" si="2"/>
        <v>18310</v>
      </c>
      <c r="O40" s="130">
        <f t="shared" si="3"/>
        <v>0</v>
      </c>
      <c r="P40" s="130">
        <f t="shared" si="4"/>
        <v>0</v>
      </c>
    </row>
    <row r="41" spans="1:16" ht="13.95" customHeight="1" thickBot="1">
      <c r="A41" s="228">
        <v>32</v>
      </c>
      <c r="B41" s="204"/>
      <c r="C41" s="205"/>
      <c r="D41" s="206"/>
      <c r="E41" s="214"/>
      <c r="F41" s="216">
        <f t="shared" si="5"/>
        <v>0</v>
      </c>
      <c r="G41" s="198">
        <f t="shared" si="6"/>
        <v>333100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515</v>
      </c>
      <c r="C49" s="191">
        <f>(C5*E4)</f>
        <v>400.37911499999996</v>
      </c>
      <c r="D49" s="213"/>
      <c r="E49" s="207" t="s">
        <v>214</v>
      </c>
      <c r="F49" s="215"/>
      <c r="G49" s="199"/>
      <c r="H49" s="173">
        <f t="shared" si="0"/>
        <v>400.37911499999996</v>
      </c>
      <c r="I49" s="205">
        <v>90</v>
      </c>
      <c r="J49" s="229">
        <v>7200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372619.92283</v>
      </c>
      <c r="D50" s="195" t="s">
        <v>294</v>
      </c>
      <c r="E50" s="177" t="s">
        <v>295</v>
      </c>
      <c r="F50" s="191">
        <f>SUM(F10:F46)</f>
        <v>333100</v>
      </c>
      <c r="G50" s="201" t="s">
        <v>212</v>
      </c>
      <c r="H50" s="200"/>
      <c r="I50" s="197"/>
      <c r="J50" s="231" t="s">
        <v>257</v>
      </c>
      <c r="K50" s="32"/>
      <c r="L50" s="100"/>
      <c r="M50" s="101"/>
      <c r="N50" s="101"/>
      <c r="O50" s="102"/>
      <c r="P50" s="102"/>
    </row>
    <row r="51" spans="1:17" ht="13.95" customHeight="1" thickBot="1">
      <c r="A51" s="230" t="s">
        <v>259</v>
      </c>
      <c r="B51" s="210">
        <v>0.40347222222222223</v>
      </c>
      <c r="C51" s="190" t="s">
        <v>258</v>
      </c>
      <c r="D51" s="180" t="s">
        <v>260</v>
      </c>
      <c r="E51" s="210">
        <v>0.4826388888888889</v>
      </c>
      <c r="F51" s="190" t="s">
        <v>258</v>
      </c>
      <c r="G51" s="180" t="s">
        <v>261</v>
      </c>
      <c r="H51" s="217">
        <v>43166</v>
      </c>
      <c r="I51" s="197" t="s">
        <v>301</v>
      </c>
      <c r="J51" s="232">
        <f>H49+H55</f>
        <v>450.37911499999996</v>
      </c>
      <c r="K51" s="172"/>
      <c r="L51" s="100"/>
      <c r="M51" s="101"/>
      <c r="N51" s="101"/>
      <c r="O51" s="102"/>
      <c r="P51" s="102"/>
    </row>
    <row r="52" spans="1:17" ht="13.95" customHeight="1" thickBot="1">
      <c r="A52" s="230" t="s">
        <v>234</v>
      </c>
      <c r="B52" s="205">
        <v>520</v>
      </c>
      <c r="C52" s="179" t="s">
        <v>134</v>
      </c>
      <c r="D52" s="180" t="s">
        <v>216</v>
      </c>
      <c r="E52" s="211">
        <f>MAX(D10:D48)</f>
        <v>2</v>
      </c>
      <c r="F52" s="179" t="s">
        <v>221</v>
      </c>
      <c r="G52" s="180" t="s">
        <v>222</v>
      </c>
      <c r="H52" s="211">
        <f>F50/(SUM(C15:C48)*42)</f>
        <v>1.0103124052168637</v>
      </c>
      <c r="I52" s="197" t="s">
        <v>221</v>
      </c>
      <c r="J52" s="233" t="s">
        <v>292</v>
      </c>
      <c r="L52" s="100"/>
      <c r="M52" s="101"/>
      <c r="N52" s="101"/>
      <c r="O52" s="102"/>
      <c r="P52" s="102"/>
    </row>
    <row r="53" spans="1:17" ht="13.95" customHeight="1" thickBot="1">
      <c r="A53" s="230" t="s">
        <v>235</v>
      </c>
      <c r="B53" s="205">
        <v>3250</v>
      </c>
      <c r="C53" s="179" t="s">
        <v>134</v>
      </c>
      <c r="D53" s="180" t="s">
        <v>217</v>
      </c>
      <c r="E53" s="205">
        <f>MAX(I10:I49)</f>
        <v>96</v>
      </c>
      <c r="F53" s="179" t="s">
        <v>135</v>
      </c>
      <c r="G53" s="180" t="s">
        <v>219</v>
      </c>
      <c r="H53" s="205">
        <f>AVERAGE(I14:I48)</f>
        <v>92.461538461538467</v>
      </c>
      <c r="I53" s="197" t="s">
        <v>135</v>
      </c>
      <c r="J53" s="234">
        <f>SUM(H10:H49)+E55+H55</f>
        <v>9617.9210240713182</v>
      </c>
      <c r="L53" s="172"/>
      <c r="M53" s="172"/>
      <c r="N53" s="172"/>
      <c r="O53" s="172"/>
      <c r="P53" s="172"/>
    </row>
    <row r="54" spans="1:17" ht="13.95" customHeight="1" thickBot="1">
      <c r="A54" s="230" t="s">
        <v>136</v>
      </c>
      <c r="B54" s="208">
        <v>1385</v>
      </c>
      <c r="C54" s="179" t="s">
        <v>134</v>
      </c>
      <c r="D54" s="180" t="s">
        <v>218</v>
      </c>
      <c r="E54" s="205">
        <f>MAX(J10:J49)</f>
        <v>8340</v>
      </c>
      <c r="F54" s="179" t="s">
        <v>134</v>
      </c>
      <c r="G54" s="180" t="s">
        <v>220</v>
      </c>
      <c r="H54" s="205">
        <f>AVERAGE(J14:J48)</f>
        <v>7197.3076923076924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0.58835614133482894</v>
      </c>
      <c r="C55" s="179" t="s">
        <v>289</v>
      </c>
      <c r="D55" s="189" t="s">
        <v>287</v>
      </c>
      <c r="E55" s="212">
        <v>328</v>
      </c>
      <c r="F55" s="179" t="s">
        <v>288</v>
      </c>
      <c r="G55" s="178" t="s">
        <v>290</v>
      </c>
      <c r="H55" s="212">
        <v>50</v>
      </c>
      <c r="I55" s="197" t="s">
        <v>288</v>
      </c>
      <c r="J55" s="234">
        <f>(C50/42)+E55+H55</f>
        <v>9249.9029245238089</v>
      </c>
      <c r="L55" s="85">
        <f t="shared" ref="L55:P55" si="10">SUM(L10:L49)</f>
        <v>59.523809523809526</v>
      </c>
      <c r="M55" s="85">
        <f t="shared" si="10"/>
        <v>83000</v>
      </c>
      <c r="N55" s="85">
        <f t="shared" si="10"/>
        <v>250100</v>
      </c>
      <c r="O55" s="85">
        <f t="shared" si="10"/>
        <v>0</v>
      </c>
      <c r="P55" s="85">
        <f t="shared" si="10"/>
        <v>0</v>
      </c>
    </row>
    <row r="56" spans="1:17" ht="43.2" customHeight="1">
      <c r="A56" s="625" t="s">
        <v>526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18059.5</v>
      </c>
      <c r="B61" s="119">
        <f>C6</f>
        <v>18209</v>
      </c>
      <c r="C61" s="119">
        <f>C50</f>
        <v>372619.92283</v>
      </c>
      <c r="D61" s="119">
        <f>J55</f>
        <v>9249.9029245238089</v>
      </c>
      <c r="E61" s="119">
        <f>F50</f>
        <v>333100</v>
      </c>
      <c r="F61" s="119">
        <f>M55</f>
        <v>83000</v>
      </c>
      <c r="G61" s="119">
        <f>N55</f>
        <v>250100</v>
      </c>
      <c r="H61" s="119">
        <f>O55</f>
        <v>0</v>
      </c>
      <c r="I61" s="119">
        <f>P55</f>
        <v>0</v>
      </c>
      <c r="J61" s="119">
        <f>B52</f>
        <v>520</v>
      </c>
      <c r="K61" s="119">
        <f>B53</f>
        <v>3250</v>
      </c>
      <c r="L61" s="119">
        <f>B54</f>
        <v>1385</v>
      </c>
      <c r="M61" s="120">
        <f>B55</f>
        <v>0.58835614133482894</v>
      </c>
      <c r="N61" s="119">
        <f>E53</f>
        <v>96</v>
      </c>
      <c r="O61" s="119">
        <f>H53</f>
        <v>92.461538461538467</v>
      </c>
      <c r="P61" s="119">
        <f>E54</f>
        <v>8340</v>
      </c>
      <c r="Q61" s="119">
        <f>H54</f>
        <v>7197.3076923076924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0.24923446412488742</v>
      </c>
      <c r="N3" s="143">
        <f>N55/F50</f>
        <v>0.75076553587511263</v>
      </c>
      <c r="O3" s="143">
        <f>O55/F50</f>
        <v>0</v>
      </c>
      <c r="P3" s="143">
        <f>P55/F50</f>
        <v>0</v>
      </c>
    </row>
    <row r="4" spans="1:17" ht="13.95" customHeight="1" thickBot="1">
      <c r="A4" s="615">
        <v>9</v>
      </c>
      <c r="B4" s="181" t="s">
        <v>276</v>
      </c>
      <c r="C4" s="202">
        <v>18043.5</v>
      </c>
      <c r="D4" s="182" t="s">
        <v>137</v>
      </c>
      <c r="E4" s="186">
        <f>'Perf Sheet '!$L$5</f>
        <v>2.2169999999999999E-2</v>
      </c>
      <c r="F4" s="616" t="s">
        <v>284</v>
      </c>
      <c r="G4" s="617"/>
      <c r="H4" s="618" t="s">
        <v>509</v>
      </c>
      <c r="I4" s="618"/>
      <c r="J4" s="619"/>
      <c r="N4" s="32"/>
    </row>
    <row r="5" spans="1:17" ht="13.95" customHeight="1" thickBot="1">
      <c r="A5" s="615"/>
      <c r="B5" s="570" t="s">
        <v>139</v>
      </c>
      <c r="C5" s="203">
        <v>17878</v>
      </c>
      <c r="D5" s="183" t="s">
        <v>277</v>
      </c>
      <c r="E5" s="187">
        <f>(C6+C5)/2</f>
        <v>17952.75</v>
      </c>
      <c r="F5" s="616" t="s">
        <v>285</v>
      </c>
      <c r="G5" s="620"/>
      <c r="H5" s="618" t="s">
        <v>512</v>
      </c>
      <c r="I5" s="621"/>
      <c r="J5" s="619"/>
      <c r="M5" s="628" t="s">
        <v>198</v>
      </c>
      <c r="N5" s="629"/>
      <c r="O5" s="629"/>
      <c r="P5" s="630"/>
    </row>
    <row r="6" spans="1:17" ht="13.95" customHeight="1" thickBot="1">
      <c r="A6" s="225" t="s">
        <v>202</v>
      </c>
      <c r="B6" s="570" t="s">
        <v>140</v>
      </c>
      <c r="C6" s="203">
        <v>18027.5</v>
      </c>
      <c r="D6" s="184" t="s">
        <v>203</v>
      </c>
      <c r="E6" s="188">
        <f>'Perf Sheet '!$J$13</f>
        <v>0.65</v>
      </c>
      <c r="F6" s="192" t="s">
        <v>226</v>
      </c>
      <c r="G6" s="194">
        <f>SUM(C12:C15)/SUM(C12:C46)</f>
        <v>8.9740096058861601E-2</v>
      </c>
      <c r="H6" s="192" t="s">
        <v>224</v>
      </c>
      <c r="I6" s="173">
        <f>J55/'Perf Sheet '!$E$21</f>
        <v>51.262487919799497</v>
      </c>
      <c r="J6" s="226"/>
      <c r="M6" s="631" t="s">
        <v>199</v>
      </c>
      <c r="N6" s="632"/>
      <c r="O6" s="632"/>
      <c r="P6" s="633"/>
    </row>
    <row r="7" spans="1:17" ht="13.95" customHeight="1" thickBot="1">
      <c r="A7" s="227">
        <v>22.1</v>
      </c>
      <c r="B7" s="570" t="s">
        <v>141</v>
      </c>
      <c r="C7" s="203">
        <v>8911</v>
      </c>
      <c r="D7" s="185" t="s">
        <v>138</v>
      </c>
      <c r="E7" s="187">
        <f>'Perf Sheet '!$J$15</f>
        <v>6</v>
      </c>
      <c r="F7" s="193" t="s">
        <v>223</v>
      </c>
      <c r="G7" s="187">
        <f>'Perf Sheet '!$J$12</f>
        <v>95</v>
      </c>
      <c r="H7" s="192" t="s">
        <v>225</v>
      </c>
      <c r="I7" s="173">
        <f>F50/'Perf Sheet '!$E$21</f>
        <v>1845.4293628808864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5453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66</v>
      </c>
      <c r="J11" s="229">
        <v>7140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518</v>
      </c>
      <c r="C12" s="205">
        <v>170</v>
      </c>
      <c r="D12" s="206"/>
      <c r="E12" s="214" t="s">
        <v>147</v>
      </c>
      <c r="F12" s="216">
        <f t="shared" si="5"/>
        <v>0</v>
      </c>
      <c r="G12" s="198">
        <f t="shared" si="6"/>
        <v>0</v>
      </c>
      <c r="H12" s="173">
        <f t="shared" si="0"/>
        <v>170</v>
      </c>
      <c r="I12" s="209">
        <v>94</v>
      </c>
      <c r="J12" s="229">
        <v>7700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8100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518</v>
      </c>
      <c r="C14" s="205">
        <v>350</v>
      </c>
      <c r="D14" s="206"/>
      <c r="E14" s="214" t="s">
        <v>148</v>
      </c>
      <c r="F14" s="216">
        <f t="shared" si="5"/>
        <v>0</v>
      </c>
      <c r="G14" s="198">
        <f t="shared" si="6"/>
        <v>0</v>
      </c>
      <c r="H14" s="173">
        <f t="shared" si="0"/>
        <v>350</v>
      </c>
      <c r="I14" s="209">
        <v>91</v>
      </c>
      <c r="J14" s="229">
        <v>8250</v>
      </c>
      <c r="L14" s="100">
        <f t="shared" si="7"/>
        <v>0</v>
      </c>
      <c r="M14" s="130">
        <f t="shared" si="1"/>
        <v>0</v>
      </c>
      <c r="N14" s="130">
        <f t="shared" si="2"/>
        <v>0</v>
      </c>
      <c r="O14" s="130">
        <f t="shared" si="3"/>
        <v>0</v>
      </c>
      <c r="P14" s="130">
        <f t="shared" si="4"/>
        <v>0</v>
      </c>
      <c r="Q14" s="86" t="s">
        <v>209</v>
      </c>
    </row>
    <row r="15" spans="1:17" ht="13.95" customHeight="1" thickBot="1">
      <c r="A15" s="228">
        <v>6</v>
      </c>
      <c r="B15" s="204" t="s">
        <v>518</v>
      </c>
      <c r="C15" s="205">
        <v>197</v>
      </c>
      <c r="D15" s="206">
        <v>0.3</v>
      </c>
      <c r="E15" s="214" t="s">
        <v>194</v>
      </c>
      <c r="F15" s="216">
        <v>2490</v>
      </c>
      <c r="G15" s="198">
        <f t="shared" si="6"/>
        <v>2490</v>
      </c>
      <c r="H15" s="173">
        <f t="shared" si="0"/>
        <v>199.67420814479638</v>
      </c>
      <c r="I15" s="209">
        <v>89</v>
      </c>
      <c r="J15" s="229">
        <v>8120</v>
      </c>
      <c r="L15" s="100">
        <f t="shared" si="7"/>
        <v>0</v>
      </c>
      <c r="M15" s="130">
        <f t="shared" si="1"/>
        <v>2490</v>
      </c>
      <c r="N15" s="130">
        <f t="shared" si="2"/>
        <v>0</v>
      </c>
      <c r="O15" s="130">
        <f t="shared" si="3"/>
        <v>0</v>
      </c>
      <c r="P15" s="130">
        <f t="shared" si="4"/>
        <v>0</v>
      </c>
      <c r="Q15" s="86" t="s">
        <v>175</v>
      </c>
    </row>
    <row r="16" spans="1:17" ht="13.95" customHeight="1" thickBot="1">
      <c r="A16" s="228">
        <v>7</v>
      </c>
      <c r="B16" s="204" t="s">
        <v>518</v>
      </c>
      <c r="C16" s="205">
        <v>250</v>
      </c>
      <c r="D16" s="206">
        <v>0.6</v>
      </c>
      <c r="E16" s="214" t="s">
        <v>194</v>
      </c>
      <c r="F16" s="216">
        <v>6300</v>
      </c>
      <c r="G16" s="198">
        <f t="shared" si="6"/>
        <v>8790</v>
      </c>
      <c r="H16" s="173">
        <f t="shared" si="0"/>
        <v>256.78733031674204</v>
      </c>
      <c r="I16" s="209">
        <v>89</v>
      </c>
      <c r="J16" s="229">
        <v>7860</v>
      </c>
      <c r="L16" s="100">
        <f t="shared" si="7"/>
        <v>0</v>
      </c>
      <c r="M16" s="130">
        <f t="shared" si="1"/>
        <v>6300</v>
      </c>
      <c r="N16" s="130">
        <f t="shared" si="2"/>
        <v>0</v>
      </c>
      <c r="O16" s="130">
        <f t="shared" si="3"/>
        <v>0</v>
      </c>
      <c r="P16" s="130">
        <f t="shared" si="4"/>
        <v>0</v>
      </c>
      <c r="Q16" s="86" t="s">
        <v>210</v>
      </c>
    </row>
    <row r="17" spans="1:17" ht="13.95" customHeight="1" thickBot="1">
      <c r="A17" s="228">
        <v>8</v>
      </c>
      <c r="B17" s="204" t="s">
        <v>518</v>
      </c>
      <c r="C17" s="205">
        <v>300</v>
      </c>
      <c r="D17" s="206">
        <v>0.9</v>
      </c>
      <c r="E17" s="214" t="s">
        <v>194</v>
      </c>
      <c r="F17" s="216">
        <v>11330</v>
      </c>
      <c r="G17" s="198">
        <f t="shared" si="6"/>
        <v>20120</v>
      </c>
      <c r="H17" s="173">
        <f t="shared" si="0"/>
        <v>312.21719457013575</v>
      </c>
      <c r="I17" s="209">
        <v>91</v>
      </c>
      <c r="J17" s="229">
        <v>7980</v>
      </c>
      <c r="L17" s="100">
        <f t="shared" si="7"/>
        <v>0</v>
      </c>
      <c r="M17" s="130">
        <f t="shared" si="1"/>
        <v>11330</v>
      </c>
      <c r="N17" s="130">
        <f t="shared" si="2"/>
        <v>0</v>
      </c>
      <c r="O17" s="130">
        <f t="shared" si="3"/>
        <v>0</v>
      </c>
      <c r="P17" s="130">
        <f t="shared" si="4"/>
        <v>0</v>
      </c>
      <c r="Q17" s="86" t="s">
        <v>148</v>
      </c>
    </row>
    <row r="18" spans="1:17" ht="13.95" customHeight="1" thickBot="1">
      <c r="A18" s="228">
        <v>9</v>
      </c>
      <c r="B18" s="204" t="s">
        <v>518</v>
      </c>
      <c r="C18" s="205">
        <v>499</v>
      </c>
      <c r="D18" s="206">
        <v>1.1000000000000001</v>
      </c>
      <c r="E18" s="214" t="s">
        <v>194</v>
      </c>
      <c r="F18" s="216">
        <v>23060</v>
      </c>
      <c r="G18" s="198">
        <f t="shared" si="6"/>
        <v>43180</v>
      </c>
      <c r="H18" s="173">
        <f t="shared" si="0"/>
        <v>523.83710407239823</v>
      </c>
      <c r="I18" s="209">
        <v>90</v>
      </c>
      <c r="J18" s="229">
        <v>7870</v>
      </c>
      <c r="L18" s="100">
        <f t="shared" si="7"/>
        <v>0</v>
      </c>
      <c r="M18" s="130">
        <f t="shared" si="1"/>
        <v>23060</v>
      </c>
      <c r="N18" s="130">
        <f t="shared" si="2"/>
        <v>0</v>
      </c>
      <c r="O18" s="130">
        <f t="shared" si="3"/>
        <v>0</v>
      </c>
      <c r="P18" s="130">
        <f t="shared" si="4"/>
        <v>0</v>
      </c>
      <c r="Q18" s="86" t="s">
        <v>63</v>
      </c>
    </row>
    <row r="19" spans="1:17" ht="13.95" customHeight="1" thickBot="1">
      <c r="A19" s="228">
        <v>10</v>
      </c>
      <c r="B19" s="204" t="s">
        <v>518</v>
      </c>
      <c r="C19" s="205">
        <v>449</v>
      </c>
      <c r="D19" s="206">
        <v>1.3</v>
      </c>
      <c r="E19" s="214" t="s">
        <v>194</v>
      </c>
      <c r="F19" s="216">
        <v>24490</v>
      </c>
      <c r="G19" s="198">
        <f t="shared" si="6"/>
        <v>67670</v>
      </c>
      <c r="H19" s="173">
        <f t="shared" si="0"/>
        <v>475.41176470588238</v>
      </c>
      <c r="I19" s="209">
        <v>93</v>
      </c>
      <c r="J19" s="229">
        <v>7790</v>
      </c>
      <c r="L19" s="100">
        <f t="shared" si="7"/>
        <v>0</v>
      </c>
      <c r="M19" s="130">
        <f t="shared" si="1"/>
        <v>24490</v>
      </c>
      <c r="N19" s="130">
        <f t="shared" si="2"/>
        <v>0</v>
      </c>
      <c r="O19" s="130">
        <f t="shared" si="3"/>
        <v>0</v>
      </c>
      <c r="P19" s="130">
        <f t="shared" si="4"/>
        <v>0</v>
      </c>
      <c r="Q19" s="86" t="s">
        <v>147</v>
      </c>
    </row>
    <row r="20" spans="1:17" ht="13.95" customHeight="1" thickBot="1">
      <c r="A20" s="228">
        <v>11</v>
      </c>
      <c r="B20" s="204" t="s">
        <v>518</v>
      </c>
      <c r="C20" s="205">
        <v>243</v>
      </c>
      <c r="D20" s="206">
        <v>1.5</v>
      </c>
      <c r="E20" s="214" t="s">
        <v>194</v>
      </c>
      <c r="F20" s="216">
        <v>15350</v>
      </c>
      <c r="G20" s="198">
        <f t="shared" si="6"/>
        <v>83020</v>
      </c>
      <c r="H20" s="173">
        <f t="shared" si="0"/>
        <v>259.49321266968326</v>
      </c>
      <c r="I20" s="209">
        <v>93</v>
      </c>
      <c r="J20" s="229">
        <v>7720</v>
      </c>
      <c r="L20" s="100">
        <f t="shared" si="7"/>
        <v>0</v>
      </c>
      <c r="M20" s="130">
        <f t="shared" si="1"/>
        <v>15350</v>
      </c>
      <c r="N20" s="130">
        <f t="shared" si="2"/>
        <v>0</v>
      </c>
      <c r="O20" s="130">
        <f t="shared" si="3"/>
        <v>0</v>
      </c>
      <c r="P20" s="130">
        <f t="shared" si="4"/>
        <v>0</v>
      </c>
      <c r="Q20" s="86" t="s">
        <v>186</v>
      </c>
    </row>
    <row r="21" spans="1:17" ht="13.95" customHeight="1" thickBot="1">
      <c r="A21" s="228">
        <v>12</v>
      </c>
      <c r="B21" s="204" t="s">
        <v>518</v>
      </c>
      <c r="C21" s="205">
        <v>300</v>
      </c>
      <c r="D21" s="206">
        <v>0.6</v>
      </c>
      <c r="E21" s="214" t="s">
        <v>174</v>
      </c>
      <c r="F21" s="216">
        <v>7550</v>
      </c>
      <c r="G21" s="198">
        <f t="shared" si="6"/>
        <v>90570</v>
      </c>
      <c r="H21" s="173">
        <f t="shared" si="0"/>
        <v>308.1447963800905</v>
      </c>
      <c r="I21" s="209">
        <v>95</v>
      </c>
      <c r="J21" s="229">
        <v>7700</v>
      </c>
      <c r="L21" s="100">
        <f t="shared" si="7"/>
        <v>0</v>
      </c>
      <c r="M21" s="130">
        <f t="shared" si="1"/>
        <v>0</v>
      </c>
      <c r="N21" s="130">
        <f t="shared" si="2"/>
        <v>7550</v>
      </c>
      <c r="O21" s="130">
        <f t="shared" si="3"/>
        <v>0</v>
      </c>
      <c r="P21" s="130">
        <f t="shared" si="4"/>
        <v>0</v>
      </c>
      <c r="Q21" s="86" t="s">
        <v>187</v>
      </c>
    </row>
    <row r="22" spans="1:17" ht="13.95" customHeight="1" thickBot="1">
      <c r="A22" s="228">
        <v>13</v>
      </c>
      <c r="B22" s="204" t="s">
        <v>518</v>
      </c>
      <c r="C22" s="205">
        <v>548</v>
      </c>
      <c r="D22" s="206">
        <v>0.9</v>
      </c>
      <c r="E22" s="214" t="s">
        <v>174</v>
      </c>
      <c r="F22" s="216">
        <v>20700</v>
      </c>
      <c r="G22" s="198">
        <f t="shared" si="6"/>
        <v>111270</v>
      </c>
      <c r="H22" s="173">
        <f t="shared" si="0"/>
        <v>570.31674208144796</v>
      </c>
      <c r="I22" s="209">
        <v>95</v>
      </c>
      <c r="J22" s="229">
        <v>7450</v>
      </c>
      <c r="L22" s="100">
        <f t="shared" si="7"/>
        <v>0</v>
      </c>
      <c r="M22" s="130">
        <f t="shared" si="1"/>
        <v>0</v>
      </c>
      <c r="N22" s="130">
        <f t="shared" si="2"/>
        <v>20700</v>
      </c>
      <c r="O22" s="130">
        <f t="shared" si="3"/>
        <v>0</v>
      </c>
      <c r="P22" s="130">
        <f t="shared" si="4"/>
        <v>0</v>
      </c>
      <c r="Q22" s="86" t="s">
        <v>197</v>
      </c>
    </row>
    <row r="23" spans="1:17" ht="13.95" customHeight="1" thickBot="1">
      <c r="A23" s="228">
        <v>14</v>
      </c>
      <c r="B23" s="204" t="s">
        <v>518</v>
      </c>
      <c r="C23" s="205">
        <v>147</v>
      </c>
      <c r="D23" s="206">
        <v>0.3</v>
      </c>
      <c r="E23" s="214" t="s">
        <v>174</v>
      </c>
      <c r="F23" s="216">
        <v>1850</v>
      </c>
      <c r="G23" s="198">
        <f t="shared" si="6"/>
        <v>113120</v>
      </c>
      <c r="H23" s="173">
        <f t="shared" si="0"/>
        <v>148.99547511312215</v>
      </c>
      <c r="I23" s="209">
        <v>95</v>
      </c>
      <c r="J23" s="229">
        <v>7450</v>
      </c>
      <c r="L23" s="100">
        <f t="shared" si="7"/>
        <v>0</v>
      </c>
      <c r="M23" s="130">
        <f t="shared" si="1"/>
        <v>0</v>
      </c>
      <c r="N23" s="130">
        <f t="shared" si="2"/>
        <v>1850</v>
      </c>
      <c r="O23" s="130">
        <f t="shared" si="3"/>
        <v>0</v>
      </c>
      <c r="P23" s="130">
        <f t="shared" si="4"/>
        <v>0</v>
      </c>
      <c r="Q23" s="86" t="s">
        <v>249</v>
      </c>
    </row>
    <row r="24" spans="1:17" ht="13.95" customHeight="1" thickBot="1">
      <c r="A24" s="228">
        <v>15</v>
      </c>
      <c r="B24" s="204" t="s">
        <v>518</v>
      </c>
      <c r="C24" s="205">
        <v>348</v>
      </c>
      <c r="D24" s="206">
        <v>0.9</v>
      </c>
      <c r="E24" s="214" t="s">
        <v>174</v>
      </c>
      <c r="F24" s="216">
        <v>13150</v>
      </c>
      <c r="G24" s="198">
        <f t="shared" si="6"/>
        <v>126270</v>
      </c>
      <c r="H24" s="173">
        <f t="shared" si="0"/>
        <v>362.17194570135752</v>
      </c>
      <c r="I24" s="209">
        <v>95</v>
      </c>
      <c r="J24" s="229">
        <v>7230</v>
      </c>
      <c r="L24" s="100">
        <f t="shared" si="7"/>
        <v>0</v>
      </c>
      <c r="M24" s="130">
        <f t="shared" si="1"/>
        <v>0</v>
      </c>
      <c r="N24" s="130">
        <f t="shared" si="2"/>
        <v>13150</v>
      </c>
      <c r="O24" s="130">
        <f t="shared" si="3"/>
        <v>0</v>
      </c>
      <c r="P24" s="130">
        <f t="shared" si="4"/>
        <v>0</v>
      </c>
      <c r="Q24" s="86" t="s">
        <v>291</v>
      </c>
    </row>
    <row r="25" spans="1:17" ht="13.95" customHeight="1" thickBot="1">
      <c r="A25" s="228">
        <v>16</v>
      </c>
      <c r="B25" s="204" t="s">
        <v>518</v>
      </c>
      <c r="C25" s="205">
        <v>498</v>
      </c>
      <c r="D25" s="206">
        <v>1.3</v>
      </c>
      <c r="E25" s="214" t="s">
        <v>174</v>
      </c>
      <c r="F25" s="216">
        <v>27190</v>
      </c>
      <c r="G25" s="198">
        <f t="shared" si="6"/>
        <v>153460</v>
      </c>
      <c r="H25" s="173">
        <f t="shared" si="0"/>
        <v>527.29411764705878</v>
      </c>
      <c r="I25" s="209">
        <v>95</v>
      </c>
      <c r="J25" s="229">
        <v>7370</v>
      </c>
      <c r="L25" s="100">
        <f t="shared" si="7"/>
        <v>0</v>
      </c>
      <c r="M25" s="130">
        <f t="shared" si="1"/>
        <v>0</v>
      </c>
      <c r="N25" s="130">
        <f t="shared" si="2"/>
        <v>27190</v>
      </c>
      <c r="O25" s="130">
        <f t="shared" si="3"/>
        <v>0</v>
      </c>
      <c r="P25" s="130">
        <f t="shared" si="4"/>
        <v>0</v>
      </c>
      <c r="Q25" s="87" t="s">
        <v>214</v>
      </c>
    </row>
    <row r="26" spans="1:17" ht="13.95" customHeight="1" thickBot="1">
      <c r="A26" s="228">
        <v>17</v>
      </c>
      <c r="B26" s="204" t="s">
        <v>518</v>
      </c>
      <c r="C26" s="205">
        <v>147</v>
      </c>
      <c r="D26" s="206">
        <v>0.3</v>
      </c>
      <c r="E26" s="214" t="s">
        <v>174</v>
      </c>
      <c r="F26" s="216">
        <v>1850</v>
      </c>
      <c r="G26" s="198">
        <f t="shared" si="6"/>
        <v>155310</v>
      </c>
      <c r="H26" s="173">
        <f t="shared" si="0"/>
        <v>148.99547511312215</v>
      </c>
      <c r="I26" s="209">
        <v>95</v>
      </c>
      <c r="J26" s="229">
        <v>7400</v>
      </c>
      <c r="L26" s="100">
        <f t="shared" si="7"/>
        <v>0</v>
      </c>
      <c r="M26" s="130">
        <f t="shared" si="1"/>
        <v>0</v>
      </c>
      <c r="N26" s="130">
        <f t="shared" si="2"/>
        <v>1850</v>
      </c>
      <c r="O26" s="130">
        <f t="shared" si="3"/>
        <v>0</v>
      </c>
      <c r="P26" s="130">
        <f t="shared" si="4"/>
        <v>0</v>
      </c>
    </row>
    <row r="27" spans="1:17" ht="13.95" customHeight="1" thickBot="1">
      <c r="A27" s="228">
        <v>18</v>
      </c>
      <c r="B27" s="204" t="s">
        <v>518</v>
      </c>
      <c r="C27" s="205">
        <v>401</v>
      </c>
      <c r="D27" s="206">
        <v>0.9</v>
      </c>
      <c r="E27" s="214" t="s">
        <v>174</v>
      </c>
      <c r="F27" s="216">
        <v>15140</v>
      </c>
      <c r="G27" s="198">
        <f t="shared" si="6"/>
        <v>170450</v>
      </c>
      <c r="H27" s="173">
        <f t="shared" si="0"/>
        <v>417.33031674208149</v>
      </c>
      <c r="I27" s="209">
        <v>95</v>
      </c>
      <c r="J27" s="229">
        <v>7140</v>
      </c>
      <c r="L27" s="100">
        <f t="shared" si="7"/>
        <v>0</v>
      </c>
      <c r="M27" s="130">
        <f t="shared" si="1"/>
        <v>0</v>
      </c>
      <c r="N27" s="130">
        <f t="shared" si="2"/>
        <v>15140</v>
      </c>
      <c r="O27" s="130">
        <f t="shared" si="3"/>
        <v>0</v>
      </c>
      <c r="P27" s="130">
        <f t="shared" si="4"/>
        <v>0</v>
      </c>
    </row>
    <row r="28" spans="1:17" ht="13.95" customHeight="1" thickBot="1">
      <c r="A28" s="228">
        <v>19</v>
      </c>
      <c r="B28" s="204" t="s">
        <v>518</v>
      </c>
      <c r="C28" s="205">
        <v>400</v>
      </c>
      <c r="D28" s="206">
        <v>1.3</v>
      </c>
      <c r="E28" s="214" t="s">
        <v>174</v>
      </c>
      <c r="F28" s="216">
        <v>21860</v>
      </c>
      <c r="G28" s="198">
        <f t="shared" si="6"/>
        <v>192310</v>
      </c>
      <c r="H28" s="173">
        <f t="shared" si="0"/>
        <v>423.52941176470591</v>
      </c>
      <c r="I28" s="209">
        <v>95</v>
      </c>
      <c r="J28" s="229">
        <v>7200</v>
      </c>
      <c r="L28" s="100">
        <f t="shared" si="7"/>
        <v>0</v>
      </c>
      <c r="M28" s="130">
        <f t="shared" si="1"/>
        <v>0</v>
      </c>
      <c r="N28" s="130">
        <f t="shared" si="2"/>
        <v>21860</v>
      </c>
      <c r="O28" s="130">
        <f t="shared" si="3"/>
        <v>0</v>
      </c>
      <c r="P28" s="130">
        <f t="shared" si="4"/>
        <v>0</v>
      </c>
    </row>
    <row r="29" spans="1:17" ht="13.95" customHeight="1" thickBot="1">
      <c r="A29" s="228">
        <v>20</v>
      </c>
      <c r="B29" s="204" t="s">
        <v>518</v>
      </c>
      <c r="C29" s="205">
        <v>451</v>
      </c>
      <c r="D29" s="206">
        <v>0.9</v>
      </c>
      <c r="E29" s="214" t="s">
        <v>174</v>
      </c>
      <c r="F29" s="216">
        <v>17030</v>
      </c>
      <c r="G29" s="198">
        <f t="shared" si="6"/>
        <v>209340</v>
      </c>
      <c r="H29" s="173">
        <f t="shared" si="0"/>
        <v>469.36651583710409</v>
      </c>
      <c r="I29" s="209">
        <v>95</v>
      </c>
      <c r="J29" s="229">
        <v>7178</v>
      </c>
      <c r="L29" s="100">
        <f t="shared" si="7"/>
        <v>0</v>
      </c>
      <c r="M29" s="130">
        <f t="shared" si="1"/>
        <v>0</v>
      </c>
      <c r="N29" s="130">
        <f t="shared" si="2"/>
        <v>17030</v>
      </c>
      <c r="O29" s="130">
        <f t="shared" si="3"/>
        <v>0</v>
      </c>
      <c r="P29" s="130">
        <f t="shared" si="4"/>
        <v>0</v>
      </c>
    </row>
    <row r="30" spans="1:17" ht="13.95" customHeight="1" thickBot="1">
      <c r="A30" s="228">
        <v>21</v>
      </c>
      <c r="B30" s="204" t="s">
        <v>518</v>
      </c>
      <c r="C30" s="205">
        <v>298</v>
      </c>
      <c r="D30" s="206">
        <v>1.5</v>
      </c>
      <c r="E30" s="214" t="s">
        <v>174</v>
      </c>
      <c r="F30" s="216">
        <v>18760</v>
      </c>
      <c r="G30" s="198">
        <f t="shared" si="6"/>
        <v>228100</v>
      </c>
      <c r="H30" s="173">
        <f t="shared" si="0"/>
        <v>318.22624434389138</v>
      </c>
      <c r="I30" s="209">
        <v>95</v>
      </c>
      <c r="J30" s="229">
        <v>7200</v>
      </c>
      <c r="L30" s="100">
        <f t="shared" si="7"/>
        <v>0</v>
      </c>
      <c r="M30" s="130">
        <f t="shared" si="1"/>
        <v>0</v>
      </c>
      <c r="N30" s="130">
        <f t="shared" si="2"/>
        <v>18760</v>
      </c>
      <c r="O30" s="130">
        <f t="shared" si="3"/>
        <v>0</v>
      </c>
      <c r="P30" s="130">
        <f t="shared" si="4"/>
        <v>0</v>
      </c>
    </row>
    <row r="31" spans="1:17" ht="13.95" customHeight="1" thickBot="1">
      <c r="A31" s="228">
        <v>22</v>
      </c>
      <c r="B31" s="204" t="s">
        <v>518</v>
      </c>
      <c r="C31" s="205">
        <v>200</v>
      </c>
      <c r="D31" s="206">
        <v>0.6</v>
      </c>
      <c r="E31" s="214" t="s">
        <v>174</v>
      </c>
      <c r="F31" s="216">
        <v>5030</v>
      </c>
      <c r="G31" s="198">
        <f t="shared" si="6"/>
        <v>233130</v>
      </c>
      <c r="H31" s="173">
        <f t="shared" si="0"/>
        <v>205.42986425339365</v>
      </c>
      <c r="I31" s="209">
        <v>95</v>
      </c>
      <c r="J31" s="229">
        <v>7200</v>
      </c>
      <c r="L31" s="100">
        <f t="shared" si="7"/>
        <v>0</v>
      </c>
      <c r="M31" s="130">
        <f t="shared" si="1"/>
        <v>0</v>
      </c>
      <c r="N31" s="130">
        <f t="shared" si="2"/>
        <v>5030</v>
      </c>
      <c r="O31" s="130">
        <f t="shared" si="3"/>
        <v>0</v>
      </c>
      <c r="P31" s="130">
        <f t="shared" si="4"/>
        <v>0</v>
      </c>
    </row>
    <row r="32" spans="1:17" ht="13.95" customHeight="1" thickBot="1">
      <c r="A32" s="228">
        <v>23</v>
      </c>
      <c r="B32" s="204" t="s">
        <v>518</v>
      </c>
      <c r="C32" s="205">
        <v>0</v>
      </c>
      <c r="D32" s="206">
        <v>0</v>
      </c>
      <c r="E32" s="214" t="s">
        <v>186</v>
      </c>
      <c r="F32" s="216">
        <f t="shared" si="5"/>
        <v>0</v>
      </c>
      <c r="G32" s="198">
        <f t="shared" si="6"/>
        <v>233130</v>
      </c>
      <c r="H32" s="173">
        <f t="shared" si="0"/>
        <v>0</v>
      </c>
      <c r="I32" s="209"/>
      <c r="J32" s="229"/>
      <c r="L32" s="100">
        <f t="shared" si="7"/>
        <v>0</v>
      </c>
      <c r="M32" s="130">
        <f t="shared" si="1"/>
        <v>0</v>
      </c>
      <c r="N32" s="130">
        <f t="shared" si="2"/>
        <v>0</v>
      </c>
      <c r="O32" s="130">
        <f t="shared" si="3"/>
        <v>0</v>
      </c>
      <c r="P32" s="130">
        <f t="shared" si="4"/>
        <v>0</v>
      </c>
    </row>
    <row r="33" spans="1:16" ht="13.95" customHeight="1" thickBot="1">
      <c r="A33" s="228">
        <v>24</v>
      </c>
      <c r="B33" s="204" t="s">
        <v>518</v>
      </c>
      <c r="C33" s="205">
        <v>150</v>
      </c>
      <c r="D33" s="206">
        <v>0.6</v>
      </c>
      <c r="E33" s="214" t="s">
        <v>174</v>
      </c>
      <c r="F33" s="216">
        <v>3780</v>
      </c>
      <c r="G33" s="198">
        <f t="shared" si="6"/>
        <v>236910</v>
      </c>
      <c r="H33" s="173">
        <f t="shared" si="0"/>
        <v>154.07239819004525</v>
      </c>
      <c r="I33" s="209">
        <v>95</v>
      </c>
      <c r="J33" s="229">
        <v>7250</v>
      </c>
      <c r="L33" s="100">
        <f t="shared" si="7"/>
        <v>0</v>
      </c>
      <c r="M33" s="130">
        <f t="shared" si="1"/>
        <v>0</v>
      </c>
      <c r="N33" s="130">
        <f t="shared" si="2"/>
        <v>3780</v>
      </c>
      <c r="O33" s="130">
        <f t="shared" si="3"/>
        <v>0</v>
      </c>
      <c r="P33" s="130">
        <f t="shared" si="4"/>
        <v>0</v>
      </c>
    </row>
    <row r="34" spans="1:16" ht="13.95" customHeight="1" thickBot="1">
      <c r="A34" s="228">
        <v>25</v>
      </c>
      <c r="B34" s="204" t="s">
        <v>518</v>
      </c>
      <c r="C34" s="205">
        <v>347</v>
      </c>
      <c r="D34" s="206">
        <v>0.9</v>
      </c>
      <c r="E34" s="214" t="s">
        <v>174</v>
      </c>
      <c r="F34" s="216">
        <v>13110</v>
      </c>
      <c r="G34" s="198">
        <f t="shared" si="6"/>
        <v>250020</v>
      </c>
      <c r="H34" s="173">
        <f t="shared" si="0"/>
        <v>361.13122171945702</v>
      </c>
      <c r="I34" s="209">
        <v>95</v>
      </c>
      <c r="J34" s="229">
        <v>7120</v>
      </c>
      <c r="L34" s="100">
        <f t="shared" si="7"/>
        <v>0</v>
      </c>
      <c r="M34" s="130">
        <f t="shared" si="1"/>
        <v>0</v>
      </c>
      <c r="N34" s="130">
        <f t="shared" si="2"/>
        <v>13110</v>
      </c>
      <c r="O34" s="130">
        <f t="shared" si="3"/>
        <v>0</v>
      </c>
      <c r="P34" s="130">
        <f t="shared" si="4"/>
        <v>0</v>
      </c>
    </row>
    <row r="35" spans="1:16" ht="13.95" customHeight="1" thickBot="1">
      <c r="A35" s="228">
        <v>26</v>
      </c>
      <c r="B35" s="204" t="s">
        <v>518</v>
      </c>
      <c r="C35" s="205">
        <v>247</v>
      </c>
      <c r="D35" s="206">
        <v>1.5</v>
      </c>
      <c r="E35" s="214" t="s">
        <v>174</v>
      </c>
      <c r="F35" s="216">
        <v>15580</v>
      </c>
      <c r="G35" s="198">
        <f t="shared" si="6"/>
        <v>265600</v>
      </c>
      <c r="H35" s="173">
        <f t="shared" si="0"/>
        <v>263.76470588235293</v>
      </c>
      <c r="I35" s="209">
        <v>95</v>
      </c>
      <c r="J35" s="229">
        <v>7120</v>
      </c>
      <c r="L35" s="100">
        <f t="shared" si="7"/>
        <v>0</v>
      </c>
      <c r="M35" s="130">
        <f t="shared" si="1"/>
        <v>0</v>
      </c>
      <c r="N35" s="130">
        <f t="shared" si="2"/>
        <v>15580</v>
      </c>
      <c r="O35" s="130">
        <f t="shared" si="3"/>
        <v>0</v>
      </c>
      <c r="P35" s="130">
        <f t="shared" si="4"/>
        <v>0</v>
      </c>
    </row>
    <row r="36" spans="1:16" ht="13.95" customHeight="1" thickBot="1">
      <c r="A36" s="228">
        <v>27</v>
      </c>
      <c r="B36" s="204" t="s">
        <v>518</v>
      </c>
      <c r="C36" s="205">
        <v>249</v>
      </c>
      <c r="D36" s="206">
        <v>0.6</v>
      </c>
      <c r="E36" s="214" t="s">
        <v>174</v>
      </c>
      <c r="F36" s="216">
        <v>6280</v>
      </c>
      <c r="G36" s="198">
        <f t="shared" si="6"/>
        <v>271880</v>
      </c>
      <c r="H36" s="173">
        <f t="shared" si="0"/>
        <v>255.76018099547508</v>
      </c>
      <c r="I36" s="209">
        <v>95</v>
      </c>
      <c r="J36" s="229">
        <v>7180</v>
      </c>
      <c r="L36" s="100">
        <f t="shared" si="7"/>
        <v>0</v>
      </c>
      <c r="M36" s="130">
        <f t="shared" si="1"/>
        <v>0</v>
      </c>
      <c r="N36" s="130">
        <f t="shared" si="2"/>
        <v>6280</v>
      </c>
      <c r="O36" s="130">
        <f t="shared" si="3"/>
        <v>0</v>
      </c>
      <c r="P36" s="130">
        <f t="shared" si="4"/>
        <v>0</v>
      </c>
    </row>
    <row r="37" spans="1:16" ht="13.95" customHeight="1" thickBot="1">
      <c r="A37" s="228">
        <v>28</v>
      </c>
      <c r="B37" s="204" t="s">
        <v>518</v>
      </c>
      <c r="C37" s="205">
        <v>409</v>
      </c>
      <c r="D37" s="206">
        <v>1</v>
      </c>
      <c r="E37" s="214" t="s">
        <v>174</v>
      </c>
      <c r="F37" s="216">
        <v>17190</v>
      </c>
      <c r="G37" s="198">
        <f t="shared" si="6"/>
        <v>289070</v>
      </c>
      <c r="H37" s="173">
        <f t="shared" si="0"/>
        <v>427.50678733031674</v>
      </c>
      <c r="I37" s="209">
        <v>95</v>
      </c>
      <c r="J37" s="229">
        <v>6970</v>
      </c>
      <c r="L37" s="100">
        <f t="shared" si="7"/>
        <v>0</v>
      </c>
      <c r="M37" s="130">
        <f t="shared" si="1"/>
        <v>0</v>
      </c>
      <c r="N37" s="130">
        <f t="shared" si="2"/>
        <v>17190</v>
      </c>
      <c r="O37" s="130">
        <f t="shared" si="3"/>
        <v>0</v>
      </c>
      <c r="P37" s="130">
        <f t="shared" si="4"/>
        <v>0</v>
      </c>
    </row>
    <row r="38" spans="1:16" ht="13.95" customHeight="1" thickBot="1">
      <c r="A38" s="228">
        <v>29</v>
      </c>
      <c r="B38" s="204" t="s">
        <v>518</v>
      </c>
      <c r="C38" s="205">
        <v>250</v>
      </c>
      <c r="D38" s="206">
        <v>1.3</v>
      </c>
      <c r="E38" s="214" t="s">
        <v>174</v>
      </c>
      <c r="F38" s="216">
        <v>13640</v>
      </c>
      <c r="G38" s="198">
        <f t="shared" si="6"/>
        <v>302710</v>
      </c>
      <c r="H38" s="173">
        <f t="shared" si="0"/>
        <v>264.70588235294116</v>
      </c>
      <c r="I38" s="209">
        <v>95</v>
      </c>
      <c r="J38" s="229">
        <v>6940</v>
      </c>
      <c r="L38" s="100">
        <f t="shared" si="7"/>
        <v>0</v>
      </c>
      <c r="M38" s="130">
        <f t="shared" si="1"/>
        <v>0</v>
      </c>
      <c r="N38" s="130">
        <f t="shared" si="2"/>
        <v>13640</v>
      </c>
      <c r="O38" s="130">
        <f t="shared" si="3"/>
        <v>0</v>
      </c>
      <c r="P38" s="130">
        <f t="shared" si="4"/>
        <v>0</v>
      </c>
    </row>
    <row r="39" spans="1:16" ht="13.95" customHeight="1" thickBot="1">
      <c r="A39" s="228">
        <v>30</v>
      </c>
      <c r="B39" s="204" t="s">
        <v>518</v>
      </c>
      <c r="C39" s="205">
        <v>199</v>
      </c>
      <c r="D39" s="206">
        <v>1.5</v>
      </c>
      <c r="E39" s="214" t="s">
        <v>174</v>
      </c>
      <c r="F39" s="216">
        <v>12560</v>
      </c>
      <c r="G39" s="198">
        <f t="shared" si="6"/>
        <v>315270</v>
      </c>
      <c r="H39" s="173">
        <f t="shared" si="0"/>
        <v>212.50678733031674</v>
      </c>
      <c r="I39" s="209">
        <v>95</v>
      </c>
      <c r="J39" s="229">
        <v>6980</v>
      </c>
      <c r="L39" s="100">
        <f t="shared" si="7"/>
        <v>0</v>
      </c>
      <c r="M39" s="130">
        <f t="shared" si="1"/>
        <v>0</v>
      </c>
      <c r="N39" s="130">
        <f t="shared" si="2"/>
        <v>12560</v>
      </c>
      <c r="O39" s="130">
        <f t="shared" si="3"/>
        <v>0</v>
      </c>
      <c r="P39" s="130">
        <f t="shared" si="4"/>
        <v>0</v>
      </c>
    </row>
    <row r="40" spans="1:16" ht="13.95" customHeight="1" thickBot="1">
      <c r="A40" s="228">
        <v>31</v>
      </c>
      <c r="B40" s="204" t="s">
        <v>518</v>
      </c>
      <c r="C40" s="205">
        <v>305</v>
      </c>
      <c r="D40" s="206">
        <v>2</v>
      </c>
      <c r="E40" s="214" t="s">
        <v>174</v>
      </c>
      <c r="F40" s="216">
        <v>17830</v>
      </c>
      <c r="G40" s="198">
        <f t="shared" si="6"/>
        <v>333100</v>
      </c>
      <c r="H40" s="173">
        <f t="shared" si="0"/>
        <v>332.6018099547511</v>
      </c>
      <c r="I40" s="209">
        <v>95</v>
      </c>
      <c r="J40" s="229">
        <v>7830</v>
      </c>
      <c r="L40" s="100">
        <f t="shared" si="7"/>
        <v>0</v>
      </c>
      <c r="M40" s="130">
        <f t="shared" si="1"/>
        <v>0</v>
      </c>
      <c r="N40" s="130">
        <f t="shared" si="2"/>
        <v>17830</v>
      </c>
      <c r="O40" s="130">
        <f t="shared" si="3"/>
        <v>0</v>
      </c>
      <c r="P40" s="130">
        <f t="shared" si="4"/>
        <v>0</v>
      </c>
    </row>
    <row r="41" spans="1:16" ht="13.95" customHeight="1" thickBot="1">
      <c r="A41" s="228">
        <v>32</v>
      </c>
      <c r="B41" s="204"/>
      <c r="C41" s="205"/>
      <c r="D41" s="206"/>
      <c r="E41" s="214"/>
      <c r="F41" s="216">
        <f t="shared" si="5"/>
        <v>0</v>
      </c>
      <c r="G41" s="198">
        <f t="shared" si="6"/>
        <v>333100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515</v>
      </c>
      <c r="C49" s="191">
        <f>(C5*E4)</f>
        <v>396.35525999999999</v>
      </c>
      <c r="D49" s="213"/>
      <c r="E49" s="207" t="s">
        <v>214</v>
      </c>
      <c r="F49" s="215"/>
      <c r="G49" s="199"/>
      <c r="H49" s="173">
        <f t="shared" si="0"/>
        <v>396.35525999999999</v>
      </c>
      <c r="I49" s="205">
        <v>95</v>
      </c>
      <c r="J49" s="229">
        <v>7900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371778.92092</v>
      </c>
      <c r="D50" s="195" t="s">
        <v>294</v>
      </c>
      <c r="E50" s="177" t="s">
        <v>295</v>
      </c>
      <c r="F50" s="191">
        <f>SUM(F10:F46)</f>
        <v>333100</v>
      </c>
      <c r="G50" s="201" t="s">
        <v>212</v>
      </c>
      <c r="H50" s="200"/>
      <c r="I50" s="197"/>
      <c r="J50" s="231" t="s">
        <v>257</v>
      </c>
      <c r="K50" s="32"/>
      <c r="L50" s="100"/>
      <c r="M50" s="101"/>
      <c r="N50" s="101"/>
      <c r="O50" s="102"/>
      <c r="P50" s="102"/>
    </row>
    <row r="51" spans="1:17" ht="13.95" customHeight="1" thickBot="1">
      <c r="A51" s="230" t="s">
        <v>259</v>
      </c>
      <c r="B51" s="210">
        <v>0.65416666666666667</v>
      </c>
      <c r="C51" s="190" t="s">
        <v>258</v>
      </c>
      <c r="D51" s="180" t="s">
        <v>260</v>
      </c>
      <c r="E51" s="210">
        <v>0.73472222222222217</v>
      </c>
      <c r="F51" s="190" t="s">
        <v>258</v>
      </c>
      <c r="G51" s="180" t="s">
        <v>261</v>
      </c>
      <c r="H51" s="217">
        <v>43166</v>
      </c>
      <c r="I51" s="197" t="s">
        <v>301</v>
      </c>
      <c r="J51" s="232">
        <f>H49+H55</f>
        <v>446.35525999999999</v>
      </c>
      <c r="K51" s="172"/>
      <c r="L51" s="100"/>
      <c r="M51" s="101"/>
      <c r="N51" s="101"/>
      <c r="O51" s="102"/>
      <c r="P51" s="102"/>
    </row>
    <row r="52" spans="1:17" ht="13.95" customHeight="1" thickBot="1">
      <c r="A52" s="230" t="s">
        <v>234</v>
      </c>
      <c r="B52" s="205">
        <v>501</v>
      </c>
      <c r="C52" s="179" t="s">
        <v>134</v>
      </c>
      <c r="D52" s="180" t="s">
        <v>216</v>
      </c>
      <c r="E52" s="211">
        <f>MAX(D10:D48)</f>
        <v>2</v>
      </c>
      <c r="F52" s="179" t="s">
        <v>221</v>
      </c>
      <c r="G52" s="180" t="s">
        <v>222</v>
      </c>
      <c r="H52" s="211">
        <f>F50/(SUM(C15:C48)*42)</f>
        <v>1.0126343693759423</v>
      </c>
      <c r="I52" s="197" t="s">
        <v>221</v>
      </c>
      <c r="J52" s="233" t="s">
        <v>292</v>
      </c>
      <c r="L52" s="100"/>
      <c r="M52" s="101"/>
      <c r="N52" s="101"/>
      <c r="O52" s="102"/>
      <c r="P52" s="102"/>
    </row>
    <row r="53" spans="1:17" ht="13.95" customHeight="1" thickBot="1">
      <c r="A53" s="230" t="s">
        <v>235</v>
      </c>
      <c r="B53" s="205">
        <v>5453</v>
      </c>
      <c r="C53" s="179" t="s">
        <v>134</v>
      </c>
      <c r="D53" s="180" t="s">
        <v>217</v>
      </c>
      <c r="E53" s="205">
        <f>MAX(I10:I49)</f>
        <v>95</v>
      </c>
      <c r="F53" s="179" t="s">
        <v>135</v>
      </c>
      <c r="G53" s="180" t="s">
        <v>219</v>
      </c>
      <c r="H53" s="205">
        <f>AVERAGE(I14:I48)</f>
        <v>93.884615384615387</v>
      </c>
      <c r="I53" s="197" t="s">
        <v>135</v>
      </c>
      <c r="J53" s="234">
        <f>SUM(H10:H49)+E55+H55</f>
        <v>9620.1505627364786</v>
      </c>
      <c r="L53" s="172"/>
      <c r="M53" s="172"/>
      <c r="N53" s="172"/>
      <c r="O53" s="172"/>
      <c r="P53" s="172"/>
    </row>
    <row r="54" spans="1:17" ht="13.95" customHeight="1" thickBot="1">
      <c r="A54" s="230" t="s">
        <v>136</v>
      </c>
      <c r="B54" s="208">
        <v>1373</v>
      </c>
      <c r="C54" s="179" t="s">
        <v>134</v>
      </c>
      <c r="D54" s="180" t="s">
        <v>218</v>
      </c>
      <c r="E54" s="205">
        <f>MAX(J10:J49)</f>
        <v>8250</v>
      </c>
      <c r="F54" s="179" t="s">
        <v>134</v>
      </c>
      <c r="G54" s="180" t="s">
        <v>220</v>
      </c>
      <c r="H54" s="205">
        <f>AVERAGE(J14:J48)</f>
        <v>7442.2307692307695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0.58707922792054756</v>
      </c>
      <c r="C55" s="179" t="s">
        <v>289</v>
      </c>
      <c r="D55" s="189" t="s">
        <v>287</v>
      </c>
      <c r="E55" s="212">
        <v>351</v>
      </c>
      <c r="F55" s="179" t="s">
        <v>288</v>
      </c>
      <c r="G55" s="178" t="s">
        <v>290</v>
      </c>
      <c r="H55" s="212">
        <v>50</v>
      </c>
      <c r="I55" s="197" t="s">
        <v>288</v>
      </c>
      <c r="J55" s="234">
        <f>(C50/42)+E55+H55</f>
        <v>9252.8790695238094</v>
      </c>
      <c r="L55" s="85">
        <f t="shared" ref="L55:P55" si="10">SUM(L10:L49)</f>
        <v>59.523809523809526</v>
      </c>
      <c r="M55" s="85">
        <f t="shared" si="10"/>
        <v>83020</v>
      </c>
      <c r="N55" s="85">
        <f t="shared" si="10"/>
        <v>250080</v>
      </c>
      <c r="O55" s="85">
        <f t="shared" si="10"/>
        <v>0</v>
      </c>
      <c r="P55" s="85">
        <f t="shared" si="10"/>
        <v>0</v>
      </c>
    </row>
    <row r="56" spans="1:17" ht="43.2" customHeight="1">
      <c r="A56" s="625" t="s">
        <v>526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17878</v>
      </c>
      <c r="B61" s="119">
        <f>C6</f>
        <v>18027.5</v>
      </c>
      <c r="C61" s="119">
        <f>C50</f>
        <v>371778.92092</v>
      </c>
      <c r="D61" s="119">
        <f>J55</f>
        <v>9252.8790695238094</v>
      </c>
      <c r="E61" s="119">
        <f>F50</f>
        <v>333100</v>
      </c>
      <c r="F61" s="119">
        <f>M55</f>
        <v>83020</v>
      </c>
      <c r="G61" s="119">
        <f>N55</f>
        <v>250080</v>
      </c>
      <c r="H61" s="119">
        <f>O55</f>
        <v>0</v>
      </c>
      <c r="I61" s="119">
        <f>P55</f>
        <v>0</v>
      </c>
      <c r="J61" s="119">
        <f>B52</f>
        <v>501</v>
      </c>
      <c r="K61" s="119">
        <f>B53</f>
        <v>5453</v>
      </c>
      <c r="L61" s="119">
        <f>B54</f>
        <v>1373</v>
      </c>
      <c r="M61" s="120">
        <f>B55</f>
        <v>0.58707922792054756</v>
      </c>
      <c r="N61" s="119">
        <f>E53</f>
        <v>95</v>
      </c>
      <c r="O61" s="119">
        <f>H53</f>
        <v>93.884615384615387</v>
      </c>
      <c r="P61" s="119">
        <f>E54</f>
        <v>8250</v>
      </c>
      <c r="Q61" s="119">
        <f>H54</f>
        <v>7442.2307692307695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0.24927196853703204</v>
      </c>
      <c r="N3" s="143">
        <f>N55/F50</f>
        <v>0.75072803146296796</v>
      </c>
      <c r="O3" s="143">
        <f>O55/F50</f>
        <v>0</v>
      </c>
      <c r="P3" s="143">
        <f>P55/F50</f>
        <v>0</v>
      </c>
    </row>
    <row r="4" spans="1:17" ht="13.95" customHeight="1" thickBot="1">
      <c r="A4" s="615">
        <v>10</v>
      </c>
      <c r="B4" s="181" t="s">
        <v>276</v>
      </c>
      <c r="C4" s="202">
        <v>17862</v>
      </c>
      <c r="D4" s="182" t="s">
        <v>137</v>
      </c>
      <c r="E4" s="186">
        <f>'Perf Sheet '!$L$5</f>
        <v>2.2169999999999999E-2</v>
      </c>
      <c r="F4" s="616" t="s">
        <v>284</v>
      </c>
      <c r="G4" s="617"/>
      <c r="H4" s="618" t="s">
        <v>511</v>
      </c>
      <c r="I4" s="618"/>
      <c r="J4" s="619"/>
      <c r="N4" s="32"/>
    </row>
    <row r="5" spans="1:17" ht="13.95" customHeight="1" thickBot="1">
      <c r="A5" s="615"/>
      <c r="B5" s="570" t="s">
        <v>139</v>
      </c>
      <c r="C5" s="203">
        <v>17697</v>
      </c>
      <c r="D5" s="183" t="s">
        <v>277</v>
      </c>
      <c r="E5" s="187">
        <f>(C6+C5)/2</f>
        <v>17771.5</v>
      </c>
      <c r="F5" s="616" t="s">
        <v>285</v>
      </c>
      <c r="G5" s="620"/>
      <c r="H5" s="618" t="s">
        <v>514</v>
      </c>
      <c r="I5" s="621"/>
      <c r="J5" s="619"/>
      <c r="M5" s="628" t="s">
        <v>198</v>
      </c>
      <c r="N5" s="629"/>
      <c r="O5" s="629"/>
      <c r="P5" s="630"/>
    </row>
    <row r="6" spans="1:17" ht="13.95" customHeight="1" thickBot="1">
      <c r="A6" s="225" t="s">
        <v>202</v>
      </c>
      <c r="B6" s="570" t="s">
        <v>140</v>
      </c>
      <c r="C6" s="203">
        <v>17846</v>
      </c>
      <c r="D6" s="184" t="s">
        <v>203</v>
      </c>
      <c r="E6" s="188">
        <f>'Perf Sheet '!$J$13</f>
        <v>0.65</v>
      </c>
      <c r="F6" s="192" t="s">
        <v>226</v>
      </c>
      <c r="G6" s="194">
        <f>SUM(C12:C15)/SUM(C12:C46)</f>
        <v>8.6851171147411282E-2</v>
      </c>
      <c r="H6" s="192" t="s">
        <v>224</v>
      </c>
      <c r="I6" s="173">
        <f>J55/'Perf Sheet '!$E$21</f>
        <v>52.708400551378439</v>
      </c>
      <c r="J6" s="226"/>
      <c r="M6" s="631" t="s">
        <v>199</v>
      </c>
      <c r="N6" s="632"/>
      <c r="O6" s="632"/>
      <c r="P6" s="633"/>
    </row>
    <row r="7" spans="1:17" ht="13.95" customHeight="1" thickBot="1">
      <c r="A7" s="227">
        <v>22.1</v>
      </c>
      <c r="B7" s="570" t="s">
        <v>141</v>
      </c>
      <c r="C7" s="203">
        <v>8909</v>
      </c>
      <c r="D7" s="185" t="s">
        <v>138</v>
      </c>
      <c r="E7" s="187">
        <f>'Perf Sheet '!$J$15</f>
        <v>6</v>
      </c>
      <c r="F7" s="193" t="s">
        <v>223</v>
      </c>
      <c r="G7" s="187">
        <f>'Perf Sheet '!$J$12</f>
        <v>95</v>
      </c>
      <c r="H7" s="192" t="s">
        <v>225</v>
      </c>
      <c r="I7" s="173">
        <f>F50/'Perf Sheet '!$E$21</f>
        <v>1845.3739612188365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3960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58</v>
      </c>
      <c r="J11" s="229">
        <v>7120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518</v>
      </c>
      <c r="C12" s="205">
        <v>170</v>
      </c>
      <c r="D12" s="206"/>
      <c r="E12" s="214" t="s">
        <v>147</v>
      </c>
      <c r="F12" s="216">
        <f t="shared" si="5"/>
        <v>0</v>
      </c>
      <c r="G12" s="198">
        <f t="shared" si="6"/>
        <v>0</v>
      </c>
      <c r="H12" s="173">
        <f t="shared" si="0"/>
        <v>170</v>
      </c>
      <c r="I12" s="209">
        <v>73</v>
      </c>
      <c r="J12" s="229">
        <v>7570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75</v>
      </c>
      <c r="J13" s="229">
        <v>7120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518</v>
      </c>
      <c r="C14" s="205">
        <v>350</v>
      </c>
      <c r="D14" s="206"/>
      <c r="E14" s="214" t="s">
        <v>148</v>
      </c>
      <c r="F14" s="216">
        <f t="shared" si="5"/>
        <v>0</v>
      </c>
      <c r="G14" s="198">
        <f t="shared" si="6"/>
        <v>0</v>
      </c>
      <c r="H14" s="173">
        <f t="shared" si="0"/>
        <v>350</v>
      </c>
      <c r="I14" s="209">
        <v>77</v>
      </c>
      <c r="J14" s="229">
        <v>6870</v>
      </c>
      <c r="L14" s="100">
        <f t="shared" si="7"/>
        <v>0</v>
      </c>
      <c r="M14" s="130">
        <f t="shared" si="1"/>
        <v>0</v>
      </c>
      <c r="N14" s="130">
        <f t="shared" si="2"/>
        <v>0</v>
      </c>
      <c r="O14" s="130">
        <f t="shared" si="3"/>
        <v>0</v>
      </c>
      <c r="P14" s="130">
        <f t="shared" si="4"/>
        <v>0</v>
      </c>
      <c r="Q14" s="86" t="s">
        <v>209</v>
      </c>
    </row>
    <row r="15" spans="1:17" ht="13.95" customHeight="1" thickBot="1">
      <c r="A15" s="228">
        <v>6</v>
      </c>
      <c r="B15" s="204" t="s">
        <v>518</v>
      </c>
      <c r="C15" s="205">
        <v>197</v>
      </c>
      <c r="D15" s="206">
        <v>0.3</v>
      </c>
      <c r="E15" s="214" t="s">
        <v>194</v>
      </c>
      <c r="F15" s="216">
        <v>2490</v>
      </c>
      <c r="G15" s="198">
        <f t="shared" si="6"/>
        <v>2490</v>
      </c>
      <c r="H15" s="173">
        <f t="shared" si="0"/>
        <v>199.67420814479638</v>
      </c>
      <c r="I15" s="209">
        <v>95</v>
      </c>
      <c r="J15" s="229">
        <v>7310</v>
      </c>
      <c r="L15" s="100">
        <f t="shared" si="7"/>
        <v>0</v>
      </c>
      <c r="M15" s="130">
        <f t="shared" si="1"/>
        <v>2490</v>
      </c>
      <c r="N15" s="130">
        <f t="shared" si="2"/>
        <v>0</v>
      </c>
      <c r="O15" s="130">
        <f t="shared" si="3"/>
        <v>0</v>
      </c>
      <c r="P15" s="130">
        <f t="shared" si="4"/>
        <v>0</v>
      </c>
      <c r="Q15" s="86" t="s">
        <v>175</v>
      </c>
    </row>
    <row r="16" spans="1:17" ht="13.95" customHeight="1" thickBot="1">
      <c r="A16" s="228">
        <v>7</v>
      </c>
      <c r="B16" s="204" t="s">
        <v>518</v>
      </c>
      <c r="C16" s="205">
        <v>251</v>
      </c>
      <c r="D16" s="206">
        <v>0.6</v>
      </c>
      <c r="E16" s="214" t="s">
        <v>194</v>
      </c>
      <c r="F16" s="216">
        <v>6330</v>
      </c>
      <c r="G16" s="198">
        <f t="shared" si="6"/>
        <v>8820</v>
      </c>
      <c r="H16" s="173">
        <f t="shared" si="0"/>
        <v>257.814479638009</v>
      </c>
      <c r="I16" s="209">
        <v>95</v>
      </c>
      <c r="J16" s="229">
        <v>7420</v>
      </c>
      <c r="L16" s="100">
        <f t="shared" si="7"/>
        <v>0</v>
      </c>
      <c r="M16" s="130">
        <f t="shared" si="1"/>
        <v>6330</v>
      </c>
      <c r="N16" s="130">
        <f t="shared" si="2"/>
        <v>0</v>
      </c>
      <c r="O16" s="130">
        <f t="shared" si="3"/>
        <v>0</v>
      </c>
      <c r="P16" s="130">
        <f t="shared" si="4"/>
        <v>0</v>
      </c>
      <c r="Q16" s="86" t="s">
        <v>210</v>
      </c>
    </row>
    <row r="17" spans="1:17" ht="13.95" customHeight="1" thickBot="1">
      <c r="A17" s="228">
        <v>8</v>
      </c>
      <c r="B17" s="204" t="s">
        <v>518</v>
      </c>
      <c r="C17" s="205">
        <v>302</v>
      </c>
      <c r="D17" s="206">
        <v>0.9</v>
      </c>
      <c r="E17" s="214" t="s">
        <v>194</v>
      </c>
      <c r="F17" s="216">
        <v>11400</v>
      </c>
      <c r="G17" s="198">
        <f t="shared" si="6"/>
        <v>20220</v>
      </c>
      <c r="H17" s="173">
        <f t="shared" si="0"/>
        <v>314.29864253393669</v>
      </c>
      <c r="I17" s="209">
        <v>95</v>
      </c>
      <c r="J17" s="229">
        <v>7390</v>
      </c>
      <c r="L17" s="100">
        <f t="shared" si="7"/>
        <v>0</v>
      </c>
      <c r="M17" s="130">
        <f t="shared" si="1"/>
        <v>11400</v>
      </c>
      <c r="N17" s="130">
        <f t="shared" si="2"/>
        <v>0</v>
      </c>
      <c r="O17" s="130">
        <f t="shared" si="3"/>
        <v>0</v>
      </c>
      <c r="P17" s="130">
        <f t="shared" si="4"/>
        <v>0</v>
      </c>
      <c r="Q17" s="86" t="s">
        <v>148</v>
      </c>
    </row>
    <row r="18" spans="1:17" ht="13.95" customHeight="1" thickBot="1">
      <c r="A18" s="228">
        <v>9</v>
      </c>
      <c r="B18" s="204" t="s">
        <v>518</v>
      </c>
      <c r="C18" s="205">
        <v>500</v>
      </c>
      <c r="D18" s="206">
        <v>1.1000000000000001</v>
      </c>
      <c r="E18" s="214" t="s">
        <v>194</v>
      </c>
      <c r="F18" s="216">
        <v>23110</v>
      </c>
      <c r="G18" s="198">
        <f t="shared" si="6"/>
        <v>43330</v>
      </c>
      <c r="H18" s="173">
        <f t="shared" si="0"/>
        <v>524.88687782805437</v>
      </c>
      <c r="I18" s="209">
        <v>95</v>
      </c>
      <c r="J18" s="229">
        <v>7200</v>
      </c>
      <c r="L18" s="100">
        <f t="shared" si="7"/>
        <v>0</v>
      </c>
      <c r="M18" s="130">
        <f t="shared" si="1"/>
        <v>23110</v>
      </c>
      <c r="N18" s="130">
        <f t="shared" si="2"/>
        <v>0</v>
      </c>
      <c r="O18" s="130">
        <f t="shared" si="3"/>
        <v>0</v>
      </c>
      <c r="P18" s="130">
        <f t="shared" si="4"/>
        <v>0</v>
      </c>
      <c r="Q18" s="86" t="s">
        <v>63</v>
      </c>
    </row>
    <row r="19" spans="1:17" ht="13.95" customHeight="1" thickBot="1">
      <c r="A19" s="228">
        <v>10</v>
      </c>
      <c r="B19" s="204" t="s">
        <v>518</v>
      </c>
      <c r="C19" s="205">
        <v>450</v>
      </c>
      <c r="D19" s="206">
        <v>1.3</v>
      </c>
      <c r="E19" s="214" t="s">
        <v>194</v>
      </c>
      <c r="F19" s="216">
        <v>24540</v>
      </c>
      <c r="G19" s="198">
        <f t="shared" si="6"/>
        <v>67870</v>
      </c>
      <c r="H19" s="173">
        <f t="shared" si="0"/>
        <v>476.47058823529414</v>
      </c>
      <c r="I19" s="209">
        <v>95</v>
      </c>
      <c r="J19" s="229">
        <v>6920</v>
      </c>
      <c r="L19" s="100">
        <f t="shared" si="7"/>
        <v>0</v>
      </c>
      <c r="M19" s="130">
        <f t="shared" si="1"/>
        <v>24540</v>
      </c>
      <c r="N19" s="130">
        <f t="shared" si="2"/>
        <v>0</v>
      </c>
      <c r="O19" s="130">
        <f t="shared" si="3"/>
        <v>0</v>
      </c>
      <c r="P19" s="130">
        <f t="shared" si="4"/>
        <v>0</v>
      </c>
      <c r="Q19" s="86" t="s">
        <v>147</v>
      </c>
    </row>
    <row r="20" spans="1:17" ht="13.95" customHeight="1" thickBot="1">
      <c r="A20" s="228">
        <v>11</v>
      </c>
      <c r="B20" s="204" t="s">
        <v>518</v>
      </c>
      <c r="C20" s="205">
        <v>241</v>
      </c>
      <c r="D20" s="206">
        <v>1.5</v>
      </c>
      <c r="E20" s="214" t="s">
        <v>194</v>
      </c>
      <c r="F20" s="216">
        <v>15160</v>
      </c>
      <c r="G20" s="198">
        <f t="shared" si="6"/>
        <v>83030</v>
      </c>
      <c r="H20" s="173">
        <f t="shared" si="0"/>
        <v>257.3574660633484</v>
      </c>
      <c r="I20" s="209">
        <v>95</v>
      </c>
      <c r="J20" s="229">
        <v>6740</v>
      </c>
      <c r="L20" s="100">
        <f t="shared" si="7"/>
        <v>0</v>
      </c>
      <c r="M20" s="130">
        <f t="shared" si="1"/>
        <v>15160</v>
      </c>
      <c r="N20" s="130">
        <f t="shared" si="2"/>
        <v>0</v>
      </c>
      <c r="O20" s="130">
        <f t="shared" si="3"/>
        <v>0</v>
      </c>
      <c r="P20" s="130">
        <f t="shared" si="4"/>
        <v>0</v>
      </c>
      <c r="Q20" s="86" t="s">
        <v>186</v>
      </c>
    </row>
    <row r="21" spans="1:17" ht="13.95" customHeight="1" thickBot="1">
      <c r="A21" s="228">
        <v>12</v>
      </c>
      <c r="B21" s="204" t="s">
        <v>513</v>
      </c>
      <c r="C21" s="205">
        <v>299</v>
      </c>
      <c r="D21" s="206">
        <v>0.6</v>
      </c>
      <c r="E21" s="214" t="s">
        <v>174</v>
      </c>
      <c r="F21" s="216">
        <v>7530</v>
      </c>
      <c r="G21" s="198">
        <f t="shared" si="6"/>
        <v>90560</v>
      </c>
      <c r="H21" s="173">
        <f t="shared" si="0"/>
        <v>307.11764705882348</v>
      </c>
      <c r="I21" s="209">
        <v>95</v>
      </c>
      <c r="J21" s="229">
        <v>6480</v>
      </c>
      <c r="L21" s="100">
        <f t="shared" si="7"/>
        <v>0</v>
      </c>
      <c r="M21" s="130">
        <f t="shared" si="1"/>
        <v>0</v>
      </c>
      <c r="N21" s="130">
        <f t="shared" si="2"/>
        <v>7530</v>
      </c>
      <c r="O21" s="130">
        <f t="shared" si="3"/>
        <v>0</v>
      </c>
      <c r="P21" s="130">
        <f t="shared" si="4"/>
        <v>0</v>
      </c>
      <c r="Q21" s="86" t="s">
        <v>187</v>
      </c>
    </row>
    <row r="22" spans="1:17" ht="13.95" customHeight="1" thickBot="1">
      <c r="A22" s="228">
        <v>13</v>
      </c>
      <c r="B22" s="204" t="s">
        <v>513</v>
      </c>
      <c r="C22" s="205">
        <v>549</v>
      </c>
      <c r="D22" s="206">
        <v>0.9</v>
      </c>
      <c r="E22" s="214" t="s">
        <v>174</v>
      </c>
      <c r="F22" s="216">
        <v>20740</v>
      </c>
      <c r="G22" s="198">
        <f t="shared" si="6"/>
        <v>111300</v>
      </c>
      <c r="H22" s="173">
        <f t="shared" si="0"/>
        <v>571.35746606334851</v>
      </c>
      <c r="I22" s="209">
        <v>95</v>
      </c>
      <c r="J22" s="229">
        <v>6240</v>
      </c>
      <c r="L22" s="100">
        <f t="shared" si="7"/>
        <v>0</v>
      </c>
      <c r="M22" s="130">
        <f t="shared" si="1"/>
        <v>0</v>
      </c>
      <c r="N22" s="130">
        <f t="shared" si="2"/>
        <v>20740</v>
      </c>
      <c r="O22" s="130">
        <f t="shared" si="3"/>
        <v>0</v>
      </c>
      <c r="P22" s="130">
        <f t="shared" si="4"/>
        <v>0</v>
      </c>
      <c r="Q22" s="86" t="s">
        <v>197</v>
      </c>
    </row>
    <row r="23" spans="1:17" ht="13.95" customHeight="1" thickBot="1">
      <c r="A23" s="228">
        <v>14</v>
      </c>
      <c r="B23" s="204" t="s">
        <v>436</v>
      </c>
      <c r="C23" s="205">
        <v>148</v>
      </c>
      <c r="D23" s="206">
        <v>0.3</v>
      </c>
      <c r="E23" s="214" t="s">
        <v>174</v>
      </c>
      <c r="F23" s="216">
        <v>1870</v>
      </c>
      <c r="G23" s="198">
        <f t="shared" si="6"/>
        <v>113170</v>
      </c>
      <c r="H23" s="173">
        <f t="shared" si="0"/>
        <v>150.00904977375563</v>
      </c>
      <c r="I23" s="209">
        <v>95</v>
      </c>
      <c r="J23" s="229">
        <v>6090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348</v>
      </c>
      <c r="D24" s="206">
        <v>0.9</v>
      </c>
      <c r="E24" s="214" t="s">
        <v>174</v>
      </c>
      <c r="F24" s="216">
        <v>13150</v>
      </c>
      <c r="G24" s="198">
        <f t="shared" si="6"/>
        <v>126320</v>
      </c>
      <c r="H24" s="173">
        <f t="shared" si="0"/>
        <v>362.17194570135752</v>
      </c>
      <c r="I24" s="209">
        <v>95</v>
      </c>
      <c r="J24" s="229">
        <v>6000</v>
      </c>
      <c r="L24" s="100">
        <f t="shared" si="7"/>
        <v>0</v>
      </c>
      <c r="M24" s="130">
        <f t="shared" si="1"/>
        <v>0</v>
      </c>
      <c r="N24" s="130">
        <f t="shared" si="2"/>
        <v>13150</v>
      </c>
      <c r="O24" s="130">
        <f t="shared" si="3"/>
        <v>0</v>
      </c>
      <c r="P24" s="130">
        <f t="shared" si="4"/>
        <v>0</v>
      </c>
      <c r="Q24" s="86" t="s">
        <v>291</v>
      </c>
    </row>
    <row r="25" spans="1:17" ht="13.95" customHeight="1" thickBot="1">
      <c r="A25" s="228">
        <v>16</v>
      </c>
      <c r="B25" s="204" t="s">
        <v>436</v>
      </c>
      <c r="C25" s="205">
        <v>500</v>
      </c>
      <c r="D25" s="206">
        <v>1.3</v>
      </c>
      <c r="E25" s="214" t="s">
        <v>174</v>
      </c>
      <c r="F25" s="216">
        <v>27280</v>
      </c>
      <c r="G25" s="198">
        <f t="shared" si="6"/>
        <v>153600</v>
      </c>
      <c r="H25" s="173">
        <f t="shared" si="0"/>
        <v>529.41176470588232</v>
      </c>
      <c r="I25" s="209">
        <v>95</v>
      </c>
      <c r="J25" s="229">
        <v>5980</v>
      </c>
      <c r="L25" s="100">
        <f t="shared" si="7"/>
        <v>0</v>
      </c>
      <c r="M25" s="130">
        <f t="shared" si="1"/>
        <v>0</v>
      </c>
      <c r="N25" s="130">
        <f t="shared" si="2"/>
        <v>27280</v>
      </c>
      <c r="O25" s="130">
        <f t="shared" si="3"/>
        <v>0</v>
      </c>
      <c r="P25" s="130">
        <f t="shared" si="4"/>
        <v>0</v>
      </c>
      <c r="Q25" s="87" t="s">
        <v>214</v>
      </c>
    </row>
    <row r="26" spans="1:17" ht="13.95" customHeight="1" thickBot="1">
      <c r="A26" s="228">
        <v>17</v>
      </c>
      <c r="B26" s="204" t="s">
        <v>515</v>
      </c>
      <c r="C26" s="205">
        <v>148</v>
      </c>
      <c r="D26" s="206">
        <v>0.3</v>
      </c>
      <c r="E26" s="214" t="s">
        <v>174</v>
      </c>
      <c r="F26" s="216">
        <v>1870</v>
      </c>
      <c r="G26" s="198">
        <f t="shared" si="6"/>
        <v>155470</v>
      </c>
      <c r="H26" s="173">
        <f t="shared" si="0"/>
        <v>150.00904977375563</v>
      </c>
      <c r="I26" s="209">
        <v>95</v>
      </c>
      <c r="J26" s="229">
        <v>6090</v>
      </c>
      <c r="L26" s="100">
        <f t="shared" si="7"/>
        <v>0</v>
      </c>
      <c r="M26" s="130">
        <f t="shared" si="1"/>
        <v>0</v>
      </c>
      <c r="N26" s="130">
        <f t="shared" si="2"/>
        <v>1870</v>
      </c>
      <c r="O26" s="130">
        <f t="shared" si="3"/>
        <v>0</v>
      </c>
      <c r="P26" s="130">
        <f t="shared" si="4"/>
        <v>0</v>
      </c>
    </row>
    <row r="27" spans="1:17" ht="13.95" customHeight="1" thickBot="1">
      <c r="A27" s="228">
        <v>18</v>
      </c>
      <c r="B27" s="204" t="s">
        <v>515</v>
      </c>
      <c r="C27" s="205">
        <v>400</v>
      </c>
      <c r="D27" s="206">
        <v>0.9</v>
      </c>
      <c r="E27" s="214" t="s">
        <v>174</v>
      </c>
      <c r="F27" s="216">
        <v>15110</v>
      </c>
      <c r="G27" s="198">
        <f t="shared" si="6"/>
        <v>170580</v>
      </c>
      <c r="H27" s="173">
        <f t="shared" si="0"/>
        <v>416.28959276018105</v>
      </c>
      <c r="I27" s="209">
        <v>95</v>
      </c>
      <c r="J27" s="229">
        <v>6010</v>
      </c>
      <c r="L27" s="100">
        <f t="shared" si="7"/>
        <v>0</v>
      </c>
      <c r="M27" s="130">
        <f t="shared" si="1"/>
        <v>0</v>
      </c>
      <c r="N27" s="130">
        <f t="shared" si="2"/>
        <v>15110</v>
      </c>
      <c r="O27" s="130">
        <f t="shared" si="3"/>
        <v>0</v>
      </c>
      <c r="P27" s="130">
        <f t="shared" si="4"/>
        <v>0</v>
      </c>
    </row>
    <row r="28" spans="1:17" ht="13.95" customHeight="1" thickBot="1">
      <c r="A28" s="228">
        <v>19</v>
      </c>
      <c r="B28" s="204" t="s">
        <v>515</v>
      </c>
      <c r="C28" s="205">
        <v>399</v>
      </c>
      <c r="D28" s="206">
        <v>1.3</v>
      </c>
      <c r="E28" s="214" t="s">
        <v>174</v>
      </c>
      <c r="F28" s="216">
        <v>21810</v>
      </c>
      <c r="G28" s="198">
        <f t="shared" si="6"/>
        <v>192390</v>
      </c>
      <c r="H28" s="173">
        <f t="shared" si="0"/>
        <v>422.47058823529414</v>
      </c>
      <c r="I28" s="209">
        <v>95</v>
      </c>
      <c r="J28" s="229">
        <v>5990</v>
      </c>
      <c r="L28" s="100">
        <f t="shared" si="7"/>
        <v>0</v>
      </c>
      <c r="M28" s="130">
        <f t="shared" si="1"/>
        <v>0</v>
      </c>
      <c r="N28" s="130">
        <f t="shared" si="2"/>
        <v>21810</v>
      </c>
      <c r="O28" s="130">
        <f t="shared" si="3"/>
        <v>0</v>
      </c>
      <c r="P28" s="130">
        <f t="shared" si="4"/>
        <v>0</v>
      </c>
    </row>
    <row r="29" spans="1:17" ht="13.95" customHeight="1" thickBot="1">
      <c r="A29" s="228">
        <v>20</v>
      </c>
      <c r="B29" s="204" t="s">
        <v>515</v>
      </c>
      <c r="C29" s="205">
        <v>399</v>
      </c>
      <c r="D29" s="206">
        <v>0.9</v>
      </c>
      <c r="E29" s="214" t="s">
        <v>174</v>
      </c>
      <c r="F29" s="216">
        <v>15070</v>
      </c>
      <c r="G29" s="198">
        <f t="shared" si="6"/>
        <v>207460</v>
      </c>
      <c r="H29" s="173">
        <f t="shared" si="0"/>
        <v>415.24886877828055</v>
      </c>
      <c r="I29" s="209">
        <v>95</v>
      </c>
      <c r="J29" s="229">
        <v>6140</v>
      </c>
      <c r="L29" s="100">
        <f t="shared" si="7"/>
        <v>0</v>
      </c>
      <c r="M29" s="130">
        <f t="shared" si="1"/>
        <v>0</v>
      </c>
      <c r="N29" s="130">
        <f t="shared" si="2"/>
        <v>15070</v>
      </c>
      <c r="O29" s="130">
        <f t="shared" si="3"/>
        <v>0</v>
      </c>
      <c r="P29" s="130">
        <f t="shared" si="4"/>
        <v>0</v>
      </c>
    </row>
    <row r="30" spans="1:17" ht="13.95" customHeight="1" thickBot="1">
      <c r="A30" s="228">
        <v>21</v>
      </c>
      <c r="B30" s="204" t="s">
        <v>515</v>
      </c>
      <c r="C30" s="205">
        <v>300</v>
      </c>
      <c r="D30" s="206">
        <v>1.5</v>
      </c>
      <c r="E30" s="214" t="s">
        <v>174</v>
      </c>
      <c r="F30" s="216">
        <v>18880</v>
      </c>
      <c r="G30" s="198">
        <f t="shared" si="6"/>
        <v>226340</v>
      </c>
      <c r="H30" s="173">
        <f t="shared" si="0"/>
        <v>320.36199095022624</v>
      </c>
      <c r="I30" s="209">
        <v>95</v>
      </c>
      <c r="J30" s="229">
        <v>6160</v>
      </c>
      <c r="L30" s="100">
        <f t="shared" si="7"/>
        <v>0</v>
      </c>
      <c r="M30" s="130">
        <f t="shared" si="1"/>
        <v>0</v>
      </c>
      <c r="N30" s="130">
        <f t="shared" si="2"/>
        <v>18880</v>
      </c>
      <c r="O30" s="130">
        <f t="shared" si="3"/>
        <v>0</v>
      </c>
      <c r="P30" s="130">
        <f t="shared" si="4"/>
        <v>0</v>
      </c>
    </row>
    <row r="31" spans="1:17" ht="13.95" customHeight="1" thickBot="1">
      <c r="A31" s="228">
        <v>22</v>
      </c>
      <c r="B31" s="204" t="s">
        <v>515</v>
      </c>
      <c r="C31" s="205">
        <v>198</v>
      </c>
      <c r="D31" s="206">
        <v>0.6</v>
      </c>
      <c r="E31" s="214" t="s">
        <v>174</v>
      </c>
      <c r="F31" s="216">
        <v>4980</v>
      </c>
      <c r="G31" s="198">
        <f t="shared" si="6"/>
        <v>231320</v>
      </c>
      <c r="H31" s="173">
        <f t="shared" si="0"/>
        <v>203.37556561085972</v>
      </c>
      <c r="I31" s="209">
        <v>95</v>
      </c>
      <c r="J31" s="229">
        <v>6580</v>
      </c>
      <c r="L31" s="100">
        <f t="shared" si="7"/>
        <v>0</v>
      </c>
      <c r="M31" s="130">
        <f t="shared" si="1"/>
        <v>0</v>
      </c>
      <c r="N31" s="130">
        <f t="shared" si="2"/>
        <v>4980</v>
      </c>
      <c r="O31" s="130">
        <f t="shared" si="3"/>
        <v>0</v>
      </c>
      <c r="P31" s="130">
        <f t="shared" si="4"/>
        <v>0</v>
      </c>
    </row>
    <row r="32" spans="1:17" ht="13.95" customHeight="1" thickBot="1">
      <c r="A32" s="228">
        <v>23</v>
      </c>
      <c r="B32" s="204" t="s">
        <v>515</v>
      </c>
      <c r="C32" s="205">
        <v>200</v>
      </c>
      <c r="D32" s="206">
        <v>0</v>
      </c>
      <c r="E32" s="214" t="s">
        <v>186</v>
      </c>
      <c r="F32" s="216">
        <v>0</v>
      </c>
      <c r="G32" s="198">
        <f t="shared" si="6"/>
        <v>231320</v>
      </c>
      <c r="H32" s="173">
        <f t="shared" si="0"/>
        <v>200</v>
      </c>
      <c r="I32" s="209">
        <v>95</v>
      </c>
      <c r="J32" s="229">
        <v>6290</v>
      </c>
      <c r="L32" s="100">
        <f t="shared" si="7"/>
        <v>0</v>
      </c>
      <c r="M32" s="130">
        <f t="shared" si="1"/>
        <v>0</v>
      </c>
      <c r="N32" s="130">
        <f t="shared" si="2"/>
        <v>0</v>
      </c>
      <c r="O32" s="130">
        <f t="shared" si="3"/>
        <v>0</v>
      </c>
      <c r="P32" s="130">
        <f t="shared" si="4"/>
        <v>0</v>
      </c>
    </row>
    <row r="33" spans="1:16" ht="13.95" customHeight="1" thickBot="1">
      <c r="A33" s="228">
        <v>24</v>
      </c>
      <c r="B33" s="204" t="s">
        <v>515</v>
      </c>
      <c r="C33" s="205">
        <v>200</v>
      </c>
      <c r="D33" s="206">
        <v>0.6</v>
      </c>
      <c r="E33" s="214" t="s">
        <v>174</v>
      </c>
      <c r="F33" s="216">
        <v>5030</v>
      </c>
      <c r="G33" s="198">
        <f t="shared" si="6"/>
        <v>236350</v>
      </c>
      <c r="H33" s="173">
        <f t="shared" si="0"/>
        <v>205.42986425339365</v>
      </c>
      <c r="I33" s="209">
        <v>95</v>
      </c>
      <c r="J33" s="229">
        <v>6170</v>
      </c>
      <c r="L33" s="100">
        <f t="shared" si="7"/>
        <v>0</v>
      </c>
      <c r="M33" s="130">
        <f t="shared" si="1"/>
        <v>0</v>
      </c>
      <c r="N33" s="130">
        <f t="shared" si="2"/>
        <v>5030</v>
      </c>
      <c r="O33" s="130">
        <f t="shared" si="3"/>
        <v>0</v>
      </c>
      <c r="P33" s="130">
        <f t="shared" si="4"/>
        <v>0</v>
      </c>
    </row>
    <row r="34" spans="1:16" ht="13.95" customHeight="1" thickBot="1">
      <c r="A34" s="228">
        <v>25</v>
      </c>
      <c r="B34" s="204" t="s">
        <v>515</v>
      </c>
      <c r="C34" s="205">
        <v>350</v>
      </c>
      <c r="D34" s="206">
        <v>0.9</v>
      </c>
      <c r="E34" s="214" t="s">
        <v>174</v>
      </c>
      <c r="F34" s="216">
        <v>13220</v>
      </c>
      <c r="G34" s="198">
        <f t="shared" si="6"/>
        <v>249570</v>
      </c>
      <c r="H34" s="173">
        <f t="shared" si="0"/>
        <v>364.2533936651584</v>
      </c>
      <c r="I34" s="209">
        <v>95</v>
      </c>
      <c r="J34" s="229">
        <v>6210</v>
      </c>
      <c r="L34" s="100">
        <f t="shared" si="7"/>
        <v>0</v>
      </c>
      <c r="M34" s="130">
        <f t="shared" si="1"/>
        <v>0</v>
      </c>
      <c r="N34" s="130">
        <f t="shared" si="2"/>
        <v>13220</v>
      </c>
      <c r="O34" s="130">
        <f t="shared" si="3"/>
        <v>0</v>
      </c>
      <c r="P34" s="130">
        <f t="shared" si="4"/>
        <v>0</v>
      </c>
    </row>
    <row r="35" spans="1:16" ht="13.95" customHeight="1" thickBot="1">
      <c r="A35" s="228">
        <v>26</v>
      </c>
      <c r="B35" s="204" t="s">
        <v>515</v>
      </c>
      <c r="C35" s="205">
        <v>250</v>
      </c>
      <c r="D35" s="206">
        <v>1.5</v>
      </c>
      <c r="E35" s="214" t="s">
        <v>174</v>
      </c>
      <c r="F35" s="216">
        <v>15750</v>
      </c>
      <c r="G35" s="198">
        <f t="shared" si="6"/>
        <v>265320</v>
      </c>
      <c r="H35" s="173">
        <f t="shared" si="0"/>
        <v>266.96832579185519</v>
      </c>
      <c r="I35" s="209">
        <v>95</v>
      </c>
      <c r="J35" s="229">
        <v>6300</v>
      </c>
      <c r="L35" s="100">
        <f t="shared" si="7"/>
        <v>0</v>
      </c>
      <c r="M35" s="130">
        <f t="shared" si="1"/>
        <v>0</v>
      </c>
      <c r="N35" s="130">
        <f t="shared" si="2"/>
        <v>15750</v>
      </c>
      <c r="O35" s="130">
        <f t="shared" si="3"/>
        <v>0</v>
      </c>
      <c r="P35" s="130">
        <f t="shared" si="4"/>
        <v>0</v>
      </c>
    </row>
    <row r="36" spans="1:16" ht="13.95" customHeight="1" thickBot="1">
      <c r="A36" s="228">
        <v>27</v>
      </c>
      <c r="B36" s="204" t="s">
        <v>515</v>
      </c>
      <c r="C36" s="205">
        <v>249</v>
      </c>
      <c r="D36" s="206">
        <v>0.6</v>
      </c>
      <c r="E36" s="214" t="s">
        <v>174</v>
      </c>
      <c r="F36" s="216">
        <v>6280</v>
      </c>
      <c r="G36" s="198">
        <f t="shared" si="6"/>
        <v>271600</v>
      </c>
      <c r="H36" s="173">
        <f t="shared" si="0"/>
        <v>255.76018099547508</v>
      </c>
      <c r="I36" s="209">
        <v>95</v>
      </c>
      <c r="J36" s="229">
        <v>6340</v>
      </c>
      <c r="L36" s="100">
        <f t="shared" si="7"/>
        <v>0</v>
      </c>
      <c r="M36" s="130">
        <f t="shared" si="1"/>
        <v>0</v>
      </c>
      <c r="N36" s="130">
        <f t="shared" si="2"/>
        <v>6280</v>
      </c>
      <c r="O36" s="130">
        <f t="shared" si="3"/>
        <v>0</v>
      </c>
      <c r="P36" s="130">
        <f t="shared" si="4"/>
        <v>0</v>
      </c>
    </row>
    <row r="37" spans="1:16" ht="13.95" customHeight="1" thickBot="1">
      <c r="A37" s="228">
        <v>28</v>
      </c>
      <c r="B37" s="204" t="s">
        <v>515</v>
      </c>
      <c r="C37" s="205">
        <v>409</v>
      </c>
      <c r="D37" s="206">
        <v>1</v>
      </c>
      <c r="E37" s="214" t="s">
        <v>174</v>
      </c>
      <c r="F37" s="216">
        <v>17160</v>
      </c>
      <c r="G37" s="198">
        <f t="shared" si="6"/>
        <v>288760</v>
      </c>
      <c r="H37" s="173">
        <f t="shared" si="0"/>
        <v>427.50678733031674</v>
      </c>
      <c r="I37" s="209">
        <v>95</v>
      </c>
      <c r="J37" s="229">
        <v>6260</v>
      </c>
      <c r="L37" s="100">
        <f t="shared" si="7"/>
        <v>0</v>
      </c>
      <c r="M37" s="130">
        <f t="shared" si="1"/>
        <v>0</v>
      </c>
      <c r="N37" s="130">
        <f t="shared" si="2"/>
        <v>17160</v>
      </c>
      <c r="O37" s="130">
        <f t="shared" si="3"/>
        <v>0</v>
      </c>
      <c r="P37" s="130">
        <f t="shared" si="4"/>
        <v>0</v>
      </c>
    </row>
    <row r="38" spans="1:16" ht="13.95" customHeight="1" thickBot="1">
      <c r="A38" s="228">
        <v>29</v>
      </c>
      <c r="B38" s="204" t="s">
        <v>515</v>
      </c>
      <c r="C38" s="205">
        <v>250</v>
      </c>
      <c r="D38" s="206">
        <v>1.3</v>
      </c>
      <c r="E38" s="214" t="s">
        <v>174</v>
      </c>
      <c r="F38" s="216">
        <v>13670</v>
      </c>
      <c r="G38" s="198">
        <f t="shared" si="6"/>
        <v>302430</v>
      </c>
      <c r="H38" s="173">
        <f t="shared" si="0"/>
        <v>264.70588235294116</v>
      </c>
      <c r="I38" s="209">
        <v>95</v>
      </c>
      <c r="J38" s="229">
        <v>6540</v>
      </c>
      <c r="L38" s="100">
        <f t="shared" si="7"/>
        <v>0</v>
      </c>
      <c r="M38" s="130">
        <f t="shared" si="1"/>
        <v>0</v>
      </c>
      <c r="N38" s="130">
        <f t="shared" si="2"/>
        <v>13670</v>
      </c>
      <c r="O38" s="130">
        <f t="shared" si="3"/>
        <v>0</v>
      </c>
      <c r="P38" s="130">
        <f t="shared" si="4"/>
        <v>0</v>
      </c>
    </row>
    <row r="39" spans="1:16" ht="13.95" customHeight="1" thickBot="1">
      <c r="A39" s="228">
        <v>30</v>
      </c>
      <c r="B39" s="204" t="s">
        <v>436</v>
      </c>
      <c r="C39" s="205">
        <v>574</v>
      </c>
      <c r="D39" s="206">
        <v>1.5</v>
      </c>
      <c r="E39" s="214" t="s">
        <v>174</v>
      </c>
      <c r="F39" s="216">
        <v>30660</v>
      </c>
      <c r="G39" s="198">
        <f t="shared" si="6"/>
        <v>333090</v>
      </c>
      <c r="H39" s="173">
        <f t="shared" si="0"/>
        <v>612.95927601809956</v>
      </c>
      <c r="I39" s="209">
        <v>95</v>
      </c>
      <c r="J39" s="229">
        <v>6490</v>
      </c>
      <c r="L39" s="100">
        <f t="shared" si="7"/>
        <v>0</v>
      </c>
      <c r="M39" s="130">
        <f t="shared" si="1"/>
        <v>0</v>
      </c>
      <c r="N39" s="130">
        <f t="shared" si="2"/>
        <v>30660</v>
      </c>
      <c r="O39" s="130">
        <f t="shared" si="3"/>
        <v>0</v>
      </c>
      <c r="P39" s="130">
        <f t="shared" si="4"/>
        <v>0</v>
      </c>
    </row>
    <row r="40" spans="1:16" ht="13.95" customHeight="1" thickBot="1">
      <c r="A40" s="228">
        <v>31</v>
      </c>
      <c r="B40" s="204"/>
      <c r="C40" s="205"/>
      <c r="D40" s="206"/>
      <c r="E40" s="214"/>
      <c r="F40" s="216">
        <f t="shared" si="5"/>
        <v>0</v>
      </c>
      <c r="G40" s="198">
        <f t="shared" si="6"/>
        <v>333090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392.34249</v>
      </c>
      <c r="D49" s="213"/>
      <c r="E49" s="207" t="s">
        <v>214</v>
      </c>
      <c r="F49" s="215"/>
      <c r="G49" s="199"/>
      <c r="H49" s="173">
        <f t="shared" si="0"/>
        <v>392.34249</v>
      </c>
      <c r="I49" s="205">
        <v>95</v>
      </c>
      <c r="J49" s="229">
        <v>6710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383286.38457999995</v>
      </c>
      <c r="D50" s="195" t="s">
        <v>294</v>
      </c>
      <c r="E50" s="177" t="s">
        <v>295</v>
      </c>
      <c r="F50" s="191">
        <f>SUM(F10:F46)</f>
        <v>333090</v>
      </c>
      <c r="G50" s="201" t="s">
        <v>212</v>
      </c>
      <c r="H50" s="200"/>
      <c r="I50" s="197"/>
      <c r="J50" s="231" t="s">
        <v>257</v>
      </c>
      <c r="K50" s="32"/>
      <c r="L50" s="100"/>
      <c r="M50" s="101"/>
      <c r="N50" s="101"/>
      <c r="O50" s="102"/>
      <c r="P50" s="102"/>
    </row>
    <row r="51" spans="1:17" ht="13.95" customHeight="1" thickBot="1">
      <c r="A51" s="230" t="s">
        <v>259</v>
      </c>
      <c r="B51" s="210">
        <v>0.91805555555555562</v>
      </c>
      <c r="C51" s="190" t="s">
        <v>258</v>
      </c>
      <c r="D51" s="180" t="s">
        <v>260</v>
      </c>
      <c r="E51" s="210">
        <v>0.99930555555555556</v>
      </c>
      <c r="F51" s="190" t="s">
        <v>258</v>
      </c>
      <c r="G51" s="180" t="s">
        <v>261</v>
      </c>
      <c r="H51" s="217">
        <v>43166</v>
      </c>
      <c r="I51" s="197" t="s">
        <v>301</v>
      </c>
      <c r="J51" s="232">
        <f>H49+H55</f>
        <v>442.34249</v>
      </c>
      <c r="K51" s="172"/>
      <c r="L51" s="100"/>
      <c r="M51" s="101"/>
      <c r="N51" s="101"/>
      <c r="O51" s="102"/>
      <c r="P51" s="102"/>
    </row>
    <row r="52" spans="1:17" ht="13.95" customHeight="1" thickBot="1">
      <c r="A52" s="230" t="s">
        <v>234</v>
      </c>
      <c r="B52" s="205">
        <v>542</v>
      </c>
      <c r="C52" s="179" t="s">
        <v>134</v>
      </c>
      <c r="D52" s="180" t="s">
        <v>216</v>
      </c>
      <c r="E52" s="211">
        <f>MAX(D10:D48)</f>
        <v>1.5</v>
      </c>
      <c r="F52" s="179" t="s">
        <v>221</v>
      </c>
      <c r="G52" s="180" t="s">
        <v>222</v>
      </c>
      <c r="H52" s="211">
        <f>F50/(SUM(C15:C48)*42)</f>
        <v>0.97777268964545505</v>
      </c>
      <c r="I52" s="197" t="s">
        <v>221</v>
      </c>
      <c r="J52" s="233" t="s">
        <v>292</v>
      </c>
      <c r="L52" s="100"/>
      <c r="M52" s="101"/>
      <c r="N52" s="101"/>
      <c r="O52" s="102"/>
      <c r="P52" s="102"/>
    </row>
    <row r="53" spans="1:17" ht="13.95" customHeight="1" thickBot="1">
      <c r="A53" s="230" t="s">
        <v>235</v>
      </c>
      <c r="B53" s="205">
        <v>3960</v>
      </c>
      <c r="C53" s="179" t="s">
        <v>134</v>
      </c>
      <c r="D53" s="180" t="s">
        <v>217</v>
      </c>
      <c r="E53" s="205">
        <f>MAX(I10:I49)</f>
        <v>95</v>
      </c>
      <c r="F53" s="179" t="s">
        <v>135</v>
      </c>
      <c r="G53" s="180" t="s">
        <v>219</v>
      </c>
      <c r="H53" s="205">
        <f>AVERAGE(I14:I48)</f>
        <v>94.307692307692307</v>
      </c>
      <c r="I53" s="197" t="s">
        <v>135</v>
      </c>
      <c r="J53" s="234">
        <f>SUM(H10:H49)+E55+H55</f>
        <v>9878.7758017862543</v>
      </c>
      <c r="L53" s="172"/>
      <c r="M53" s="172"/>
      <c r="N53" s="172"/>
      <c r="O53" s="172"/>
      <c r="P53" s="172"/>
    </row>
    <row r="54" spans="1:17" ht="13.95" customHeight="1" thickBot="1">
      <c r="A54" s="230" t="s">
        <v>136</v>
      </c>
      <c r="B54" s="208">
        <v>1292</v>
      </c>
      <c r="C54" s="179" t="s">
        <v>134</v>
      </c>
      <c r="D54" s="180" t="s">
        <v>218</v>
      </c>
      <c r="E54" s="205">
        <f>MAX(J10:J49)</f>
        <v>7570</v>
      </c>
      <c r="F54" s="179" t="s">
        <v>134</v>
      </c>
      <c r="G54" s="180" t="s">
        <v>220</v>
      </c>
      <c r="H54" s="205">
        <f>AVERAGE(J14:J48)</f>
        <v>6469.6153846153848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0.57802188797844878</v>
      </c>
      <c r="C55" s="179" t="s">
        <v>289</v>
      </c>
      <c r="D55" s="189" t="s">
        <v>287</v>
      </c>
      <c r="E55" s="212">
        <v>338</v>
      </c>
      <c r="F55" s="179" t="s">
        <v>288</v>
      </c>
      <c r="G55" s="178" t="s">
        <v>290</v>
      </c>
      <c r="H55" s="212">
        <v>50</v>
      </c>
      <c r="I55" s="197" t="s">
        <v>288</v>
      </c>
      <c r="J55" s="234">
        <f>(C50/42)+E55+H55</f>
        <v>9513.8662995238083</v>
      </c>
      <c r="L55" s="85">
        <f t="shared" ref="L55:P55" si="10">SUM(L10:L49)</f>
        <v>59.523809523809526</v>
      </c>
      <c r="M55" s="85">
        <f t="shared" si="10"/>
        <v>83030</v>
      </c>
      <c r="N55" s="85">
        <f t="shared" si="10"/>
        <v>250060</v>
      </c>
      <c r="O55" s="85">
        <f t="shared" si="10"/>
        <v>0</v>
      </c>
      <c r="P55" s="85">
        <f t="shared" si="10"/>
        <v>0</v>
      </c>
    </row>
    <row r="56" spans="1:17" ht="43.2" customHeight="1">
      <c r="A56" s="625" t="s">
        <v>527</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17697</v>
      </c>
      <c r="B61" s="119">
        <f>C6</f>
        <v>17846</v>
      </c>
      <c r="C61" s="119">
        <f>C50</f>
        <v>383286.38457999995</v>
      </c>
      <c r="D61" s="119">
        <f>J55</f>
        <v>9513.8662995238083</v>
      </c>
      <c r="E61" s="119">
        <f>F50</f>
        <v>333090</v>
      </c>
      <c r="F61" s="119">
        <f>M55</f>
        <v>83030</v>
      </c>
      <c r="G61" s="119">
        <f>N55</f>
        <v>250060</v>
      </c>
      <c r="H61" s="119">
        <f>O55</f>
        <v>0</v>
      </c>
      <c r="I61" s="119">
        <f>P55</f>
        <v>0</v>
      </c>
      <c r="J61" s="119">
        <f>B52</f>
        <v>542</v>
      </c>
      <c r="K61" s="119">
        <f>B53</f>
        <v>3960</v>
      </c>
      <c r="L61" s="119">
        <f>B54</f>
        <v>1292</v>
      </c>
      <c r="M61" s="120">
        <f>B55</f>
        <v>0.57802188797844878</v>
      </c>
      <c r="N61" s="119">
        <f>E53</f>
        <v>95</v>
      </c>
      <c r="O61" s="119">
        <f>H53</f>
        <v>94.307692307692307</v>
      </c>
      <c r="P61" s="119">
        <f>E54</f>
        <v>7570</v>
      </c>
      <c r="Q61" s="119">
        <f>H54</f>
        <v>6469.6153846153848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0.24886687678223024</v>
      </c>
      <c r="N3" s="143">
        <f>N55/F50</f>
        <v>0.75113312321776982</v>
      </c>
      <c r="O3" s="143">
        <f>O55/F50</f>
        <v>0</v>
      </c>
      <c r="P3" s="143">
        <f>P55/F50</f>
        <v>0</v>
      </c>
    </row>
    <row r="4" spans="1:17" ht="13.95" customHeight="1" thickBot="1">
      <c r="A4" s="615">
        <v>11</v>
      </c>
      <c r="B4" s="181" t="s">
        <v>276</v>
      </c>
      <c r="C4" s="202">
        <v>17681</v>
      </c>
      <c r="D4" s="182" t="s">
        <v>137</v>
      </c>
      <c r="E4" s="186">
        <f>'Perf Sheet '!$L$5</f>
        <v>2.2169999999999999E-2</v>
      </c>
      <c r="F4" s="616" t="s">
        <v>284</v>
      </c>
      <c r="G4" s="617"/>
      <c r="H4" s="618" t="s">
        <v>511</v>
      </c>
      <c r="I4" s="618"/>
      <c r="J4" s="619"/>
      <c r="N4" s="32"/>
    </row>
    <row r="5" spans="1:17" ht="13.95" customHeight="1" thickBot="1">
      <c r="A5" s="615"/>
      <c r="B5" s="570" t="s">
        <v>139</v>
      </c>
      <c r="C5" s="203">
        <v>17515</v>
      </c>
      <c r="D5" s="183" t="s">
        <v>277</v>
      </c>
      <c r="E5" s="187">
        <f>(C6+C5)/2</f>
        <v>17590</v>
      </c>
      <c r="F5" s="616" t="s">
        <v>285</v>
      </c>
      <c r="G5" s="620"/>
      <c r="H5" s="618" t="s">
        <v>514</v>
      </c>
      <c r="I5" s="621"/>
      <c r="J5" s="619"/>
      <c r="M5" s="628" t="s">
        <v>198</v>
      </c>
      <c r="N5" s="629"/>
      <c r="O5" s="629"/>
      <c r="P5" s="630"/>
    </row>
    <row r="6" spans="1:17" ht="13.95" customHeight="1" thickBot="1">
      <c r="A6" s="225" t="s">
        <v>202</v>
      </c>
      <c r="B6" s="570" t="s">
        <v>140</v>
      </c>
      <c r="C6" s="203">
        <v>17665</v>
      </c>
      <c r="D6" s="184" t="s">
        <v>203</v>
      </c>
      <c r="E6" s="188">
        <f>'Perf Sheet '!$J$13</f>
        <v>0.65</v>
      </c>
      <c r="F6" s="192" t="s">
        <v>226</v>
      </c>
      <c r="G6" s="194">
        <f>SUM(C12:C15)/SUM(C12:C46)</f>
        <v>8.2429772208855417E-2</v>
      </c>
      <c r="H6" s="192" t="s">
        <v>224</v>
      </c>
      <c r="I6" s="173">
        <f>J55/'Perf Sheet '!$E$21</f>
        <v>55.195741604010017</v>
      </c>
      <c r="J6" s="226"/>
      <c r="M6" s="631" t="s">
        <v>199</v>
      </c>
      <c r="N6" s="632"/>
      <c r="O6" s="632"/>
      <c r="P6" s="633"/>
    </row>
    <row r="7" spans="1:17" ht="13.95" customHeight="1" thickBot="1">
      <c r="A7" s="227">
        <v>22.1</v>
      </c>
      <c r="B7" s="570" t="s">
        <v>141</v>
      </c>
      <c r="C7" s="203">
        <v>8906</v>
      </c>
      <c r="D7" s="185" t="s">
        <v>138</v>
      </c>
      <c r="E7" s="187">
        <f>'Perf Sheet '!$J$15</f>
        <v>6</v>
      </c>
      <c r="F7" s="193" t="s">
        <v>223</v>
      </c>
      <c r="G7" s="187">
        <f>'Perf Sheet '!$J$12</f>
        <v>95</v>
      </c>
      <c r="H7" s="192" t="s">
        <v>225</v>
      </c>
      <c r="I7" s="173">
        <f>F50/'Perf Sheet '!$E$21</f>
        <v>1845.7063711911358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5884</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56</v>
      </c>
      <c r="J11" s="229">
        <v>6220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518</v>
      </c>
      <c r="C12" s="205">
        <v>170</v>
      </c>
      <c r="D12" s="206"/>
      <c r="E12" s="214" t="s">
        <v>147</v>
      </c>
      <c r="F12" s="216">
        <f t="shared" si="5"/>
        <v>0</v>
      </c>
      <c r="G12" s="198">
        <f t="shared" si="6"/>
        <v>0</v>
      </c>
      <c r="H12" s="173">
        <f t="shared" si="0"/>
        <v>170</v>
      </c>
      <c r="I12" s="209">
        <v>71</v>
      </c>
      <c r="J12" s="229">
        <v>6600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89</v>
      </c>
      <c r="J13" s="229">
        <v>7410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518</v>
      </c>
      <c r="C14" s="205">
        <v>351</v>
      </c>
      <c r="D14" s="206"/>
      <c r="E14" s="214" t="s">
        <v>148</v>
      </c>
      <c r="F14" s="216">
        <f t="shared" si="5"/>
        <v>0</v>
      </c>
      <c r="G14" s="198">
        <f t="shared" si="6"/>
        <v>0</v>
      </c>
      <c r="H14" s="173">
        <f t="shared" si="0"/>
        <v>351</v>
      </c>
      <c r="I14" s="209">
        <v>91</v>
      </c>
      <c r="J14" s="229">
        <v>7380</v>
      </c>
      <c r="L14" s="100">
        <f t="shared" si="7"/>
        <v>0</v>
      </c>
      <c r="M14" s="130">
        <f t="shared" si="1"/>
        <v>0</v>
      </c>
      <c r="N14" s="130">
        <f t="shared" si="2"/>
        <v>0</v>
      </c>
      <c r="O14" s="130">
        <f t="shared" si="3"/>
        <v>0</v>
      </c>
      <c r="P14" s="130">
        <f t="shared" si="4"/>
        <v>0</v>
      </c>
      <c r="Q14" s="86" t="s">
        <v>209</v>
      </c>
    </row>
    <row r="15" spans="1:17" ht="13.95" customHeight="1" thickBot="1">
      <c r="A15" s="228">
        <v>6</v>
      </c>
      <c r="B15" s="204" t="s">
        <v>518</v>
      </c>
      <c r="C15" s="205">
        <v>197</v>
      </c>
      <c r="D15" s="206">
        <v>0.3</v>
      </c>
      <c r="E15" s="214" t="s">
        <v>194</v>
      </c>
      <c r="F15" s="216">
        <v>2490</v>
      </c>
      <c r="G15" s="198">
        <f t="shared" si="6"/>
        <v>2490</v>
      </c>
      <c r="H15" s="173">
        <f t="shared" si="0"/>
        <v>199.67420814479638</v>
      </c>
      <c r="I15" s="209">
        <v>91</v>
      </c>
      <c r="J15" s="229">
        <v>7560</v>
      </c>
      <c r="L15" s="100">
        <f t="shared" si="7"/>
        <v>0</v>
      </c>
      <c r="M15" s="130">
        <f t="shared" si="1"/>
        <v>2490</v>
      </c>
      <c r="N15" s="130">
        <f t="shared" si="2"/>
        <v>0</v>
      </c>
      <c r="O15" s="130">
        <f t="shared" si="3"/>
        <v>0</v>
      </c>
      <c r="P15" s="130">
        <f t="shared" si="4"/>
        <v>0</v>
      </c>
      <c r="Q15" s="86" t="s">
        <v>175</v>
      </c>
    </row>
    <row r="16" spans="1:17" ht="13.95" customHeight="1" thickBot="1">
      <c r="A16" s="228">
        <v>7</v>
      </c>
      <c r="B16" s="204" t="s">
        <v>518</v>
      </c>
      <c r="C16" s="205">
        <v>250</v>
      </c>
      <c r="D16" s="206">
        <v>0.6</v>
      </c>
      <c r="E16" s="214" t="s">
        <v>194</v>
      </c>
      <c r="F16" s="216">
        <v>6310</v>
      </c>
      <c r="G16" s="198">
        <f t="shared" si="6"/>
        <v>8800</v>
      </c>
      <c r="H16" s="173">
        <f t="shared" si="0"/>
        <v>256.78733031674204</v>
      </c>
      <c r="I16" s="209">
        <v>91</v>
      </c>
      <c r="J16" s="229">
        <v>7700</v>
      </c>
      <c r="L16" s="100">
        <f t="shared" si="7"/>
        <v>0</v>
      </c>
      <c r="M16" s="130">
        <f t="shared" si="1"/>
        <v>6310</v>
      </c>
      <c r="N16" s="130">
        <f t="shared" si="2"/>
        <v>0</v>
      </c>
      <c r="O16" s="130">
        <f t="shared" si="3"/>
        <v>0</v>
      </c>
      <c r="P16" s="130">
        <f t="shared" si="4"/>
        <v>0</v>
      </c>
      <c r="Q16" s="86" t="s">
        <v>210</v>
      </c>
    </row>
    <row r="17" spans="1:17" ht="13.95" customHeight="1" thickBot="1">
      <c r="A17" s="228">
        <v>8</v>
      </c>
      <c r="B17" s="204" t="s">
        <v>518</v>
      </c>
      <c r="C17" s="205">
        <v>301</v>
      </c>
      <c r="D17" s="206">
        <v>0.9</v>
      </c>
      <c r="E17" s="214" t="s">
        <v>194</v>
      </c>
      <c r="F17" s="216">
        <v>11370</v>
      </c>
      <c r="G17" s="198">
        <f t="shared" si="6"/>
        <v>20170</v>
      </c>
      <c r="H17" s="173">
        <f t="shared" si="0"/>
        <v>313.25791855203624</v>
      </c>
      <c r="I17" s="209">
        <v>91</v>
      </c>
      <c r="J17" s="229">
        <v>7620</v>
      </c>
      <c r="L17" s="100">
        <f t="shared" si="7"/>
        <v>0</v>
      </c>
      <c r="M17" s="130">
        <f t="shared" si="1"/>
        <v>11370</v>
      </c>
      <c r="N17" s="130">
        <f t="shared" si="2"/>
        <v>0</v>
      </c>
      <c r="O17" s="130">
        <f t="shared" si="3"/>
        <v>0</v>
      </c>
      <c r="P17" s="130">
        <f t="shared" si="4"/>
        <v>0</v>
      </c>
      <c r="Q17" s="86" t="s">
        <v>148</v>
      </c>
    </row>
    <row r="18" spans="1:17" ht="13.95" customHeight="1" thickBot="1">
      <c r="A18" s="228">
        <v>9</v>
      </c>
      <c r="B18" s="204" t="s">
        <v>518</v>
      </c>
      <c r="C18" s="205">
        <v>500</v>
      </c>
      <c r="D18" s="206">
        <v>1.1000000000000001</v>
      </c>
      <c r="E18" s="214" t="s">
        <v>194</v>
      </c>
      <c r="F18" s="216">
        <v>23110</v>
      </c>
      <c r="G18" s="198">
        <f t="shared" si="6"/>
        <v>43280</v>
      </c>
      <c r="H18" s="173">
        <f t="shared" si="0"/>
        <v>524.88687782805437</v>
      </c>
      <c r="I18" s="209">
        <v>91</v>
      </c>
      <c r="J18" s="229">
        <v>7570</v>
      </c>
      <c r="L18" s="100">
        <f t="shared" si="7"/>
        <v>0</v>
      </c>
      <c r="M18" s="130">
        <f t="shared" si="1"/>
        <v>23110</v>
      </c>
      <c r="N18" s="130">
        <f t="shared" si="2"/>
        <v>0</v>
      </c>
      <c r="O18" s="130">
        <f t="shared" si="3"/>
        <v>0</v>
      </c>
      <c r="P18" s="130">
        <f t="shared" si="4"/>
        <v>0</v>
      </c>
      <c r="Q18" s="86" t="s">
        <v>63</v>
      </c>
    </row>
    <row r="19" spans="1:17" ht="13.95" customHeight="1" thickBot="1">
      <c r="A19" s="228">
        <v>10</v>
      </c>
      <c r="B19" s="204" t="s">
        <v>518</v>
      </c>
      <c r="C19" s="205">
        <v>450</v>
      </c>
      <c r="D19" s="206">
        <v>1.3</v>
      </c>
      <c r="E19" s="214" t="s">
        <v>194</v>
      </c>
      <c r="F19" s="216">
        <v>24550</v>
      </c>
      <c r="G19" s="198">
        <f t="shared" si="6"/>
        <v>67830</v>
      </c>
      <c r="H19" s="173">
        <f t="shared" si="0"/>
        <v>476.47058823529414</v>
      </c>
      <c r="I19" s="209">
        <v>91</v>
      </c>
      <c r="J19" s="229">
        <v>7300</v>
      </c>
      <c r="L19" s="100">
        <f t="shared" si="7"/>
        <v>0</v>
      </c>
      <c r="M19" s="130">
        <f t="shared" si="1"/>
        <v>24550</v>
      </c>
      <c r="N19" s="130">
        <f t="shared" si="2"/>
        <v>0</v>
      </c>
      <c r="O19" s="130">
        <f t="shared" si="3"/>
        <v>0</v>
      </c>
      <c r="P19" s="130">
        <f t="shared" si="4"/>
        <v>0</v>
      </c>
      <c r="Q19" s="86" t="s">
        <v>147</v>
      </c>
    </row>
    <row r="20" spans="1:17" ht="13.95" customHeight="1" thickBot="1">
      <c r="A20" s="228">
        <v>11</v>
      </c>
      <c r="B20" s="204" t="s">
        <v>518</v>
      </c>
      <c r="C20" s="205">
        <v>240</v>
      </c>
      <c r="D20" s="206">
        <v>1.5</v>
      </c>
      <c r="E20" s="214" t="s">
        <v>194</v>
      </c>
      <c r="F20" s="216">
        <v>15080</v>
      </c>
      <c r="G20" s="198">
        <f t="shared" si="6"/>
        <v>82910</v>
      </c>
      <c r="H20" s="173">
        <f t="shared" si="0"/>
        <v>256.28959276018099</v>
      </c>
      <c r="I20" s="209">
        <v>95</v>
      </c>
      <c r="J20" s="229">
        <v>7180</v>
      </c>
      <c r="L20" s="100">
        <f t="shared" si="7"/>
        <v>0</v>
      </c>
      <c r="M20" s="130">
        <f t="shared" si="1"/>
        <v>15080</v>
      </c>
      <c r="N20" s="130">
        <f t="shared" si="2"/>
        <v>0</v>
      </c>
      <c r="O20" s="130">
        <f t="shared" si="3"/>
        <v>0</v>
      </c>
      <c r="P20" s="130">
        <f t="shared" si="4"/>
        <v>0</v>
      </c>
      <c r="Q20" s="86" t="s">
        <v>186</v>
      </c>
    </row>
    <row r="21" spans="1:17" ht="13.95" customHeight="1" thickBot="1">
      <c r="A21" s="228">
        <v>12</v>
      </c>
      <c r="B21" s="204" t="s">
        <v>518</v>
      </c>
      <c r="C21" s="205">
        <v>300</v>
      </c>
      <c r="D21" s="206">
        <v>0.6</v>
      </c>
      <c r="E21" s="214" t="s">
        <v>174</v>
      </c>
      <c r="F21" s="216">
        <v>7560</v>
      </c>
      <c r="G21" s="198">
        <f t="shared" si="6"/>
        <v>90470</v>
      </c>
      <c r="H21" s="173">
        <f t="shared" si="0"/>
        <v>308.1447963800905</v>
      </c>
      <c r="I21" s="209">
        <v>95</v>
      </c>
      <c r="J21" s="229">
        <v>7040</v>
      </c>
      <c r="L21" s="100">
        <f t="shared" si="7"/>
        <v>0</v>
      </c>
      <c r="M21" s="130">
        <f t="shared" si="1"/>
        <v>0</v>
      </c>
      <c r="N21" s="130">
        <f t="shared" si="2"/>
        <v>7560</v>
      </c>
      <c r="O21" s="130">
        <f t="shared" si="3"/>
        <v>0</v>
      </c>
      <c r="P21" s="130">
        <f t="shared" si="4"/>
        <v>0</v>
      </c>
      <c r="Q21" s="86" t="s">
        <v>187</v>
      </c>
    </row>
    <row r="22" spans="1:17" ht="13.95" customHeight="1" thickBot="1">
      <c r="A22" s="228">
        <v>13</v>
      </c>
      <c r="B22" s="204" t="s">
        <v>518</v>
      </c>
      <c r="C22" s="205">
        <v>550</v>
      </c>
      <c r="D22" s="206">
        <v>0.9</v>
      </c>
      <c r="E22" s="214" t="s">
        <v>174</v>
      </c>
      <c r="F22" s="216">
        <v>20780</v>
      </c>
      <c r="G22" s="198">
        <f t="shared" si="6"/>
        <v>111250</v>
      </c>
      <c r="H22" s="173">
        <f t="shared" si="0"/>
        <v>572.39819004524895</v>
      </c>
      <c r="I22" s="209">
        <v>95</v>
      </c>
      <c r="J22" s="229">
        <v>6790</v>
      </c>
      <c r="L22" s="100">
        <f t="shared" si="7"/>
        <v>0</v>
      </c>
      <c r="M22" s="130">
        <f t="shared" si="1"/>
        <v>0</v>
      </c>
      <c r="N22" s="130">
        <f t="shared" si="2"/>
        <v>20780</v>
      </c>
      <c r="O22" s="130">
        <f t="shared" si="3"/>
        <v>0</v>
      </c>
      <c r="P22" s="130">
        <f t="shared" si="4"/>
        <v>0</v>
      </c>
      <c r="Q22" s="86" t="s">
        <v>197</v>
      </c>
    </row>
    <row r="23" spans="1:17" ht="13.95" customHeight="1" thickBot="1">
      <c r="A23" s="228">
        <v>14</v>
      </c>
      <c r="B23" s="204" t="s">
        <v>518</v>
      </c>
      <c r="C23" s="205">
        <v>147</v>
      </c>
      <c r="D23" s="206">
        <v>0.3</v>
      </c>
      <c r="E23" s="214" t="s">
        <v>174</v>
      </c>
      <c r="F23" s="216">
        <v>1850</v>
      </c>
      <c r="G23" s="198">
        <f t="shared" si="6"/>
        <v>113100</v>
      </c>
      <c r="H23" s="173">
        <f t="shared" si="0"/>
        <v>148.99547511312215</v>
      </c>
      <c r="I23" s="209">
        <v>95</v>
      </c>
      <c r="J23" s="229">
        <v>6570</v>
      </c>
      <c r="L23" s="100">
        <f t="shared" si="7"/>
        <v>0</v>
      </c>
      <c r="M23" s="130">
        <f t="shared" si="1"/>
        <v>0</v>
      </c>
      <c r="N23" s="130">
        <f t="shared" si="2"/>
        <v>1850</v>
      </c>
      <c r="O23" s="130">
        <f t="shared" si="3"/>
        <v>0</v>
      </c>
      <c r="P23" s="130">
        <f t="shared" si="4"/>
        <v>0</v>
      </c>
      <c r="Q23" s="86" t="s">
        <v>249</v>
      </c>
    </row>
    <row r="24" spans="1:17" ht="13.95" customHeight="1" thickBot="1">
      <c r="A24" s="228">
        <v>15</v>
      </c>
      <c r="B24" s="204" t="s">
        <v>518</v>
      </c>
      <c r="C24" s="205">
        <v>348</v>
      </c>
      <c r="D24" s="206">
        <v>0.9</v>
      </c>
      <c r="E24" s="214" t="s">
        <v>174</v>
      </c>
      <c r="F24" s="216">
        <v>13150</v>
      </c>
      <c r="G24" s="198">
        <f t="shared" si="6"/>
        <v>126250</v>
      </c>
      <c r="H24" s="173">
        <f t="shared" si="0"/>
        <v>362.17194570135752</v>
      </c>
      <c r="I24" s="209">
        <v>95</v>
      </c>
      <c r="J24" s="229">
        <v>6550</v>
      </c>
      <c r="L24" s="100">
        <f t="shared" si="7"/>
        <v>0</v>
      </c>
      <c r="M24" s="130">
        <f t="shared" si="1"/>
        <v>0</v>
      </c>
      <c r="N24" s="130">
        <f t="shared" si="2"/>
        <v>13150</v>
      </c>
      <c r="O24" s="130">
        <f t="shared" si="3"/>
        <v>0</v>
      </c>
      <c r="P24" s="130">
        <f t="shared" si="4"/>
        <v>0</v>
      </c>
      <c r="Q24" s="86" t="s">
        <v>291</v>
      </c>
    </row>
    <row r="25" spans="1:17" ht="13.95" customHeight="1" thickBot="1">
      <c r="A25" s="228">
        <v>16</v>
      </c>
      <c r="B25" s="204" t="s">
        <v>518</v>
      </c>
      <c r="C25" s="205">
        <v>498</v>
      </c>
      <c r="D25" s="206">
        <v>1.3</v>
      </c>
      <c r="E25" s="214" t="s">
        <v>174</v>
      </c>
      <c r="F25" s="216">
        <v>27190</v>
      </c>
      <c r="G25" s="198">
        <f t="shared" si="6"/>
        <v>153440</v>
      </c>
      <c r="H25" s="173">
        <f t="shared" si="0"/>
        <v>527.29411764705878</v>
      </c>
      <c r="I25" s="209">
        <v>95</v>
      </c>
      <c r="J25" s="229">
        <v>6560</v>
      </c>
      <c r="L25" s="100">
        <f t="shared" si="7"/>
        <v>0</v>
      </c>
      <c r="M25" s="130">
        <f t="shared" si="1"/>
        <v>0</v>
      </c>
      <c r="N25" s="130">
        <f t="shared" si="2"/>
        <v>27190</v>
      </c>
      <c r="O25" s="130">
        <f t="shared" si="3"/>
        <v>0</v>
      </c>
      <c r="P25" s="130">
        <f t="shared" si="4"/>
        <v>0</v>
      </c>
      <c r="Q25" s="87" t="s">
        <v>214</v>
      </c>
    </row>
    <row r="26" spans="1:17" ht="13.95" customHeight="1" thickBot="1">
      <c r="A26" s="228">
        <v>17</v>
      </c>
      <c r="B26" s="204" t="s">
        <v>518</v>
      </c>
      <c r="C26" s="205">
        <v>149</v>
      </c>
      <c r="D26" s="206">
        <v>0.3</v>
      </c>
      <c r="E26" s="214" t="s">
        <v>174</v>
      </c>
      <c r="F26" s="216">
        <v>1880</v>
      </c>
      <c r="G26" s="198">
        <f t="shared" si="6"/>
        <v>155320</v>
      </c>
      <c r="H26" s="173">
        <f t="shared" si="0"/>
        <v>151.02262443438914</v>
      </c>
      <c r="I26" s="209">
        <v>95</v>
      </c>
      <c r="J26" s="229">
        <v>6680</v>
      </c>
      <c r="L26" s="100">
        <f t="shared" si="7"/>
        <v>0</v>
      </c>
      <c r="M26" s="130">
        <f t="shared" si="1"/>
        <v>0</v>
      </c>
      <c r="N26" s="130">
        <f t="shared" si="2"/>
        <v>1880</v>
      </c>
      <c r="O26" s="130">
        <f t="shared" si="3"/>
        <v>0</v>
      </c>
      <c r="P26" s="130">
        <f t="shared" si="4"/>
        <v>0</v>
      </c>
    </row>
    <row r="27" spans="1:17" ht="13.95" customHeight="1" thickBot="1">
      <c r="A27" s="228">
        <v>18</v>
      </c>
      <c r="B27" s="204" t="s">
        <v>518</v>
      </c>
      <c r="C27" s="205">
        <v>398</v>
      </c>
      <c r="D27" s="206">
        <v>0.9</v>
      </c>
      <c r="E27" s="214" t="s">
        <v>174</v>
      </c>
      <c r="F27" s="216">
        <v>15040</v>
      </c>
      <c r="G27" s="198">
        <f t="shared" si="6"/>
        <v>170360</v>
      </c>
      <c r="H27" s="173">
        <f t="shared" si="0"/>
        <v>414.20814479638011</v>
      </c>
      <c r="I27" s="209">
        <v>95</v>
      </c>
      <c r="J27" s="229">
        <v>6590</v>
      </c>
      <c r="L27" s="100">
        <f t="shared" si="7"/>
        <v>0</v>
      </c>
      <c r="M27" s="130">
        <f t="shared" si="1"/>
        <v>0</v>
      </c>
      <c r="N27" s="130">
        <f t="shared" si="2"/>
        <v>15040</v>
      </c>
      <c r="O27" s="130">
        <f t="shared" si="3"/>
        <v>0</v>
      </c>
      <c r="P27" s="130">
        <f t="shared" si="4"/>
        <v>0</v>
      </c>
    </row>
    <row r="28" spans="1:17" ht="13.95" customHeight="1" thickBot="1">
      <c r="A28" s="228">
        <v>19</v>
      </c>
      <c r="B28" s="204" t="s">
        <v>518</v>
      </c>
      <c r="C28" s="205">
        <v>400</v>
      </c>
      <c r="D28" s="206">
        <v>1.3</v>
      </c>
      <c r="E28" s="214" t="s">
        <v>174</v>
      </c>
      <c r="F28" s="216">
        <v>21860</v>
      </c>
      <c r="G28" s="198">
        <f t="shared" si="6"/>
        <v>192220</v>
      </c>
      <c r="H28" s="173">
        <f t="shared" si="0"/>
        <v>423.52941176470591</v>
      </c>
      <c r="I28" s="209">
        <v>95</v>
      </c>
      <c r="J28" s="229">
        <v>6550</v>
      </c>
      <c r="L28" s="100">
        <f t="shared" si="7"/>
        <v>0</v>
      </c>
      <c r="M28" s="130">
        <f t="shared" si="1"/>
        <v>0</v>
      </c>
      <c r="N28" s="130">
        <f t="shared" si="2"/>
        <v>21860</v>
      </c>
      <c r="O28" s="130">
        <f t="shared" si="3"/>
        <v>0</v>
      </c>
      <c r="P28" s="130">
        <f t="shared" si="4"/>
        <v>0</v>
      </c>
    </row>
    <row r="29" spans="1:17" ht="13.95" customHeight="1" thickBot="1">
      <c r="A29" s="228">
        <v>20</v>
      </c>
      <c r="B29" s="204" t="s">
        <v>518</v>
      </c>
      <c r="C29" s="205">
        <v>399</v>
      </c>
      <c r="D29" s="206">
        <v>0.9</v>
      </c>
      <c r="E29" s="214" t="s">
        <v>174</v>
      </c>
      <c r="F29" s="216">
        <v>15070</v>
      </c>
      <c r="G29" s="198">
        <f t="shared" si="6"/>
        <v>207290</v>
      </c>
      <c r="H29" s="173">
        <f t="shared" si="0"/>
        <v>415.24886877828055</v>
      </c>
      <c r="I29" s="209">
        <v>95</v>
      </c>
      <c r="J29" s="229">
        <v>6600</v>
      </c>
      <c r="L29" s="100">
        <f t="shared" si="7"/>
        <v>0</v>
      </c>
      <c r="M29" s="130">
        <f t="shared" si="1"/>
        <v>0</v>
      </c>
      <c r="N29" s="130">
        <f t="shared" si="2"/>
        <v>15070</v>
      </c>
      <c r="O29" s="130">
        <f t="shared" si="3"/>
        <v>0</v>
      </c>
      <c r="P29" s="130">
        <f t="shared" si="4"/>
        <v>0</v>
      </c>
    </row>
    <row r="30" spans="1:17" ht="13.95" customHeight="1" thickBot="1">
      <c r="A30" s="228">
        <v>21</v>
      </c>
      <c r="B30" s="204" t="s">
        <v>518</v>
      </c>
      <c r="C30" s="205">
        <v>299</v>
      </c>
      <c r="D30" s="206">
        <v>1.5</v>
      </c>
      <c r="E30" s="214" t="s">
        <v>174</v>
      </c>
      <c r="F30" s="216">
        <v>18820</v>
      </c>
      <c r="G30" s="198">
        <f t="shared" si="6"/>
        <v>226110</v>
      </c>
      <c r="H30" s="173">
        <f t="shared" si="0"/>
        <v>319.29411764705884</v>
      </c>
      <c r="I30" s="209">
        <v>95</v>
      </c>
      <c r="J30" s="229">
        <v>6580</v>
      </c>
      <c r="L30" s="100">
        <f t="shared" si="7"/>
        <v>0</v>
      </c>
      <c r="M30" s="130">
        <f t="shared" si="1"/>
        <v>0</v>
      </c>
      <c r="N30" s="130">
        <f t="shared" si="2"/>
        <v>18820</v>
      </c>
      <c r="O30" s="130">
        <f t="shared" si="3"/>
        <v>0</v>
      </c>
      <c r="P30" s="130">
        <f t="shared" si="4"/>
        <v>0</v>
      </c>
    </row>
    <row r="31" spans="1:17" ht="13.95" customHeight="1" thickBot="1">
      <c r="A31" s="228">
        <v>22</v>
      </c>
      <c r="B31" s="204" t="s">
        <v>518</v>
      </c>
      <c r="C31" s="205">
        <v>201</v>
      </c>
      <c r="D31" s="206">
        <v>0.6</v>
      </c>
      <c r="E31" s="214" t="s">
        <v>174</v>
      </c>
      <c r="F31" s="216">
        <v>5060</v>
      </c>
      <c r="G31" s="198">
        <f t="shared" si="6"/>
        <v>231170</v>
      </c>
      <c r="H31" s="173">
        <f t="shared" si="0"/>
        <v>206.45701357466061</v>
      </c>
      <c r="I31" s="209">
        <v>95</v>
      </c>
      <c r="J31" s="229">
        <v>7620</v>
      </c>
      <c r="L31" s="100">
        <f t="shared" si="7"/>
        <v>0</v>
      </c>
      <c r="M31" s="130">
        <f t="shared" si="1"/>
        <v>0</v>
      </c>
      <c r="N31" s="130">
        <f t="shared" si="2"/>
        <v>5060</v>
      </c>
      <c r="O31" s="130">
        <f t="shared" si="3"/>
        <v>0</v>
      </c>
      <c r="P31" s="130">
        <f t="shared" si="4"/>
        <v>0</v>
      </c>
    </row>
    <row r="32" spans="1:17" ht="13.95" customHeight="1" thickBot="1">
      <c r="A32" s="228">
        <v>23</v>
      </c>
      <c r="B32" s="204" t="s">
        <v>518</v>
      </c>
      <c r="C32" s="205">
        <v>460</v>
      </c>
      <c r="D32" s="206">
        <v>0</v>
      </c>
      <c r="E32" s="214" t="s">
        <v>186</v>
      </c>
      <c r="F32" s="216">
        <v>0</v>
      </c>
      <c r="G32" s="198">
        <f t="shared" si="6"/>
        <v>231170</v>
      </c>
      <c r="H32" s="173">
        <f t="shared" si="0"/>
        <v>460</v>
      </c>
      <c r="I32" s="209">
        <v>95</v>
      </c>
      <c r="J32" s="229">
        <v>7940</v>
      </c>
      <c r="L32" s="100">
        <f t="shared" si="7"/>
        <v>0</v>
      </c>
      <c r="M32" s="130">
        <f t="shared" si="1"/>
        <v>0</v>
      </c>
      <c r="N32" s="130">
        <f t="shared" si="2"/>
        <v>0</v>
      </c>
      <c r="O32" s="130">
        <f t="shared" si="3"/>
        <v>0</v>
      </c>
      <c r="P32" s="130">
        <f t="shared" si="4"/>
        <v>0</v>
      </c>
    </row>
    <row r="33" spans="1:16" ht="13.95" customHeight="1" thickBot="1">
      <c r="A33" s="228">
        <v>24</v>
      </c>
      <c r="B33" s="204" t="s">
        <v>518</v>
      </c>
      <c r="C33" s="205">
        <v>216</v>
      </c>
      <c r="D33" s="206">
        <v>0.3</v>
      </c>
      <c r="E33" s="214" t="s">
        <v>174</v>
      </c>
      <c r="F33" s="216">
        <v>2720</v>
      </c>
      <c r="G33" s="198">
        <f t="shared" si="6"/>
        <v>233890</v>
      </c>
      <c r="H33" s="173">
        <f t="shared" si="0"/>
        <v>218.93212669683257</v>
      </c>
      <c r="I33" s="209">
        <v>95</v>
      </c>
      <c r="J33" s="229">
        <v>6560</v>
      </c>
      <c r="L33" s="100">
        <f t="shared" si="7"/>
        <v>0</v>
      </c>
      <c r="M33" s="130">
        <f t="shared" si="1"/>
        <v>0</v>
      </c>
      <c r="N33" s="130">
        <f t="shared" si="2"/>
        <v>2720</v>
      </c>
      <c r="O33" s="130">
        <f t="shared" si="3"/>
        <v>0</v>
      </c>
      <c r="P33" s="130">
        <f t="shared" si="4"/>
        <v>0</v>
      </c>
    </row>
    <row r="34" spans="1:16" ht="13.95" customHeight="1" thickBot="1">
      <c r="A34" s="228">
        <v>25</v>
      </c>
      <c r="B34" s="204" t="s">
        <v>518</v>
      </c>
      <c r="C34" s="205">
        <v>198</v>
      </c>
      <c r="D34" s="206">
        <v>0.6</v>
      </c>
      <c r="E34" s="214" t="s">
        <v>174</v>
      </c>
      <c r="F34" s="216">
        <v>4980</v>
      </c>
      <c r="G34" s="198">
        <f t="shared" si="6"/>
        <v>238870</v>
      </c>
      <c r="H34" s="173">
        <f t="shared" si="0"/>
        <v>203.37556561085972</v>
      </c>
      <c r="I34" s="209">
        <v>95</v>
      </c>
      <c r="J34" s="229">
        <v>6460</v>
      </c>
      <c r="L34" s="100">
        <f t="shared" si="7"/>
        <v>0</v>
      </c>
      <c r="M34" s="130">
        <f t="shared" si="1"/>
        <v>0</v>
      </c>
      <c r="N34" s="130">
        <f t="shared" si="2"/>
        <v>4980</v>
      </c>
      <c r="O34" s="130">
        <f t="shared" si="3"/>
        <v>0</v>
      </c>
      <c r="P34" s="130">
        <f t="shared" si="4"/>
        <v>0</v>
      </c>
    </row>
    <row r="35" spans="1:16" ht="13.95" customHeight="1" thickBot="1">
      <c r="A35" s="228">
        <v>26</v>
      </c>
      <c r="B35" s="204" t="s">
        <v>518</v>
      </c>
      <c r="C35" s="205">
        <v>350</v>
      </c>
      <c r="D35" s="206">
        <v>0.9</v>
      </c>
      <c r="E35" s="214" t="s">
        <v>174</v>
      </c>
      <c r="F35" s="216">
        <v>13260</v>
      </c>
      <c r="G35" s="198">
        <f t="shared" si="6"/>
        <v>252130</v>
      </c>
      <c r="H35" s="173">
        <f t="shared" si="0"/>
        <v>364.2533936651584</v>
      </c>
      <c r="I35" s="209">
        <v>95</v>
      </c>
      <c r="J35" s="229">
        <v>6460</v>
      </c>
      <c r="L35" s="100">
        <f t="shared" si="7"/>
        <v>0</v>
      </c>
      <c r="M35" s="130">
        <f t="shared" si="1"/>
        <v>0</v>
      </c>
      <c r="N35" s="130">
        <f t="shared" si="2"/>
        <v>13260</v>
      </c>
      <c r="O35" s="130">
        <f t="shared" si="3"/>
        <v>0</v>
      </c>
      <c r="P35" s="130">
        <f t="shared" si="4"/>
        <v>0</v>
      </c>
    </row>
    <row r="36" spans="1:16" ht="13.95" customHeight="1" thickBot="1">
      <c r="A36" s="228">
        <v>27</v>
      </c>
      <c r="B36" s="204" t="s">
        <v>518</v>
      </c>
      <c r="C36" s="205">
        <v>250</v>
      </c>
      <c r="D36" s="206">
        <v>1.5</v>
      </c>
      <c r="E36" s="214" t="s">
        <v>174</v>
      </c>
      <c r="F36" s="216">
        <v>15630</v>
      </c>
      <c r="G36" s="198">
        <f t="shared" si="6"/>
        <v>267760</v>
      </c>
      <c r="H36" s="173">
        <f t="shared" si="0"/>
        <v>266.96832579185519</v>
      </c>
      <c r="I36" s="209">
        <v>95</v>
      </c>
      <c r="J36" s="229">
        <v>6490</v>
      </c>
      <c r="L36" s="100">
        <f t="shared" si="7"/>
        <v>0</v>
      </c>
      <c r="M36" s="130">
        <f t="shared" si="1"/>
        <v>0</v>
      </c>
      <c r="N36" s="130">
        <f t="shared" si="2"/>
        <v>15630</v>
      </c>
      <c r="O36" s="130">
        <f t="shared" si="3"/>
        <v>0</v>
      </c>
      <c r="P36" s="130">
        <f t="shared" si="4"/>
        <v>0</v>
      </c>
    </row>
    <row r="37" spans="1:16" ht="13.95" customHeight="1" thickBot="1">
      <c r="A37" s="228">
        <v>28</v>
      </c>
      <c r="B37" s="204" t="s">
        <v>518</v>
      </c>
      <c r="C37" s="205">
        <v>250</v>
      </c>
      <c r="D37" s="206">
        <v>0.6</v>
      </c>
      <c r="E37" s="214" t="s">
        <v>174</v>
      </c>
      <c r="F37" s="216">
        <v>6280</v>
      </c>
      <c r="G37" s="198">
        <f t="shared" si="6"/>
        <v>274040</v>
      </c>
      <c r="H37" s="173">
        <f t="shared" si="0"/>
        <v>256.78733031674204</v>
      </c>
      <c r="I37" s="209">
        <v>95</v>
      </c>
      <c r="J37" s="229">
        <v>6500</v>
      </c>
      <c r="L37" s="100">
        <f t="shared" si="7"/>
        <v>0</v>
      </c>
      <c r="M37" s="130">
        <f t="shared" si="1"/>
        <v>0</v>
      </c>
      <c r="N37" s="130">
        <f t="shared" si="2"/>
        <v>6280</v>
      </c>
      <c r="O37" s="130">
        <f t="shared" si="3"/>
        <v>0</v>
      </c>
      <c r="P37" s="130">
        <f t="shared" si="4"/>
        <v>0</v>
      </c>
    </row>
    <row r="38" spans="1:16" ht="13.95" customHeight="1" thickBot="1">
      <c r="A38" s="228">
        <v>29</v>
      </c>
      <c r="B38" s="204" t="s">
        <v>518</v>
      </c>
      <c r="C38" s="205">
        <v>410</v>
      </c>
      <c r="D38" s="206">
        <v>1</v>
      </c>
      <c r="E38" s="214" t="s">
        <v>174</v>
      </c>
      <c r="F38" s="216">
        <v>17240</v>
      </c>
      <c r="G38" s="198">
        <f t="shared" si="6"/>
        <v>291280</v>
      </c>
      <c r="H38" s="173">
        <f t="shared" si="0"/>
        <v>428.55203619909503</v>
      </c>
      <c r="I38" s="209">
        <v>95</v>
      </c>
      <c r="J38" s="229">
        <v>6320</v>
      </c>
      <c r="L38" s="100">
        <f t="shared" si="7"/>
        <v>0</v>
      </c>
      <c r="M38" s="130">
        <f t="shared" si="1"/>
        <v>0</v>
      </c>
      <c r="N38" s="130">
        <f t="shared" si="2"/>
        <v>17240</v>
      </c>
      <c r="O38" s="130">
        <f t="shared" si="3"/>
        <v>0</v>
      </c>
      <c r="P38" s="130">
        <f t="shared" si="4"/>
        <v>0</v>
      </c>
    </row>
    <row r="39" spans="1:16" ht="13.95" customHeight="1" thickBot="1">
      <c r="A39" s="228">
        <v>30</v>
      </c>
      <c r="B39" s="204" t="s">
        <v>518</v>
      </c>
      <c r="C39" s="205">
        <v>350</v>
      </c>
      <c r="D39" s="206">
        <v>1.3</v>
      </c>
      <c r="E39" s="214" t="s">
        <v>174</v>
      </c>
      <c r="F39" s="216">
        <v>19150</v>
      </c>
      <c r="G39" s="198">
        <f t="shared" si="6"/>
        <v>310430</v>
      </c>
      <c r="H39" s="173">
        <f t="shared" si="0"/>
        <v>370.58823529411762</v>
      </c>
      <c r="I39" s="209">
        <v>95</v>
      </c>
      <c r="J39" s="229">
        <v>6275</v>
      </c>
      <c r="L39" s="100">
        <f t="shared" si="7"/>
        <v>0</v>
      </c>
      <c r="M39" s="130">
        <f t="shared" si="1"/>
        <v>0</v>
      </c>
      <c r="N39" s="130">
        <f t="shared" si="2"/>
        <v>19150</v>
      </c>
      <c r="O39" s="130">
        <f t="shared" si="3"/>
        <v>0</v>
      </c>
      <c r="P39" s="130">
        <f t="shared" si="4"/>
        <v>0</v>
      </c>
    </row>
    <row r="40" spans="1:16" ht="13.95" customHeight="1" thickBot="1">
      <c r="A40" s="228">
        <v>31</v>
      </c>
      <c r="B40" s="204" t="s">
        <v>518</v>
      </c>
      <c r="C40" s="205">
        <v>476</v>
      </c>
      <c r="D40" s="206">
        <v>1.5</v>
      </c>
      <c r="E40" s="214" t="s">
        <v>174</v>
      </c>
      <c r="F40" s="216">
        <v>22720</v>
      </c>
      <c r="G40" s="198">
        <f t="shared" si="6"/>
        <v>333150</v>
      </c>
      <c r="H40" s="173">
        <f t="shared" si="0"/>
        <v>508.30769230769232</v>
      </c>
      <c r="I40" s="209">
        <v>95</v>
      </c>
      <c r="J40" s="229">
        <v>6450</v>
      </c>
      <c r="L40" s="100">
        <f t="shared" si="7"/>
        <v>0</v>
      </c>
      <c r="M40" s="130">
        <f t="shared" si="1"/>
        <v>0</v>
      </c>
      <c r="N40" s="130">
        <f t="shared" si="2"/>
        <v>22720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518</v>
      </c>
      <c r="C49" s="191">
        <f>(C5*E4)</f>
        <v>388.30754999999999</v>
      </c>
      <c r="D49" s="213"/>
      <c r="E49" s="207" t="s">
        <v>214</v>
      </c>
      <c r="F49" s="215"/>
      <c r="G49" s="199"/>
      <c r="H49" s="173">
        <f t="shared" si="0"/>
        <v>388.30754999999999</v>
      </c>
      <c r="I49" s="205">
        <v>95</v>
      </c>
      <c r="J49" s="229">
        <v>6340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403192.91709999996</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0.16597222222222222</v>
      </c>
      <c r="C51" s="190" t="s">
        <v>258</v>
      </c>
      <c r="D51" s="180" t="s">
        <v>260</v>
      </c>
      <c r="E51" s="210">
        <v>0.25277777777777777</v>
      </c>
      <c r="F51" s="190" t="s">
        <v>258</v>
      </c>
      <c r="G51" s="180" t="s">
        <v>261</v>
      </c>
      <c r="H51" s="217">
        <v>43167</v>
      </c>
      <c r="I51" s="197" t="s">
        <v>301</v>
      </c>
      <c r="J51" s="232">
        <f>H49+H55</f>
        <v>438.30754999999999</v>
      </c>
      <c r="K51" s="172"/>
      <c r="L51" s="100"/>
      <c r="M51" s="101"/>
      <c r="N51" s="101"/>
      <c r="O51" s="102"/>
      <c r="P51" s="102"/>
    </row>
    <row r="52" spans="1:17" ht="13.95" customHeight="1" thickBot="1">
      <c r="A52" s="230" t="s">
        <v>234</v>
      </c>
      <c r="B52" s="205">
        <v>593</v>
      </c>
      <c r="C52" s="179" t="s">
        <v>134</v>
      </c>
      <c r="D52" s="180" t="s">
        <v>216</v>
      </c>
      <c r="E52" s="211">
        <f>MAX(D10:D48)</f>
        <v>1.5</v>
      </c>
      <c r="F52" s="179" t="s">
        <v>221</v>
      </c>
      <c r="G52" s="180" t="s">
        <v>222</v>
      </c>
      <c r="H52" s="211">
        <f>F50/(SUM(C15:C48)*42)</f>
        <v>0.923738541649337</v>
      </c>
      <c r="I52" s="197" t="s">
        <v>221</v>
      </c>
      <c r="J52" s="233" t="s">
        <v>292</v>
      </c>
      <c r="L52" s="100"/>
      <c r="M52" s="101"/>
      <c r="N52" s="101"/>
      <c r="O52" s="102"/>
      <c r="P52" s="102"/>
    </row>
    <row r="53" spans="1:17" ht="13.95" customHeight="1" thickBot="1">
      <c r="A53" s="230" t="s">
        <v>235</v>
      </c>
      <c r="B53" s="205">
        <v>5884</v>
      </c>
      <c r="C53" s="179" t="s">
        <v>134</v>
      </c>
      <c r="D53" s="180" t="s">
        <v>217</v>
      </c>
      <c r="E53" s="205">
        <f>MAX(I10:I49)</f>
        <v>95</v>
      </c>
      <c r="F53" s="179" t="s">
        <v>135</v>
      </c>
      <c r="G53" s="180" t="s">
        <v>219</v>
      </c>
      <c r="H53" s="205">
        <f>AVERAGE(I14:I48)</f>
        <v>94.111111111111114</v>
      </c>
      <c r="I53" s="197" t="s">
        <v>135</v>
      </c>
      <c r="J53" s="234">
        <f>SUM(H10:H49)+E55+H55</f>
        <v>10329.727287125619</v>
      </c>
      <c r="L53" s="172"/>
      <c r="M53" s="172"/>
      <c r="N53" s="172"/>
      <c r="O53" s="172"/>
      <c r="P53" s="172"/>
    </row>
    <row r="54" spans="1:17" ht="13.95" customHeight="1" thickBot="1">
      <c r="A54" s="230" t="s">
        <v>136</v>
      </c>
      <c r="B54" s="208">
        <v>1392</v>
      </c>
      <c r="C54" s="179" t="s">
        <v>134</v>
      </c>
      <c r="D54" s="180" t="s">
        <v>218</v>
      </c>
      <c r="E54" s="205">
        <f>MAX(J10:J49)</f>
        <v>7940</v>
      </c>
      <c r="F54" s="179" t="s">
        <v>134</v>
      </c>
      <c r="G54" s="180" t="s">
        <v>220</v>
      </c>
      <c r="H54" s="205">
        <f>AVERAGE(J14:J48)</f>
        <v>6885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0.58929912418594199</v>
      </c>
      <c r="C55" s="179" t="s">
        <v>289</v>
      </c>
      <c r="D55" s="189" t="s">
        <v>287</v>
      </c>
      <c r="E55" s="212">
        <v>313</v>
      </c>
      <c r="F55" s="179" t="s">
        <v>288</v>
      </c>
      <c r="G55" s="178" t="s">
        <v>290</v>
      </c>
      <c r="H55" s="212">
        <v>50</v>
      </c>
      <c r="I55" s="197" t="s">
        <v>288</v>
      </c>
      <c r="J55" s="234">
        <f>(C50/42)+E55+H55</f>
        <v>9962.8313595238087</v>
      </c>
      <c r="L55" s="85">
        <f t="shared" ref="L55:P55" si="10">SUM(L10:L49)</f>
        <v>59.523809523809526</v>
      </c>
      <c r="M55" s="85">
        <f t="shared" si="10"/>
        <v>82910</v>
      </c>
      <c r="N55" s="85">
        <f t="shared" si="10"/>
        <v>250240</v>
      </c>
      <c r="O55" s="85">
        <f t="shared" si="10"/>
        <v>0</v>
      </c>
      <c r="P55" s="85">
        <f t="shared" si="10"/>
        <v>0</v>
      </c>
    </row>
    <row r="56" spans="1:17" ht="43.2" customHeight="1">
      <c r="A56" s="625" t="s">
        <v>528</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17515</v>
      </c>
      <c r="B61" s="119">
        <f>C6</f>
        <v>17665</v>
      </c>
      <c r="C61" s="119">
        <f>C50</f>
        <v>403192.91709999996</v>
      </c>
      <c r="D61" s="119">
        <f>J55</f>
        <v>9962.8313595238087</v>
      </c>
      <c r="E61" s="119">
        <f>F50</f>
        <v>333150</v>
      </c>
      <c r="F61" s="119">
        <f>M55</f>
        <v>82910</v>
      </c>
      <c r="G61" s="119">
        <f>N55</f>
        <v>250240</v>
      </c>
      <c r="H61" s="119">
        <f>O55</f>
        <v>0</v>
      </c>
      <c r="I61" s="119">
        <f>P55</f>
        <v>0</v>
      </c>
      <c r="J61" s="119">
        <f>B52</f>
        <v>593</v>
      </c>
      <c r="K61" s="119">
        <f>B53</f>
        <v>5884</v>
      </c>
      <c r="L61" s="119">
        <f>B54</f>
        <v>1392</v>
      </c>
      <c r="M61" s="120">
        <f>B55</f>
        <v>0.58929912418594199</v>
      </c>
      <c r="N61" s="119">
        <f>E53</f>
        <v>95</v>
      </c>
      <c r="O61" s="119">
        <f>H53</f>
        <v>94.111111111111114</v>
      </c>
      <c r="P61" s="119">
        <f>E54</f>
        <v>7940</v>
      </c>
      <c r="Q61" s="119">
        <f>H54</f>
        <v>6885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0.24932452716901832</v>
      </c>
      <c r="N3" s="143">
        <f>N55/F50</f>
        <v>0.75067547283098168</v>
      </c>
      <c r="O3" s="143">
        <f>O55/F50</f>
        <v>0</v>
      </c>
      <c r="P3" s="143">
        <f>P55/F50</f>
        <v>0</v>
      </c>
    </row>
    <row r="4" spans="1:17" ht="13.95" customHeight="1" thickBot="1">
      <c r="A4" s="615">
        <v>12</v>
      </c>
      <c r="B4" s="181" t="s">
        <v>276</v>
      </c>
      <c r="C4" s="202">
        <v>17499</v>
      </c>
      <c r="D4" s="182" t="s">
        <v>137</v>
      </c>
      <c r="E4" s="186">
        <f>'Perf Sheet '!$L$5</f>
        <v>2.2169999999999999E-2</v>
      </c>
      <c r="F4" s="616" t="s">
        <v>284</v>
      </c>
      <c r="G4" s="617"/>
      <c r="H4" s="618" t="s">
        <v>512</v>
      </c>
      <c r="I4" s="618"/>
      <c r="J4" s="619"/>
      <c r="N4" s="32"/>
    </row>
    <row r="5" spans="1:17" ht="13.95" customHeight="1" thickBot="1">
      <c r="A5" s="615"/>
      <c r="B5" s="570" t="s">
        <v>139</v>
      </c>
      <c r="C5" s="203">
        <v>17334</v>
      </c>
      <c r="D5" s="183" t="s">
        <v>277</v>
      </c>
      <c r="E5" s="187">
        <f>(C6+C5)/2</f>
        <v>17408.5</v>
      </c>
      <c r="F5" s="616" t="s">
        <v>285</v>
      </c>
      <c r="G5" s="620"/>
      <c r="H5" s="618" t="s">
        <v>509</v>
      </c>
      <c r="I5" s="621"/>
      <c r="J5" s="619"/>
      <c r="M5" s="628" t="s">
        <v>198</v>
      </c>
      <c r="N5" s="629"/>
      <c r="O5" s="629"/>
      <c r="P5" s="630"/>
    </row>
    <row r="6" spans="1:17" ht="13.95" customHeight="1" thickBot="1">
      <c r="A6" s="225" t="s">
        <v>202</v>
      </c>
      <c r="B6" s="570" t="s">
        <v>140</v>
      </c>
      <c r="C6" s="203">
        <v>17483</v>
      </c>
      <c r="D6" s="184" t="s">
        <v>203</v>
      </c>
      <c r="E6" s="188">
        <f>'Perf Sheet '!$J$13</f>
        <v>0.65</v>
      </c>
      <c r="F6" s="192" t="s">
        <v>226</v>
      </c>
      <c r="G6" s="194">
        <f>SUM(C12:C15)/SUM(C12:C46)</f>
        <v>8.7766576837342389E-2</v>
      </c>
      <c r="H6" s="192" t="s">
        <v>224</v>
      </c>
      <c r="I6" s="173">
        <f>J55/'Perf Sheet '!$E$21</f>
        <v>52.336945094314736</v>
      </c>
      <c r="J6" s="226"/>
      <c r="M6" s="631" t="s">
        <v>199</v>
      </c>
      <c r="N6" s="632"/>
      <c r="O6" s="632"/>
      <c r="P6" s="633"/>
    </row>
    <row r="7" spans="1:17" ht="13.95" customHeight="1" thickBot="1">
      <c r="A7" s="227">
        <v>22.1</v>
      </c>
      <c r="B7" s="570" t="s">
        <v>141</v>
      </c>
      <c r="C7" s="203">
        <v>8905</v>
      </c>
      <c r="D7" s="185" t="s">
        <v>138</v>
      </c>
      <c r="E7" s="187">
        <f>'Perf Sheet '!$J$15</f>
        <v>6</v>
      </c>
      <c r="F7" s="193" t="s">
        <v>223</v>
      </c>
      <c r="G7" s="187">
        <f>'Perf Sheet '!$J$12</f>
        <v>95</v>
      </c>
      <c r="H7" s="192" t="s">
        <v>225</v>
      </c>
      <c r="I7" s="173">
        <f>F50/'Perf Sheet '!$E$21</f>
        <v>1845.4293628808864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51</v>
      </c>
      <c r="D10" s="206"/>
      <c r="E10" s="214" t="s">
        <v>197</v>
      </c>
      <c r="F10" s="216">
        <f>(D10*42)*C10</f>
        <v>0</v>
      </c>
      <c r="G10" s="198">
        <f>F10</f>
        <v>0</v>
      </c>
      <c r="H10" s="173">
        <f t="shared" ref="H10:H49" si="0">(1*((D10/$A$7)+1))*C10</f>
        <v>51</v>
      </c>
      <c r="I10" s="209">
        <v>15</v>
      </c>
      <c r="J10" s="229">
        <v>5114</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84</v>
      </c>
      <c r="J11" s="229">
        <v>7090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93</v>
      </c>
      <c r="J12" s="229">
        <v>7780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7900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95</v>
      </c>
      <c r="J14" s="229">
        <v>8300</v>
      </c>
      <c r="L14" s="100">
        <f t="shared" si="7"/>
        <v>0</v>
      </c>
      <c r="M14" s="130">
        <f t="shared" si="1"/>
        <v>0</v>
      </c>
      <c r="N14" s="130">
        <f t="shared" si="2"/>
        <v>0</v>
      </c>
      <c r="O14" s="130">
        <f t="shared" si="3"/>
        <v>0</v>
      </c>
      <c r="P14" s="130">
        <f t="shared" si="4"/>
        <v>0</v>
      </c>
      <c r="Q14" s="86" t="s">
        <v>209</v>
      </c>
    </row>
    <row r="15" spans="1:17" ht="13.95" customHeight="1" thickBot="1">
      <c r="A15" s="228">
        <v>6</v>
      </c>
      <c r="B15" s="204" t="s">
        <v>518</v>
      </c>
      <c r="C15" s="205">
        <v>198</v>
      </c>
      <c r="D15" s="206">
        <v>0.3</v>
      </c>
      <c r="E15" s="214" t="s">
        <v>194</v>
      </c>
      <c r="F15" s="216">
        <v>2500</v>
      </c>
      <c r="G15" s="198">
        <f t="shared" si="6"/>
        <v>2500</v>
      </c>
      <c r="H15" s="173">
        <f t="shared" si="0"/>
        <v>200.68778280542986</v>
      </c>
      <c r="I15" s="209">
        <v>85</v>
      </c>
      <c r="J15" s="229">
        <v>8000</v>
      </c>
      <c r="L15" s="100">
        <f t="shared" si="7"/>
        <v>0</v>
      </c>
      <c r="M15" s="130">
        <f t="shared" si="1"/>
        <v>2500</v>
      </c>
      <c r="N15" s="130">
        <f t="shared" si="2"/>
        <v>0</v>
      </c>
      <c r="O15" s="130">
        <f t="shared" si="3"/>
        <v>0</v>
      </c>
      <c r="P15" s="130">
        <f t="shared" si="4"/>
        <v>0</v>
      </c>
      <c r="Q15" s="86" t="s">
        <v>175</v>
      </c>
    </row>
    <row r="16" spans="1:17" ht="13.95" customHeight="1" thickBot="1">
      <c r="A16" s="228">
        <v>7</v>
      </c>
      <c r="B16" s="204" t="s">
        <v>518</v>
      </c>
      <c r="C16" s="205">
        <v>251</v>
      </c>
      <c r="D16" s="206">
        <v>0.6</v>
      </c>
      <c r="E16" s="214" t="s">
        <v>194</v>
      </c>
      <c r="F16" s="216">
        <v>6230</v>
      </c>
      <c r="G16" s="198">
        <f t="shared" si="6"/>
        <v>8730</v>
      </c>
      <c r="H16" s="173">
        <f t="shared" si="0"/>
        <v>257.814479638009</v>
      </c>
      <c r="I16" s="209">
        <v>89</v>
      </c>
      <c r="J16" s="229">
        <v>7930</v>
      </c>
      <c r="L16" s="100">
        <f t="shared" si="7"/>
        <v>0</v>
      </c>
      <c r="M16" s="130">
        <f t="shared" si="1"/>
        <v>6230</v>
      </c>
      <c r="N16" s="130">
        <f t="shared" si="2"/>
        <v>0</v>
      </c>
      <c r="O16" s="130">
        <f t="shared" si="3"/>
        <v>0</v>
      </c>
      <c r="P16" s="130">
        <f t="shared" si="4"/>
        <v>0</v>
      </c>
      <c r="Q16" s="86" t="s">
        <v>210</v>
      </c>
    </row>
    <row r="17" spans="1:17" ht="13.95" customHeight="1" thickBot="1">
      <c r="A17" s="228">
        <v>8</v>
      </c>
      <c r="B17" s="204" t="s">
        <v>518</v>
      </c>
      <c r="C17" s="205">
        <v>300</v>
      </c>
      <c r="D17" s="206">
        <v>0.9</v>
      </c>
      <c r="E17" s="214" t="s">
        <v>194</v>
      </c>
      <c r="F17" s="216">
        <v>11330</v>
      </c>
      <c r="G17" s="198">
        <f t="shared" si="6"/>
        <v>20060</v>
      </c>
      <c r="H17" s="173">
        <f t="shared" si="0"/>
        <v>312.21719457013575</v>
      </c>
      <c r="I17" s="209">
        <v>90</v>
      </c>
      <c r="J17" s="229">
        <v>8000</v>
      </c>
      <c r="L17" s="100">
        <f t="shared" si="7"/>
        <v>0</v>
      </c>
      <c r="M17" s="130">
        <f t="shared" si="1"/>
        <v>11330</v>
      </c>
      <c r="N17" s="130">
        <f t="shared" si="2"/>
        <v>0</v>
      </c>
      <c r="O17" s="130">
        <f t="shared" si="3"/>
        <v>0</v>
      </c>
      <c r="P17" s="130">
        <f t="shared" si="4"/>
        <v>0</v>
      </c>
      <c r="Q17" s="86" t="s">
        <v>148</v>
      </c>
    </row>
    <row r="18" spans="1:17" ht="13.95" customHeight="1" thickBot="1">
      <c r="A18" s="228">
        <v>9</v>
      </c>
      <c r="B18" s="204" t="s">
        <v>518</v>
      </c>
      <c r="C18" s="205">
        <v>499</v>
      </c>
      <c r="D18" s="206">
        <v>1.1000000000000001</v>
      </c>
      <c r="E18" s="214" t="s">
        <v>194</v>
      </c>
      <c r="F18" s="216">
        <v>23090</v>
      </c>
      <c r="G18" s="198">
        <f t="shared" si="6"/>
        <v>43150</v>
      </c>
      <c r="H18" s="173">
        <f t="shared" si="0"/>
        <v>523.83710407239823</v>
      </c>
      <c r="I18" s="209">
        <v>90</v>
      </c>
      <c r="J18" s="229">
        <v>7750</v>
      </c>
      <c r="L18" s="100">
        <f t="shared" si="7"/>
        <v>0</v>
      </c>
      <c r="M18" s="130">
        <f t="shared" si="1"/>
        <v>23090</v>
      </c>
      <c r="N18" s="130">
        <f t="shared" si="2"/>
        <v>0</v>
      </c>
      <c r="O18" s="130">
        <f t="shared" si="3"/>
        <v>0</v>
      </c>
      <c r="P18" s="130">
        <f t="shared" si="4"/>
        <v>0</v>
      </c>
      <c r="Q18" s="86" t="s">
        <v>63</v>
      </c>
    </row>
    <row r="19" spans="1:17" ht="13.95" customHeight="1" thickBot="1">
      <c r="A19" s="228">
        <v>10</v>
      </c>
      <c r="B19" s="204" t="s">
        <v>518</v>
      </c>
      <c r="C19" s="205">
        <v>449</v>
      </c>
      <c r="D19" s="206">
        <v>1.3</v>
      </c>
      <c r="E19" s="214" t="s">
        <v>194</v>
      </c>
      <c r="F19" s="216">
        <v>24510</v>
      </c>
      <c r="G19" s="198">
        <f t="shared" si="6"/>
        <v>67660</v>
      </c>
      <c r="H19" s="173">
        <f t="shared" si="0"/>
        <v>475.41176470588238</v>
      </c>
      <c r="I19" s="209">
        <v>93</v>
      </c>
      <c r="J19" s="229">
        <v>7820</v>
      </c>
      <c r="L19" s="100">
        <f t="shared" si="7"/>
        <v>0</v>
      </c>
      <c r="M19" s="130">
        <f t="shared" si="1"/>
        <v>24510</v>
      </c>
      <c r="N19" s="130">
        <f t="shared" si="2"/>
        <v>0</v>
      </c>
      <c r="O19" s="130">
        <f t="shared" si="3"/>
        <v>0</v>
      </c>
      <c r="P19" s="130">
        <f t="shared" si="4"/>
        <v>0</v>
      </c>
      <c r="Q19" s="86" t="s">
        <v>147</v>
      </c>
    </row>
    <row r="20" spans="1:17" ht="13.95" customHeight="1" thickBot="1">
      <c r="A20" s="228">
        <v>11</v>
      </c>
      <c r="B20" s="204" t="s">
        <v>518</v>
      </c>
      <c r="C20" s="205">
        <v>240</v>
      </c>
      <c r="D20" s="206">
        <v>1.5</v>
      </c>
      <c r="E20" s="214" t="s">
        <v>194</v>
      </c>
      <c r="F20" s="216">
        <v>15390</v>
      </c>
      <c r="G20" s="198">
        <f t="shared" si="6"/>
        <v>83050</v>
      </c>
      <c r="H20" s="173">
        <f t="shared" si="0"/>
        <v>256.28959276018099</v>
      </c>
      <c r="I20" s="209">
        <v>95</v>
      </c>
      <c r="J20" s="229">
        <v>7880</v>
      </c>
      <c r="L20" s="100">
        <f t="shared" si="7"/>
        <v>0</v>
      </c>
      <c r="M20" s="130">
        <f t="shared" si="1"/>
        <v>15390</v>
      </c>
      <c r="N20" s="130">
        <f t="shared" si="2"/>
        <v>0</v>
      </c>
      <c r="O20" s="130">
        <f t="shared" si="3"/>
        <v>0</v>
      </c>
      <c r="P20" s="130">
        <f t="shared" si="4"/>
        <v>0</v>
      </c>
      <c r="Q20" s="86" t="s">
        <v>186</v>
      </c>
    </row>
    <row r="21" spans="1:17" ht="13.95" customHeight="1" thickBot="1">
      <c r="A21" s="228">
        <v>12</v>
      </c>
      <c r="B21" s="204" t="s">
        <v>518</v>
      </c>
      <c r="C21" s="205">
        <v>300</v>
      </c>
      <c r="D21" s="206">
        <v>0.6</v>
      </c>
      <c r="E21" s="214" t="s">
        <v>174</v>
      </c>
      <c r="F21" s="216">
        <v>7550</v>
      </c>
      <c r="G21" s="198">
        <f t="shared" si="6"/>
        <v>90600</v>
      </c>
      <c r="H21" s="173">
        <f t="shared" si="0"/>
        <v>308.1447963800905</v>
      </c>
      <c r="I21" s="209">
        <v>95</v>
      </c>
      <c r="J21" s="229">
        <v>7600</v>
      </c>
      <c r="L21" s="100">
        <f t="shared" si="7"/>
        <v>0</v>
      </c>
      <c r="M21" s="130">
        <f t="shared" si="1"/>
        <v>0</v>
      </c>
      <c r="N21" s="130">
        <f t="shared" si="2"/>
        <v>7550</v>
      </c>
      <c r="O21" s="130">
        <f t="shared" si="3"/>
        <v>0</v>
      </c>
      <c r="P21" s="130">
        <f t="shared" si="4"/>
        <v>0</v>
      </c>
      <c r="Q21" s="86" t="s">
        <v>187</v>
      </c>
    </row>
    <row r="22" spans="1:17" ht="13.95" customHeight="1" thickBot="1">
      <c r="A22" s="228">
        <v>13</v>
      </c>
      <c r="B22" s="204" t="s">
        <v>518</v>
      </c>
      <c r="C22" s="205">
        <v>549</v>
      </c>
      <c r="D22" s="206">
        <v>0.9</v>
      </c>
      <c r="E22" s="214" t="s">
        <v>174</v>
      </c>
      <c r="F22" s="216">
        <v>20740</v>
      </c>
      <c r="G22" s="198">
        <f t="shared" si="6"/>
        <v>111340</v>
      </c>
      <c r="H22" s="173">
        <f t="shared" si="0"/>
        <v>571.35746606334851</v>
      </c>
      <c r="I22" s="209">
        <v>95</v>
      </c>
      <c r="J22" s="229">
        <v>7550</v>
      </c>
      <c r="L22" s="100">
        <f t="shared" si="7"/>
        <v>0</v>
      </c>
      <c r="M22" s="130">
        <f t="shared" si="1"/>
        <v>0</v>
      </c>
      <c r="N22" s="130">
        <f t="shared" si="2"/>
        <v>20740</v>
      </c>
      <c r="O22" s="130">
        <f t="shared" si="3"/>
        <v>0</v>
      </c>
      <c r="P22" s="130">
        <f t="shared" si="4"/>
        <v>0</v>
      </c>
      <c r="Q22" s="86" t="s">
        <v>197</v>
      </c>
    </row>
    <row r="23" spans="1:17" ht="13.95" customHeight="1" thickBot="1">
      <c r="A23" s="228">
        <v>14</v>
      </c>
      <c r="B23" s="204" t="s">
        <v>518</v>
      </c>
      <c r="C23" s="205">
        <v>148</v>
      </c>
      <c r="D23" s="206">
        <v>0.3</v>
      </c>
      <c r="E23" s="214" t="s">
        <v>174</v>
      </c>
      <c r="F23" s="216">
        <v>1860</v>
      </c>
      <c r="G23" s="198">
        <f t="shared" si="6"/>
        <v>113200</v>
      </c>
      <c r="H23" s="173">
        <f t="shared" si="0"/>
        <v>150.00904977375563</v>
      </c>
      <c r="I23" s="209">
        <v>95</v>
      </c>
      <c r="J23" s="229">
        <v>7260</v>
      </c>
      <c r="L23" s="100">
        <f t="shared" si="7"/>
        <v>0</v>
      </c>
      <c r="M23" s="130">
        <f t="shared" si="1"/>
        <v>0</v>
      </c>
      <c r="N23" s="130">
        <f t="shared" si="2"/>
        <v>1860</v>
      </c>
      <c r="O23" s="130">
        <f t="shared" si="3"/>
        <v>0</v>
      </c>
      <c r="P23" s="130">
        <f t="shared" si="4"/>
        <v>0</v>
      </c>
      <c r="Q23" s="86" t="s">
        <v>249</v>
      </c>
    </row>
    <row r="24" spans="1:17" ht="13.95" customHeight="1" thickBot="1">
      <c r="A24" s="228">
        <v>15</v>
      </c>
      <c r="B24" s="204" t="s">
        <v>518</v>
      </c>
      <c r="C24" s="205">
        <v>348</v>
      </c>
      <c r="D24" s="206">
        <v>0.9</v>
      </c>
      <c r="E24" s="214" t="s">
        <v>174</v>
      </c>
      <c r="F24" s="216">
        <v>13180</v>
      </c>
      <c r="G24" s="198">
        <f t="shared" si="6"/>
        <v>126380</v>
      </c>
      <c r="H24" s="173">
        <f t="shared" si="0"/>
        <v>362.17194570135752</v>
      </c>
      <c r="I24" s="209">
        <v>95</v>
      </c>
      <c r="J24" s="229">
        <v>7300</v>
      </c>
      <c r="L24" s="100">
        <f t="shared" si="7"/>
        <v>0</v>
      </c>
      <c r="M24" s="130">
        <f t="shared" si="1"/>
        <v>0</v>
      </c>
      <c r="N24" s="130">
        <f t="shared" si="2"/>
        <v>13180</v>
      </c>
      <c r="O24" s="130">
        <f t="shared" si="3"/>
        <v>0</v>
      </c>
      <c r="P24" s="130">
        <f t="shared" si="4"/>
        <v>0</v>
      </c>
      <c r="Q24" s="86" t="s">
        <v>291</v>
      </c>
    </row>
    <row r="25" spans="1:17" ht="13.95" customHeight="1" thickBot="1">
      <c r="A25" s="228">
        <v>16</v>
      </c>
      <c r="B25" s="204" t="s">
        <v>518</v>
      </c>
      <c r="C25" s="205">
        <v>501</v>
      </c>
      <c r="D25" s="206">
        <v>1.3</v>
      </c>
      <c r="E25" s="214" t="s">
        <v>174</v>
      </c>
      <c r="F25" s="216">
        <v>27330</v>
      </c>
      <c r="G25" s="198">
        <f t="shared" si="6"/>
        <v>153710</v>
      </c>
      <c r="H25" s="173">
        <f t="shared" si="0"/>
        <v>530.47058823529414</v>
      </c>
      <c r="I25" s="209">
        <v>95</v>
      </c>
      <c r="J25" s="229">
        <v>7380</v>
      </c>
      <c r="L25" s="100">
        <f t="shared" si="7"/>
        <v>0</v>
      </c>
      <c r="M25" s="130">
        <f t="shared" si="1"/>
        <v>0</v>
      </c>
      <c r="N25" s="130">
        <f t="shared" si="2"/>
        <v>27330</v>
      </c>
      <c r="O25" s="130">
        <f t="shared" si="3"/>
        <v>0</v>
      </c>
      <c r="P25" s="130">
        <f t="shared" si="4"/>
        <v>0</v>
      </c>
      <c r="Q25" s="87" t="s">
        <v>214</v>
      </c>
    </row>
    <row r="26" spans="1:17" ht="13.95" customHeight="1" thickBot="1">
      <c r="A26" s="228">
        <v>17</v>
      </c>
      <c r="B26" s="204" t="s">
        <v>518</v>
      </c>
      <c r="C26" s="205">
        <v>148</v>
      </c>
      <c r="D26" s="206">
        <v>0.3</v>
      </c>
      <c r="E26" s="214" t="s">
        <v>174</v>
      </c>
      <c r="F26" s="216">
        <v>1870</v>
      </c>
      <c r="G26" s="198">
        <f t="shared" si="6"/>
        <v>155580</v>
      </c>
      <c r="H26" s="173">
        <f t="shared" si="0"/>
        <v>150.00904977375563</v>
      </c>
      <c r="I26" s="209">
        <v>95</v>
      </c>
      <c r="J26" s="229">
        <v>7180</v>
      </c>
      <c r="L26" s="100">
        <f t="shared" si="7"/>
        <v>0</v>
      </c>
      <c r="M26" s="130">
        <f t="shared" si="1"/>
        <v>0</v>
      </c>
      <c r="N26" s="130">
        <f t="shared" si="2"/>
        <v>1870</v>
      </c>
      <c r="O26" s="130">
        <f t="shared" si="3"/>
        <v>0</v>
      </c>
      <c r="P26" s="130">
        <f t="shared" si="4"/>
        <v>0</v>
      </c>
    </row>
    <row r="27" spans="1:17" ht="13.95" customHeight="1" thickBot="1">
      <c r="A27" s="228">
        <v>18</v>
      </c>
      <c r="B27" s="204" t="s">
        <v>518</v>
      </c>
      <c r="C27" s="205">
        <v>400</v>
      </c>
      <c r="D27" s="206">
        <v>0.9</v>
      </c>
      <c r="E27" s="214" t="s">
        <v>174</v>
      </c>
      <c r="F27" s="216">
        <v>15110</v>
      </c>
      <c r="G27" s="198">
        <f t="shared" si="6"/>
        <v>170690</v>
      </c>
      <c r="H27" s="173">
        <f t="shared" si="0"/>
        <v>416.28959276018105</v>
      </c>
      <c r="I27" s="209">
        <v>95</v>
      </c>
      <c r="J27" s="229">
        <v>7250</v>
      </c>
      <c r="L27" s="100">
        <f t="shared" si="7"/>
        <v>0</v>
      </c>
      <c r="M27" s="130">
        <f t="shared" si="1"/>
        <v>0</v>
      </c>
      <c r="N27" s="130">
        <f t="shared" si="2"/>
        <v>15110</v>
      </c>
      <c r="O27" s="130">
        <f t="shared" si="3"/>
        <v>0</v>
      </c>
      <c r="P27" s="130">
        <f t="shared" si="4"/>
        <v>0</v>
      </c>
    </row>
    <row r="28" spans="1:17" ht="13.95" customHeight="1" thickBot="1">
      <c r="A28" s="228">
        <v>19</v>
      </c>
      <c r="B28" s="204" t="s">
        <v>518</v>
      </c>
      <c r="C28" s="205">
        <v>400</v>
      </c>
      <c r="D28" s="206">
        <v>1.3</v>
      </c>
      <c r="E28" s="214" t="s">
        <v>174</v>
      </c>
      <c r="F28" s="216">
        <v>21860</v>
      </c>
      <c r="G28" s="198">
        <f t="shared" si="6"/>
        <v>192550</v>
      </c>
      <c r="H28" s="173">
        <f t="shared" si="0"/>
        <v>423.52941176470591</v>
      </c>
      <c r="I28" s="209">
        <v>95</v>
      </c>
      <c r="J28" s="229">
        <v>7840</v>
      </c>
      <c r="L28" s="100">
        <f t="shared" si="7"/>
        <v>0</v>
      </c>
      <c r="M28" s="130">
        <f t="shared" si="1"/>
        <v>0</v>
      </c>
      <c r="N28" s="130">
        <f t="shared" si="2"/>
        <v>21860</v>
      </c>
      <c r="O28" s="130">
        <f t="shared" si="3"/>
        <v>0</v>
      </c>
      <c r="P28" s="130">
        <f t="shared" si="4"/>
        <v>0</v>
      </c>
    </row>
    <row r="29" spans="1:17" ht="13.95" customHeight="1" thickBot="1">
      <c r="A29" s="228">
        <v>20</v>
      </c>
      <c r="B29" s="204" t="s">
        <v>518</v>
      </c>
      <c r="C29" s="205">
        <v>400</v>
      </c>
      <c r="D29" s="206">
        <v>0.9</v>
      </c>
      <c r="E29" s="214" t="s">
        <v>174</v>
      </c>
      <c r="F29" s="216">
        <v>15110</v>
      </c>
      <c r="G29" s="198">
        <f t="shared" si="6"/>
        <v>207660</v>
      </c>
      <c r="H29" s="173">
        <f t="shared" si="0"/>
        <v>416.28959276018105</v>
      </c>
      <c r="I29" s="209">
        <v>95</v>
      </c>
      <c r="J29" s="229">
        <v>7260</v>
      </c>
      <c r="L29" s="100">
        <f t="shared" si="7"/>
        <v>0</v>
      </c>
      <c r="M29" s="130">
        <f t="shared" si="1"/>
        <v>0</v>
      </c>
      <c r="N29" s="130">
        <f t="shared" si="2"/>
        <v>15110</v>
      </c>
      <c r="O29" s="130">
        <f t="shared" si="3"/>
        <v>0</v>
      </c>
      <c r="P29" s="130">
        <f t="shared" si="4"/>
        <v>0</v>
      </c>
    </row>
    <row r="30" spans="1:17" ht="13.95" customHeight="1" thickBot="1">
      <c r="A30" s="228">
        <v>21</v>
      </c>
      <c r="B30" s="204" t="s">
        <v>529</v>
      </c>
      <c r="C30" s="205">
        <v>298</v>
      </c>
      <c r="D30" s="206">
        <v>1.5</v>
      </c>
      <c r="E30" s="214" t="s">
        <v>174</v>
      </c>
      <c r="F30" s="216">
        <v>18760</v>
      </c>
      <c r="G30" s="198">
        <f t="shared" si="6"/>
        <v>226420</v>
      </c>
      <c r="H30" s="173">
        <f t="shared" si="0"/>
        <v>318.22624434389138</v>
      </c>
      <c r="I30" s="209">
        <v>95</v>
      </c>
      <c r="J30" s="229">
        <v>7650</v>
      </c>
      <c r="L30" s="100">
        <f t="shared" si="7"/>
        <v>0</v>
      </c>
      <c r="M30" s="130">
        <f t="shared" si="1"/>
        <v>0</v>
      </c>
      <c r="N30" s="130">
        <f t="shared" si="2"/>
        <v>18760</v>
      </c>
      <c r="O30" s="130">
        <f t="shared" si="3"/>
        <v>0</v>
      </c>
      <c r="P30" s="130">
        <f t="shared" si="4"/>
        <v>0</v>
      </c>
    </row>
    <row r="31" spans="1:17" ht="13.95" customHeight="1" thickBot="1">
      <c r="A31" s="228">
        <v>22</v>
      </c>
      <c r="B31" s="204" t="s">
        <v>518</v>
      </c>
      <c r="C31" s="205">
        <v>201</v>
      </c>
      <c r="D31" s="206">
        <v>0.6</v>
      </c>
      <c r="E31" s="214" t="s">
        <v>174</v>
      </c>
      <c r="F31" s="216">
        <v>5050</v>
      </c>
      <c r="G31" s="198">
        <f t="shared" si="6"/>
        <v>231470</v>
      </c>
      <c r="H31" s="173">
        <f t="shared" si="0"/>
        <v>206.45701357466061</v>
      </c>
      <c r="I31" s="209">
        <v>95</v>
      </c>
      <c r="J31" s="229">
        <v>7500</v>
      </c>
      <c r="L31" s="100">
        <f t="shared" si="7"/>
        <v>0</v>
      </c>
      <c r="M31" s="130">
        <f t="shared" si="1"/>
        <v>0</v>
      </c>
      <c r="N31" s="130">
        <f t="shared" si="2"/>
        <v>5050</v>
      </c>
      <c r="O31" s="130">
        <f t="shared" si="3"/>
        <v>0</v>
      </c>
      <c r="P31" s="130">
        <f t="shared" si="4"/>
        <v>0</v>
      </c>
    </row>
    <row r="32" spans="1:17" ht="13.95" customHeight="1" thickBot="1">
      <c r="A32" s="228">
        <v>23</v>
      </c>
      <c r="B32" s="204" t="s">
        <v>518</v>
      </c>
      <c r="C32" s="205">
        <v>199</v>
      </c>
      <c r="D32" s="206">
        <v>0</v>
      </c>
      <c r="E32" s="214" t="s">
        <v>186</v>
      </c>
      <c r="F32" s="216">
        <f t="shared" si="5"/>
        <v>0</v>
      </c>
      <c r="G32" s="198">
        <f t="shared" si="6"/>
        <v>231470</v>
      </c>
      <c r="H32" s="173">
        <f t="shared" si="0"/>
        <v>199</v>
      </c>
      <c r="I32" s="209">
        <v>95</v>
      </c>
      <c r="J32" s="229">
        <v>7400</v>
      </c>
      <c r="L32" s="100">
        <f t="shared" si="7"/>
        <v>0</v>
      </c>
      <c r="M32" s="130">
        <f t="shared" si="1"/>
        <v>0</v>
      </c>
      <c r="N32" s="130">
        <f t="shared" si="2"/>
        <v>0</v>
      </c>
      <c r="O32" s="130">
        <f t="shared" si="3"/>
        <v>0</v>
      </c>
      <c r="P32" s="130">
        <f t="shared" si="4"/>
        <v>0</v>
      </c>
    </row>
    <row r="33" spans="1:16" ht="13.95" customHeight="1" thickBot="1">
      <c r="A33" s="228">
        <v>24</v>
      </c>
      <c r="B33" s="204" t="s">
        <v>518</v>
      </c>
      <c r="C33" s="205">
        <v>200</v>
      </c>
      <c r="D33" s="206">
        <v>0.6</v>
      </c>
      <c r="E33" s="214" t="s">
        <v>174</v>
      </c>
      <c r="F33" s="216">
        <v>5030</v>
      </c>
      <c r="G33" s="198">
        <f t="shared" si="6"/>
        <v>236500</v>
      </c>
      <c r="H33" s="173">
        <f t="shared" si="0"/>
        <v>205.42986425339365</v>
      </c>
      <c r="I33" s="209">
        <v>95</v>
      </c>
      <c r="J33" s="229">
        <v>7280</v>
      </c>
      <c r="L33" s="100">
        <f t="shared" si="7"/>
        <v>0</v>
      </c>
      <c r="M33" s="130">
        <f t="shared" si="1"/>
        <v>0</v>
      </c>
      <c r="N33" s="130">
        <f t="shared" si="2"/>
        <v>5030</v>
      </c>
      <c r="O33" s="130">
        <f t="shared" si="3"/>
        <v>0</v>
      </c>
      <c r="P33" s="130">
        <f t="shared" si="4"/>
        <v>0</v>
      </c>
    </row>
    <row r="34" spans="1:16" ht="13.95" customHeight="1" thickBot="1">
      <c r="A34" s="228">
        <v>25</v>
      </c>
      <c r="B34" s="204" t="s">
        <v>518</v>
      </c>
      <c r="C34" s="205">
        <v>348</v>
      </c>
      <c r="D34" s="206">
        <v>0.9</v>
      </c>
      <c r="E34" s="214" t="s">
        <v>174</v>
      </c>
      <c r="F34" s="216">
        <v>13150</v>
      </c>
      <c r="G34" s="198">
        <f t="shared" si="6"/>
        <v>249650</v>
      </c>
      <c r="H34" s="173">
        <f t="shared" si="0"/>
        <v>362.17194570135752</v>
      </c>
      <c r="I34" s="209">
        <v>95</v>
      </c>
      <c r="J34" s="229">
        <v>7000</v>
      </c>
      <c r="L34" s="100">
        <f t="shared" si="7"/>
        <v>0</v>
      </c>
      <c r="M34" s="130">
        <f t="shared" si="1"/>
        <v>0</v>
      </c>
      <c r="N34" s="130">
        <f t="shared" si="2"/>
        <v>13150</v>
      </c>
      <c r="O34" s="130">
        <f t="shared" si="3"/>
        <v>0</v>
      </c>
      <c r="P34" s="130">
        <f t="shared" si="4"/>
        <v>0</v>
      </c>
    </row>
    <row r="35" spans="1:16" ht="13.95" customHeight="1" thickBot="1">
      <c r="A35" s="228">
        <v>26</v>
      </c>
      <c r="B35" s="204" t="s">
        <v>530</v>
      </c>
      <c r="C35" s="205">
        <v>250</v>
      </c>
      <c r="D35" s="206">
        <v>1.5</v>
      </c>
      <c r="E35" s="214" t="s">
        <v>174</v>
      </c>
      <c r="F35" s="216">
        <v>15690</v>
      </c>
      <c r="G35" s="198">
        <f t="shared" si="6"/>
        <v>265340</v>
      </c>
      <c r="H35" s="173">
        <f t="shared" si="0"/>
        <v>266.96832579185519</v>
      </c>
      <c r="I35" s="209">
        <v>95</v>
      </c>
      <c r="J35" s="229">
        <v>7200</v>
      </c>
      <c r="L35" s="100">
        <f t="shared" si="7"/>
        <v>0</v>
      </c>
      <c r="M35" s="130">
        <f t="shared" si="1"/>
        <v>0</v>
      </c>
      <c r="N35" s="130">
        <f t="shared" si="2"/>
        <v>15690</v>
      </c>
      <c r="O35" s="130">
        <f t="shared" si="3"/>
        <v>0</v>
      </c>
      <c r="P35" s="130">
        <f t="shared" si="4"/>
        <v>0</v>
      </c>
    </row>
    <row r="36" spans="1:16" ht="13.95" customHeight="1" thickBot="1">
      <c r="A36" s="228">
        <v>27</v>
      </c>
      <c r="B36" s="204" t="s">
        <v>529</v>
      </c>
      <c r="C36" s="205">
        <v>248</v>
      </c>
      <c r="D36" s="206">
        <v>0.6</v>
      </c>
      <c r="E36" s="214" t="s">
        <v>174</v>
      </c>
      <c r="F36" s="216">
        <v>6260</v>
      </c>
      <c r="G36" s="198">
        <f t="shared" si="6"/>
        <v>271600</v>
      </c>
      <c r="H36" s="173">
        <f t="shared" si="0"/>
        <v>254.73303167420812</v>
      </c>
      <c r="I36" s="209">
        <v>95</v>
      </c>
      <c r="J36" s="229">
        <v>7120</v>
      </c>
      <c r="L36" s="100">
        <f t="shared" si="7"/>
        <v>0</v>
      </c>
      <c r="M36" s="130">
        <f t="shared" si="1"/>
        <v>0</v>
      </c>
      <c r="N36" s="130">
        <f t="shared" si="2"/>
        <v>6260</v>
      </c>
      <c r="O36" s="130">
        <f t="shared" si="3"/>
        <v>0</v>
      </c>
      <c r="P36" s="130">
        <f t="shared" si="4"/>
        <v>0</v>
      </c>
    </row>
    <row r="37" spans="1:16" ht="13.95" customHeight="1" thickBot="1">
      <c r="A37" s="228">
        <v>28</v>
      </c>
      <c r="B37" s="204" t="s">
        <v>529</v>
      </c>
      <c r="C37" s="205">
        <v>410</v>
      </c>
      <c r="D37" s="206">
        <v>1</v>
      </c>
      <c r="E37" s="214" t="s">
        <v>174</v>
      </c>
      <c r="F37" s="216">
        <v>17240</v>
      </c>
      <c r="G37" s="198">
        <f t="shared" si="6"/>
        <v>288840</v>
      </c>
      <c r="H37" s="173">
        <f t="shared" si="0"/>
        <v>428.55203619909503</v>
      </c>
      <c r="I37" s="209">
        <v>95</v>
      </c>
      <c r="J37" s="229">
        <v>7100</v>
      </c>
      <c r="L37" s="100">
        <f t="shared" si="7"/>
        <v>0</v>
      </c>
      <c r="M37" s="130">
        <f t="shared" si="1"/>
        <v>0</v>
      </c>
      <c r="N37" s="130">
        <f t="shared" si="2"/>
        <v>17240</v>
      </c>
      <c r="O37" s="130">
        <f t="shared" si="3"/>
        <v>0</v>
      </c>
      <c r="P37" s="130">
        <f t="shared" si="4"/>
        <v>0</v>
      </c>
    </row>
    <row r="38" spans="1:16" ht="13.95" customHeight="1" thickBot="1">
      <c r="A38" s="228">
        <v>29</v>
      </c>
      <c r="B38" s="204" t="s">
        <v>529</v>
      </c>
      <c r="C38" s="205">
        <v>250</v>
      </c>
      <c r="D38" s="206">
        <v>1.3</v>
      </c>
      <c r="E38" s="214" t="s">
        <v>174</v>
      </c>
      <c r="F38" s="216">
        <v>13670</v>
      </c>
      <c r="G38" s="198">
        <f t="shared" si="6"/>
        <v>302510</v>
      </c>
      <c r="H38" s="173">
        <f t="shared" si="0"/>
        <v>264.70588235294116</v>
      </c>
      <c r="I38" s="209">
        <v>95</v>
      </c>
      <c r="J38" s="229">
        <v>7030</v>
      </c>
      <c r="L38" s="100">
        <f t="shared" si="7"/>
        <v>0</v>
      </c>
      <c r="M38" s="130">
        <f t="shared" si="1"/>
        <v>0</v>
      </c>
      <c r="N38" s="130">
        <f t="shared" si="2"/>
        <v>13670</v>
      </c>
      <c r="O38" s="130">
        <f t="shared" si="3"/>
        <v>0</v>
      </c>
      <c r="P38" s="130">
        <f t="shared" si="4"/>
        <v>0</v>
      </c>
    </row>
    <row r="39" spans="1:16" ht="13.95" customHeight="1" thickBot="1">
      <c r="A39" s="228">
        <v>30</v>
      </c>
      <c r="B39" s="204" t="s">
        <v>529</v>
      </c>
      <c r="C39" s="205">
        <v>200</v>
      </c>
      <c r="D39" s="206">
        <v>1.5</v>
      </c>
      <c r="E39" s="214" t="s">
        <v>174</v>
      </c>
      <c r="F39" s="216">
        <v>12680</v>
      </c>
      <c r="G39" s="198">
        <f t="shared" si="6"/>
        <v>315190</v>
      </c>
      <c r="H39" s="173">
        <f t="shared" si="0"/>
        <v>213.57466063348417</v>
      </c>
      <c r="I39" s="209">
        <v>95</v>
      </c>
      <c r="J39" s="229">
        <v>7300</v>
      </c>
      <c r="L39" s="100">
        <f t="shared" si="7"/>
        <v>0</v>
      </c>
      <c r="M39" s="130">
        <f t="shared" si="1"/>
        <v>0</v>
      </c>
      <c r="N39" s="130">
        <f t="shared" si="2"/>
        <v>12680</v>
      </c>
      <c r="O39" s="130">
        <f t="shared" si="3"/>
        <v>0</v>
      </c>
      <c r="P39" s="130">
        <f t="shared" si="4"/>
        <v>0</v>
      </c>
    </row>
    <row r="40" spans="1:16" ht="13.95" customHeight="1" thickBot="1">
      <c r="A40" s="228">
        <v>31</v>
      </c>
      <c r="B40" s="204" t="s">
        <v>530</v>
      </c>
      <c r="C40" s="205">
        <v>297</v>
      </c>
      <c r="D40" s="206">
        <v>2</v>
      </c>
      <c r="E40" s="214" t="s">
        <v>174</v>
      </c>
      <c r="F40" s="216">
        <v>17910</v>
      </c>
      <c r="G40" s="198">
        <f t="shared" si="6"/>
        <v>333100</v>
      </c>
      <c r="H40" s="173">
        <f t="shared" si="0"/>
        <v>323.87782805429862</v>
      </c>
      <c r="I40" s="209">
        <v>95</v>
      </c>
      <c r="J40" s="229">
        <v>7900</v>
      </c>
      <c r="L40" s="100">
        <f t="shared" si="7"/>
        <v>0</v>
      </c>
      <c r="M40" s="130">
        <f t="shared" si="1"/>
        <v>0</v>
      </c>
      <c r="N40" s="130">
        <f t="shared" si="2"/>
        <v>17910</v>
      </c>
      <c r="O40" s="130">
        <f t="shared" si="3"/>
        <v>0</v>
      </c>
      <c r="P40" s="130">
        <f t="shared" si="4"/>
        <v>0</v>
      </c>
    </row>
    <row r="41" spans="1:16" ht="13.95" customHeight="1" thickBot="1">
      <c r="A41" s="228">
        <v>32</v>
      </c>
      <c r="B41" s="204"/>
      <c r="C41" s="205"/>
      <c r="D41" s="206"/>
      <c r="E41" s="214"/>
      <c r="F41" s="216">
        <f t="shared" si="5"/>
        <v>0</v>
      </c>
      <c r="G41" s="198">
        <f t="shared" si="6"/>
        <v>333100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384.29478</v>
      </c>
      <c r="D49" s="213"/>
      <c r="E49" s="207" t="s">
        <v>214</v>
      </c>
      <c r="F49" s="215"/>
      <c r="G49" s="199"/>
      <c r="H49" s="173">
        <f t="shared" si="0"/>
        <v>384.29478</v>
      </c>
      <c r="I49" s="205">
        <v>95</v>
      </c>
      <c r="J49" s="229">
        <v>8000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379966.38075999997</v>
      </c>
      <c r="D50" s="195" t="s">
        <v>294</v>
      </c>
      <c r="E50" s="177" t="s">
        <v>295</v>
      </c>
      <c r="F50" s="191">
        <f>SUM(F10:F46)</f>
        <v>333100</v>
      </c>
      <c r="G50" s="201" t="s">
        <v>212</v>
      </c>
      <c r="H50" s="200"/>
      <c r="I50" s="197"/>
      <c r="J50" s="231" t="s">
        <v>257</v>
      </c>
      <c r="K50" s="32"/>
      <c r="L50" s="100"/>
      <c r="M50" s="101"/>
      <c r="N50" s="101"/>
      <c r="O50" s="102"/>
      <c r="P50" s="102"/>
    </row>
    <row r="51" spans="1:17" ht="13.95" customHeight="1" thickBot="1">
      <c r="A51" s="230" t="s">
        <v>259</v>
      </c>
      <c r="B51" s="210">
        <v>0.41666666666666669</v>
      </c>
      <c r="C51" s="190" t="s">
        <v>258</v>
      </c>
      <c r="D51" s="180" t="s">
        <v>260</v>
      </c>
      <c r="E51" s="210">
        <v>0.49583333333333335</v>
      </c>
      <c r="F51" s="190" t="s">
        <v>258</v>
      </c>
      <c r="G51" s="180" t="s">
        <v>261</v>
      </c>
      <c r="H51" s="217">
        <v>43167</v>
      </c>
      <c r="I51" s="197" t="s">
        <v>301</v>
      </c>
      <c r="J51" s="232">
        <f>H49+H55</f>
        <v>434.29478</v>
      </c>
      <c r="K51" s="172"/>
      <c r="L51" s="100"/>
      <c r="M51" s="101"/>
      <c r="N51" s="101"/>
      <c r="O51" s="102"/>
      <c r="P51" s="102"/>
    </row>
    <row r="52" spans="1:17" ht="13.95" customHeight="1" thickBot="1">
      <c r="A52" s="230" t="s">
        <v>234</v>
      </c>
      <c r="B52" s="205">
        <v>653</v>
      </c>
      <c r="C52" s="179" t="s">
        <v>134</v>
      </c>
      <c r="D52" s="180" t="s">
        <v>216</v>
      </c>
      <c r="E52" s="211">
        <f>MAX(D10:D48)</f>
        <v>2</v>
      </c>
      <c r="F52" s="179" t="s">
        <v>221</v>
      </c>
      <c r="G52" s="180" t="s">
        <v>222</v>
      </c>
      <c r="H52" s="211">
        <f>F50/(SUM(C15:C48)*42)</f>
        <v>0.98741937013849368</v>
      </c>
      <c r="I52" s="197" t="s">
        <v>221</v>
      </c>
      <c r="J52" s="233" t="s">
        <v>292</v>
      </c>
      <c r="L52" s="100"/>
      <c r="M52" s="101"/>
      <c r="N52" s="101"/>
      <c r="O52" s="102"/>
      <c r="P52" s="102"/>
    </row>
    <row r="53" spans="1:17" ht="13.95" customHeight="1" thickBot="1">
      <c r="A53" s="230" t="s">
        <v>235</v>
      </c>
      <c r="B53" s="205">
        <v>5114</v>
      </c>
      <c r="C53" s="179" t="s">
        <v>134</v>
      </c>
      <c r="D53" s="180" t="s">
        <v>217</v>
      </c>
      <c r="E53" s="205">
        <f>MAX(I10:I49)</f>
        <v>95</v>
      </c>
      <c r="F53" s="179" t="s">
        <v>135</v>
      </c>
      <c r="G53" s="180" t="s">
        <v>219</v>
      </c>
      <c r="H53" s="205">
        <f>AVERAGE(I14:I48)</f>
        <v>93.962962962962962</v>
      </c>
      <c r="I53" s="197" t="s">
        <v>135</v>
      </c>
      <c r="J53" s="234">
        <f>SUM(H10:H49)+E55+H55</f>
        <v>9813.0448338677015</v>
      </c>
      <c r="L53" s="172"/>
      <c r="M53" s="172"/>
      <c r="N53" s="172"/>
      <c r="O53" s="172"/>
      <c r="P53" s="172"/>
    </row>
    <row r="54" spans="1:17" ht="13.95" customHeight="1" thickBot="1">
      <c r="A54" s="230" t="s">
        <v>136</v>
      </c>
      <c r="B54" s="208">
        <v>1361</v>
      </c>
      <c r="C54" s="179" t="s">
        <v>134</v>
      </c>
      <c r="D54" s="180" t="s">
        <v>218</v>
      </c>
      <c r="E54" s="205">
        <f>MAX(J10:J49)</f>
        <v>8300</v>
      </c>
      <c r="F54" s="179" t="s">
        <v>134</v>
      </c>
      <c r="G54" s="180" t="s">
        <v>220</v>
      </c>
      <c r="H54" s="205">
        <f>AVERAGE(J14:J48)</f>
        <v>7510.3703703703704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0.58583548568220101</v>
      </c>
      <c r="C55" s="179" t="s">
        <v>289</v>
      </c>
      <c r="D55" s="189" t="s">
        <v>287</v>
      </c>
      <c r="E55" s="212">
        <v>350</v>
      </c>
      <c r="F55" s="179" t="s">
        <v>288</v>
      </c>
      <c r="G55" s="178" t="s">
        <v>290</v>
      </c>
      <c r="H55" s="212">
        <v>50</v>
      </c>
      <c r="I55" s="197" t="s">
        <v>288</v>
      </c>
      <c r="J55" s="234">
        <f>(C50/42)+E55+H55</f>
        <v>9446.8185895238094</v>
      </c>
      <c r="L55" s="85">
        <f t="shared" ref="L55:P55" si="10">SUM(L10:L49)</f>
        <v>59.523809523809526</v>
      </c>
      <c r="M55" s="85">
        <f t="shared" si="10"/>
        <v>83050</v>
      </c>
      <c r="N55" s="85">
        <f t="shared" si="10"/>
        <v>250050</v>
      </c>
      <c r="O55" s="85">
        <f t="shared" si="10"/>
        <v>0</v>
      </c>
      <c r="P55" s="85">
        <f t="shared" si="10"/>
        <v>0</v>
      </c>
    </row>
    <row r="56" spans="1:17" ht="43.2" customHeight="1">
      <c r="A56" s="625" t="s">
        <v>531</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17334</v>
      </c>
      <c r="B61" s="119">
        <f>C6</f>
        <v>17483</v>
      </c>
      <c r="C61" s="119">
        <f>C50</f>
        <v>379966.38075999997</v>
      </c>
      <c r="D61" s="119">
        <f>J55</f>
        <v>9446.8185895238094</v>
      </c>
      <c r="E61" s="119">
        <f>F50</f>
        <v>333100</v>
      </c>
      <c r="F61" s="119">
        <f>M55</f>
        <v>83050</v>
      </c>
      <c r="G61" s="119">
        <f>N55</f>
        <v>250050</v>
      </c>
      <c r="H61" s="119">
        <f>O55</f>
        <v>0</v>
      </c>
      <c r="I61" s="119">
        <f>P55</f>
        <v>0</v>
      </c>
      <c r="J61" s="119">
        <f>B52</f>
        <v>653</v>
      </c>
      <c r="K61" s="119">
        <f>B53</f>
        <v>5114</v>
      </c>
      <c r="L61" s="119">
        <f>B54</f>
        <v>1361</v>
      </c>
      <c r="M61" s="120">
        <f>B55</f>
        <v>0.58583548568220101</v>
      </c>
      <c r="N61" s="119">
        <f>E53</f>
        <v>95</v>
      </c>
      <c r="O61" s="119">
        <f>H53</f>
        <v>93.962962962962962</v>
      </c>
      <c r="P61" s="119">
        <f>E54</f>
        <v>8300</v>
      </c>
      <c r="Q61" s="119">
        <f>H54</f>
        <v>7510.3703703703704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0.24930199045303073</v>
      </c>
      <c r="N3" s="143">
        <f>N55/F50</f>
        <v>0.7506980095469693</v>
      </c>
      <c r="O3" s="143">
        <f>O55/F50</f>
        <v>0</v>
      </c>
      <c r="P3" s="143">
        <f>P55/F50</f>
        <v>0</v>
      </c>
    </row>
    <row r="4" spans="1:17" ht="13.95" customHeight="1" thickBot="1">
      <c r="A4" s="615">
        <v>13</v>
      </c>
      <c r="B4" s="181" t="s">
        <v>276</v>
      </c>
      <c r="C4" s="202">
        <v>17318</v>
      </c>
      <c r="D4" s="182" t="s">
        <v>137</v>
      </c>
      <c r="E4" s="186">
        <f>'Perf Sheet '!$L$5</f>
        <v>2.2169999999999999E-2</v>
      </c>
      <c r="F4" s="616" t="s">
        <v>284</v>
      </c>
      <c r="G4" s="617"/>
      <c r="H4" s="618" t="s">
        <v>512</v>
      </c>
      <c r="I4" s="618"/>
      <c r="J4" s="619"/>
      <c r="N4" s="32"/>
    </row>
    <row r="5" spans="1:17" ht="13.95" customHeight="1" thickBot="1">
      <c r="A5" s="615"/>
      <c r="B5" s="570" t="s">
        <v>139</v>
      </c>
      <c r="C5" s="203">
        <v>17152</v>
      </c>
      <c r="D5" s="183" t="s">
        <v>277</v>
      </c>
      <c r="E5" s="187">
        <f>(C6+C5)/2</f>
        <v>17227</v>
      </c>
      <c r="F5" s="616" t="s">
        <v>285</v>
      </c>
      <c r="G5" s="620"/>
      <c r="H5" s="618" t="s">
        <v>509</v>
      </c>
      <c r="I5" s="621"/>
      <c r="J5" s="619"/>
      <c r="M5" s="628" t="s">
        <v>198</v>
      </c>
      <c r="N5" s="629"/>
      <c r="O5" s="629"/>
      <c r="P5" s="630"/>
    </row>
    <row r="6" spans="1:17" ht="13.95" customHeight="1" thickBot="1">
      <c r="A6" s="225" t="s">
        <v>202</v>
      </c>
      <c r="B6" s="570" t="s">
        <v>140</v>
      </c>
      <c r="C6" s="203">
        <v>17302</v>
      </c>
      <c r="D6" s="184" t="s">
        <v>203</v>
      </c>
      <c r="E6" s="188">
        <f>'Perf Sheet '!$J$13</f>
        <v>0.65</v>
      </c>
      <c r="F6" s="192" t="s">
        <v>226</v>
      </c>
      <c r="G6" s="194">
        <f>SUM(C12:C15)/SUM(C12:C46)</f>
        <v>8.9836490426420695E-2</v>
      </c>
      <c r="H6" s="192" t="s">
        <v>224</v>
      </c>
      <c r="I6" s="173">
        <f>J55/'Perf Sheet '!$E$21</f>
        <v>51.040352628940774</v>
      </c>
      <c r="J6" s="226"/>
      <c r="M6" s="631" t="s">
        <v>199</v>
      </c>
      <c r="N6" s="632"/>
      <c r="O6" s="632"/>
      <c r="P6" s="633"/>
    </row>
    <row r="7" spans="1:17" ht="13.95" customHeight="1" thickBot="1">
      <c r="A7" s="227">
        <v>22.1</v>
      </c>
      <c r="B7" s="570" t="s">
        <v>141</v>
      </c>
      <c r="C7" s="203">
        <v>8904</v>
      </c>
      <c r="D7" s="185" t="s">
        <v>138</v>
      </c>
      <c r="E7" s="187">
        <f>'Perf Sheet '!$J$15</f>
        <v>6</v>
      </c>
      <c r="F7" s="193" t="s">
        <v>223</v>
      </c>
      <c r="G7" s="187">
        <f>'Perf Sheet '!$J$12</f>
        <v>95</v>
      </c>
      <c r="H7" s="192" t="s">
        <v>225</v>
      </c>
      <c r="I7" s="173">
        <f>F50/'Perf Sheet '!$E$21</f>
        <v>1845.3739612188365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55</v>
      </c>
      <c r="D10" s="206"/>
      <c r="E10" s="214" t="s">
        <v>197</v>
      </c>
      <c r="F10" s="216">
        <f>(D10*42)*C10</f>
        <v>0</v>
      </c>
      <c r="G10" s="198">
        <f>F10</f>
        <v>0</v>
      </c>
      <c r="H10" s="173">
        <f t="shared" ref="H10:H49" si="0">(1*((D10/$A$7)+1))*C10</f>
        <v>55</v>
      </c>
      <c r="I10" s="209">
        <v>15</v>
      </c>
      <c r="J10" s="229">
        <v>4983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75</v>
      </c>
      <c r="J11" s="229">
        <v>6525</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85</v>
      </c>
      <c r="J12" s="229">
        <v>7150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85</v>
      </c>
      <c r="J13" s="229">
        <v>7430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85</v>
      </c>
      <c r="J14" s="229">
        <v>7800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2490</v>
      </c>
      <c r="G15" s="198">
        <f t="shared" si="6"/>
        <v>2490</v>
      </c>
      <c r="H15" s="173">
        <f t="shared" si="0"/>
        <v>199.67420814479638</v>
      </c>
      <c r="I15" s="209">
        <v>85</v>
      </c>
      <c r="J15" s="229">
        <v>7900</v>
      </c>
      <c r="L15" s="100">
        <f t="shared" si="7"/>
        <v>0</v>
      </c>
      <c r="M15" s="130">
        <f t="shared" si="1"/>
        <v>2490</v>
      </c>
      <c r="N15" s="130">
        <f t="shared" si="2"/>
        <v>0</v>
      </c>
      <c r="O15" s="130">
        <f t="shared" si="3"/>
        <v>0</v>
      </c>
      <c r="P15" s="130">
        <f t="shared" si="4"/>
        <v>0</v>
      </c>
      <c r="Q15" s="86" t="s">
        <v>175</v>
      </c>
    </row>
    <row r="16" spans="1:17" ht="13.95" customHeight="1" thickBot="1">
      <c r="A16" s="228">
        <v>7</v>
      </c>
      <c r="B16" s="204" t="s">
        <v>436</v>
      </c>
      <c r="C16" s="205">
        <v>251</v>
      </c>
      <c r="D16" s="206">
        <v>0.6</v>
      </c>
      <c r="E16" s="214" t="s">
        <v>194</v>
      </c>
      <c r="F16" s="216">
        <v>6330</v>
      </c>
      <c r="G16" s="198">
        <f t="shared" si="6"/>
        <v>8820</v>
      </c>
      <c r="H16" s="173">
        <f t="shared" si="0"/>
        <v>257.814479638009</v>
      </c>
      <c r="I16" s="209">
        <v>85</v>
      </c>
      <c r="J16" s="229">
        <v>7930</v>
      </c>
      <c r="L16" s="100">
        <f t="shared" si="7"/>
        <v>0</v>
      </c>
      <c r="M16" s="130">
        <f t="shared" si="1"/>
        <v>6330</v>
      </c>
      <c r="N16" s="130">
        <f t="shared" si="2"/>
        <v>0</v>
      </c>
      <c r="O16" s="130">
        <f t="shared" si="3"/>
        <v>0</v>
      </c>
      <c r="P16" s="130">
        <f t="shared" si="4"/>
        <v>0</v>
      </c>
      <c r="Q16" s="86" t="s">
        <v>210</v>
      </c>
    </row>
    <row r="17" spans="1:17" ht="13.95" customHeight="1" thickBot="1">
      <c r="A17" s="228">
        <v>8</v>
      </c>
      <c r="B17" s="204" t="s">
        <v>436</v>
      </c>
      <c r="C17" s="205">
        <v>300</v>
      </c>
      <c r="D17" s="206">
        <v>0.9</v>
      </c>
      <c r="E17" s="214" t="s">
        <v>194</v>
      </c>
      <c r="F17" s="216">
        <v>11330</v>
      </c>
      <c r="G17" s="198">
        <f t="shared" si="6"/>
        <v>20150</v>
      </c>
      <c r="H17" s="173">
        <f t="shared" si="0"/>
        <v>312.21719457013575</v>
      </c>
      <c r="I17" s="209">
        <v>85</v>
      </c>
      <c r="J17" s="229">
        <v>7750</v>
      </c>
      <c r="L17" s="100">
        <f t="shared" si="7"/>
        <v>0</v>
      </c>
      <c r="M17" s="130">
        <f t="shared" si="1"/>
        <v>11330</v>
      </c>
      <c r="N17" s="130">
        <f t="shared" si="2"/>
        <v>0</v>
      </c>
      <c r="O17" s="130">
        <f t="shared" si="3"/>
        <v>0</v>
      </c>
      <c r="P17" s="130">
        <f t="shared" si="4"/>
        <v>0</v>
      </c>
      <c r="Q17" s="86" t="s">
        <v>148</v>
      </c>
    </row>
    <row r="18" spans="1:17" ht="13.95" customHeight="1" thickBot="1">
      <c r="A18" s="228">
        <v>9</v>
      </c>
      <c r="B18" s="204" t="s">
        <v>436</v>
      </c>
      <c r="C18" s="205">
        <v>498</v>
      </c>
      <c r="D18" s="206">
        <v>1.1000000000000001</v>
      </c>
      <c r="E18" s="214" t="s">
        <v>194</v>
      </c>
      <c r="F18" s="216">
        <v>23020</v>
      </c>
      <c r="G18" s="198">
        <f t="shared" si="6"/>
        <v>43170</v>
      </c>
      <c r="H18" s="173">
        <f t="shared" si="0"/>
        <v>522.7873303167421</v>
      </c>
      <c r="I18" s="209">
        <v>85</v>
      </c>
      <c r="J18" s="229">
        <v>7550</v>
      </c>
      <c r="L18" s="100">
        <f t="shared" si="7"/>
        <v>0</v>
      </c>
      <c r="M18" s="130">
        <f t="shared" si="1"/>
        <v>23020</v>
      </c>
      <c r="N18" s="130">
        <f t="shared" si="2"/>
        <v>0</v>
      </c>
      <c r="O18" s="130">
        <f t="shared" si="3"/>
        <v>0</v>
      </c>
      <c r="P18" s="130">
        <f t="shared" si="4"/>
        <v>0</v>
      </c>
      <c r="Q18" s="86" t="s">
        <v>63</v>
      </c>
    </row>
    <row r="19" spans="1:17" ht="13.95" customHeight="1" thickBot="1">
      <c r="A19" s="228">
        <v>10</v>
      </c>
      <c r="B19" s="204" t="s">
        <v>436</v>
      </c>
      <c r="C19" s="205">
        <v>450</v>
      </c>
      <c r="D19" s="206">
        <v>1.3</v>
      </c>
      <c r="E19" s="214" t="s">
        <v>194</v>
      </c>
      <c r="F19" s="216">
        <v>24600</v>
      </c>
      <c r="G19" s="198">
        <f t="shared" si="6"/>
        <v>67770</v>
      </c>
      <c r="H19" s="173">
        <f t="shared" si="0"/>
        <v>476.47058823529414</v>
      </c>
      <c r="I19" s="209">
        <v>85</v>
      </c>
      <c r="J19" s="229">
        <v>7350</v>
      </c>
      <c r="L19" s="100">
        <f t="shared" si="7"/>
        <v>0</v>
      </c>
      <c r="M19" s="130">
        <f t="shared" si="1"/>
        <v>24600</v>
      </c>
      <c r="N19" s="130">
        <f t="shared" si="2"/>
        <v>0</v>
      </c>
      <c r="O19" s="130">
        <f t="shared" si="3"/>
        <v>0</v>
      </c>
      <c r="P19" s="130">
        <f t="shared" si="4"/>
        <v>0</v>
      </c>
      <c r="Q19" s="86" t="s">
        <v>147</v>
      </c>
    </row>
    <row r="20" spans="1:17" ht="13.95" customHeight="1" thickBot="1">
      <c r="A20" s="228">
        <v>11</v>
      </c>
      <c r="B20" s="204" t="s">
        <v>436</v>
      </c>
      <c r="C20" s="205">
        <v>243</v>
      </c>
      <c r="D20" s="206">
        <v>1.5</v>
      </c>
      <c r="E20" s="214" t="s">
        <v>194</v>
      </c>
      <c r="F20" s="216">
        <v>15270</v>
      </c>
      <c r="G20" s="198">
        <f t="shared" si="6"/>
        <v>83040</v>
      </c>
      <c r="H20" s="173">
        <f t="shared" si="0"/>
        <v>259.49321266968326</v>
      </c>
      <c r="I20" s="209">
        <v>90</v>
      </c>
      <c r="J20" s="229">
        <v>6750</v>
      </c>
      <c r="L20" s="100">
        <f t="shared" si="7"/>
        <v>0</v>
      </c>
      <c r="M20" s="130">
        <f t="shared" si="1"/>
        <v>15270</v>
      </c>
      <c r="N20" s="130">
        <f t="shared" si="2"/>
        <v>0</v>
      </c>
      <c r="O20" s="130">
        <f t="shared" si="3"/>
        <v>0</v>
      </c>
      <c r="P20" s="130">
        <f t="shared" si="4"/>
        <v>0</v>
      </c>
      <c r="Q20" s="86" t="s">
        <v>186</v>
      </c>
    </row>
    <row r="21" spans="1:17" ht="13.95" customHeight="1" thickBot="1">
      <c r="A21" s="228">
        <v>12</v>
      </c>
      <c r="B21" s="204" t="s">
        <v>436</v>
      </c>
      <c r="C21" s="205">
        <v>300</v>
      </c>
      <c r="D21" s="206">
        <v>0.6</v>
      </c>
      <c r="E21" s="214" t="s">
        <v>174</v>
      </c>
      <c r="F21" s="216">
        <v>7560</v>
      </c>
      <c r="G21" s="198">
        <f t="shared" si="6"/>
        <v>90600</v>
      </c>
      <c r="H21" s="173">
        <f t="shared" si="0"/>
        <v>308.1447963800905</v>
      </c>
      <c r="I21" s="209">
        <v>95</v>
      </c>
      <c r="J21" s="229">
        <v>6890</v>
      </c>
      <c r="L21" s="100">
        <f t="shared" si="7"/>
        <v>0</v>
      </c>
      <c r="M21" s="130">
        <f t="shared" si="1"/>
        <v>0</v>
      </c>
      <c r="N21" s="130">
        <f t="shared" si="2"/>
        <v>7560</v>
      </c>
      <c r="O21" s="130">
        <f t="shared" si="3"/>
        <v>0</v>
      </c>
      <c r="P21" s="130">
        <f t="shared" si="4"/>
        <v>0</v>
      </c>
      <c r="Q21" s="86" t="s">
        <v>187</v>
      </c>
    </row>
    <row r="22" spans="1:17" ht="13.95" customHeight="1" thickBot="1">
      <c r="A22" s="228">
        <v>13</v>
      </c>
      <c r="B22" s="204" t="s">
        <v>436</v>
      </c>
      <c r="C22" s="205">
        <v>550</v>
      </c>
      <c r="D22" s="206">
        <v>0.9</v>
      </c>
      <c r="E22" s="214" t="s">
        <v>174</v>
      </c>
      <c r="F22" s="216">
        <v>20780</v>
      </c>
      <c r="G22" s="198">
        <f t="shared" si="6"/>
        <v>111380</v>
      </c>
      <c r="H22" s="173">
        <f t="shared" si="0"/>
        <v>572.39819004524895</v>
      </c>
      <c r="I22" s="209">
        <v>95</v>
      </c>
      <c r="J22" s="229">
        <v>6780</v>
      </c>
      <c r="L22" s="100">
        <f t="shared" si="7"/>
        <v>0</v>
      </c>
      <c r="M22" s="130">
        <f t="shared" si="1"/>
        <v>0</v>
      </c>
      <c r="N22" s="130">
        <f t="shared" si="2"/>
        <v>20780</v>
      </c>
      <c r="O22" s="130">
        <f t="shared" si="3"/>
        <v>0</v>
      </c>
      <c r="P22" s="130">
        <f t="shared" si="4"/>
        <v>0</v>
      </c>
      <c r="Q22" s="86" t="s">
        <v>197</v>
      </c>
    </row>
    <row r="23" spans="1:17" ht="13.95" customHeight="1" thickBot="1">
      <c r="A23" s="228">
        <v>14</v>
      </c>
      <c r="B23" s="204" t="s">
        <v>436</v>
      </c>
      <c r="C23" s="205">
        <v>150</v>
      </c>
      <c r="D23" s="206">
        <v>0.3</v>
      </c>
      <c r="E23" s="214" t="s">
        <v>174</v>
      </c>
      <c r="F23" s="216">
        <v>1870</v>
      </c>
      <c r="G23" s="198">
        <f t="shared" si="6"/>
        <v>113250</v>
      </c>
      <c r="H23" s="173">
        <f t="shared" si="0"/>
        <v>152.03619909502262</v>
      </c>
      <c r="I23" s="209">
        <v>95</v>
      </c>
      <c r="J23" s="229">
        <v>6600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350</v>
      </c>
      <c r="D24" s="206">
        <v>0.9</v>
      </c>
      <c r="E24" s="214" t="s">
        <v>174</v>
      </c>
      <c r="F24" s="216">
        <v>13250</v>
      </c>
      <c r="G24" s="198">
        <f t="shared" si="6"/>
        <v>126500</v>
      </c>
      <c r="H24" s="173">
        <f t="shared" si="0"/>
        <v>364.2533936651584</v>
      </c>
      <c r="I24" s="209">
        <v>95</v>
      </c>
      <c r="J24" s="229">
        <v>6500</v>
      </c>
      <c r="L24" s="100">
        <f t="shared" si="7"/>
        <v>0</v>
      </c>
      <c r="M24" s="130">
        <f t="shared" si="1"/>
        <v>0</v>
      </c>
      <c r="N24" s="130">
        <f t="shared" si="2"/>
        <v>13250</v>
      </c>
      <c r="O24" s="130">
        <f t="shared" si="3"/>
        <v>0</v>
      </c>
      <c r="P24" s="130">
        <f t="shared" si="4"/>
        <v>0</v>
      </c>
      <c r="Q24" s="86" t="s">
        <v>291</v>
      </c>
    </row>
    <row r="25" spans="1:17" ht="13.95" customHeight="1" thickBot="1">
      <c r="A25" s="228">
        <v>16</v>
      </c>
      <c r="B25" s="204" t="s">
        <v>436</v>
      </c>
      <c r="C25" s="205">
        <v>501</v>
      </c>
      <c r="D25" s="206">
        <v>1.3</v>
      </c>
      <c r="E25" s="214" t="s">
        <v>174</v>
      </c>
      <c r="F25" s="216">
        <v>27330</v>
      </c>
      <c r="G25" s="198">
        <f t="shared" si="6"/>
        <v>153830</v>
      </c>
      <c r="H25" s="173">
        <f t="shared" si="0"/>
        <v>530.47058823529414</v>
      </c>
      <c r="I25" s="209">
        <v>95</v>
      </c>
      <c r="J25" s="229">
        <v>6500</v>
      </c>
      <c r="L25" s="100">
        <f t="shared" si="7"/>
        <v>0</v>
      </c>
      <c r="M25" s="130">
        <f t="shared" si="1"/>
        <v>0</v>
      </c>
      <c r="N25" s="130">
        <f t="shared" si="2"/>
        <v>27330</v>
      </c>
      <c r="O25" s="130">
        <f t="shared" si="3"/>
        <v>0</v>
      </c>
      <c r="P25" s="130">
        <f t="shared" si="4"/>
        <v>0</v>
      </c>
      <c r="Q25" s="87" t="s">
        <v>214</v>
      </c>
    </row>
    <row r="26" spans="1:17" ht="13.95" customHeight="1" thickBot="1">
      <c r="A26" s="228">
        <v>17</v>
      </c>
      <c r="B26" s="204" t="s">
        <v>436</v>
      </c>
      <c r="C26" s="205">
        <v>108</v>
      </c>
      <c r="D26" s="206">
        <v>1.5</v>
      </c>
      <c r="E26" s="214" t="s">
        <v>174</v>
      </c>
      <c r="F26" s="216">
        <v>6780</v>
      </c>
      <c r="G26" s="198">
        <f t="shared" si="6"/>
        <v>160610</v>
      </c>
      <c r="H26" s="173">
        <f t="shared" si="0"/>
        <v>115.33031674208145</v>
      </c>
      <c r="I26" s="209">
        <v>95</v>
      </c>
      <c r="J26" s="229">
        <v>6500</v>
      </c>
      <c r="L26" s="100">
        <f t="shared" si="7"/>
        <v>0</v>
      </c>
      <c r="M26" s="130">
        <f t="shared" si="1"/>
        <v>0</v>
      </c>
      <c r="N26" s="130">
        <f t="shared" si="2"/>
        <v>6780</v>
      </c>
      <c r="O26" s="130">
        <f t="shared" si="3"/>
        <v>0</v>
      </c>
      <c r="P26" s="130">
        <f t="shared" si="4"/>
        <v>0</v>
      </c>
    </row>
    <row r="27" spans="1:17" ht="13.95" customHeight="1" thickBot="1">
      <c r="A27" s="228">
        <v>18</v>
      </c>
      <c r="B27" s="204" t="s">
        <v>436</v>
      </c>
      <c r="C27" s="205">
        <v>400</v>
      </c>
      <c r="D27" s="206">
        <v>0.9</v>
      </c>
      <c r="E27" s="214" t="s">
        <v>174</v>
      </c>
      <c r="F27" s="216">
        <v>15110</v>
      </c>
      <c r="G27" s="198">
        <f t="shared" si="6"/>
        <v>175720</v>
      </c>
      <c r="H27" s="173">
        <f t="shared" si="0"/>
        <v>416.28959276018105</v>
      </c>
      <c r="I27" s="209">
        <v>95</v>
      </c>
      <c r="J27" s="229">
        <v>6300</v>
      </c>
      <c r="L27" s="100">
        <f t="shared" si="7"/>
        <v>0</v>
      </c>
      <c r="M27" s="130">
        <f t="shared" si="1"/>
        <v>0</v>
      </c>
      <c r="N27" s="130">
        <f t="shared" si="2"/>
        <v>15110</v>
      </c>
      <c r="O27" s="130">
        <f t="shared" si="3"/>
        <v>0</v>
      </c>
      <c r="P27" s="130">
        <f t="shared" si="4"/>
        <v>0</v>
      </c>
    </row>
    <row r="28" spans="1:17" ht="13.95" customHeight="1" thickBot="1">
      <c r="A28" s="228">
        <v>19</v>
      </c>
      <c r="B28" s="204" t="s">
        <v>436</v>
      </c>
      <c r="C28" s="205">
        <v>399</v>
      </c>
      <c r="D28" s="206">
        <v>1.3</v>
      </c>
      <c r="E28" s="214" t="s">
        <v>174</v>
      </c>
      <c r="F28" s="216">
        <v>21810</v>
      </c>
      <c r="G28" s="198">
        <f t="shared" si="6"/>
        <v>197530</v>
      </c>
      <c r="H28" s="173">
        <f t="shared" si="0"/>
        <v>422.47058823529414</v>
      </c>
      <c r="I28" s="209">
        <v>95</v>
      </c>
      <c r="J28" s="229">
        <v>6340</v>
      </c>
      <c r="L28" s="100">
        <f t="shared" si="7"/>
        <v>0</v>
      </c>
      <c r="M28" s="130">
        <f t="shared" si="1"/>
        <v>0</v>
      </c>
      <c r="N28" s="130">
        <f t="shared" si="2"/>
        <v>21810</v>
      </c>
      <c r="O28" s="130">
        <f t="shared" si="3"/>
        <v>0</v>
      </c>
      <c r="P28" s="130">
        <f t="shared" si="4"/>
        <v>0</v>
      </c>
    </row>
    <row r="29" spans="1:17" ht="13.95" customHeight="1" thickBot="1">
      <c r="A29" s="228">
        <v>20</v>
      </c>
      <c r="B29" s="204" t="s">
        <v>436</v>
      </c>
      <c r="C29" s="205">
        <v>399</v>
      </c>
      <c r="D29" s="206">
        <v>0.9</v>
      </c>
      <c r="E29" s="214" t="s">
        <v>174</v>
      </c>
      <c r="F29" s="216">
        <v>15070</v>
      </c>
      <c r="G29" s="198">
        <f t="shared" si="6"/>
        <v>212600</v>
      </c>
      <c r="H29" s="173">
        <f t="shared" si="0"/>
        <v>415.24886877828055</v>
      </c>
      <c r="I29" s="209">
        <v>95</v>
      </c>
      <c r="J29" s="229">
        <v>6160</v>
      </c>
      <c r="L29" s="100">
        <f t="shared" si="7"/>
        <v>0</v>
      </c>
      <c r="M29" s="130">
        <f t="shared" si="1"/>
        <v>0</v>
      </c>
      <c r="N29" s="130">
        <f t="shared" si="2"/>
        <v>15070</v>
      </c>
      <c r="O29" s="130">
        <f t="shared" si="3"/>
        <v>0</v>
      </c>
      <c r="P29" s="130">
        <f t="shared" si="4"/>
        <v>0</v>
      </c>
    </row>
    <row r="30" spans="1:17" ht="13.95" customHeight="1" thickBot="1">
      <c r="A30" s="228">
        <v>21</v>
      </c>
      <c r="B30" s="204" t="s">
        <v>436</v>
      </c>
      <c r="C30" s="205">
        <v>322</v>
      </c>
      <c r="D30" s="206">
        <v>1.5</v>
      </c>
      <c r="E30" s="214" t="s">
        <v>174</v>
      </c>
      <c r="F30" s="216">
        <v>22090</v>
      </c>
      <c r="G30" s="198">
        <f t="shared" si="6"/>
        <v>234690</v>
      </c>
      <c r="H30" s="173">
        <f t="shared" si="0"/>
        <v>343.8552036199095</v>
      </c>
      <c r="I30" s="209">
        <v>95</v>
      </c>
      <c r="J30" s="229">
        <v>6490</v>
      </c>
      <c r="L30" s="100">
        <f t="shared" si="7"/>
        <v>0</v>
      </c>
      <c r="M30" s="130">
        <f t="shared" si="1"/>
        <v>0</v>
      </c>
      <c r="N30" s="130">
        <f t="shared" si="2"/>
        <v>22090</v>
      </c>
      <c r="O30" s="130">
        <f t="shared" si="3"/>
        <v>0</v>
      </c>
      <c r="P30" s="130">
        <f t="shared" si="4"/>
        <v>0</v>
      </c>
    </row>
    <row r="31" spans="1:17" ht="13.95" customHeight="1" thickBot="1">
      <c r="A31" s="228">
        <v>22</v>
      </c>
      <c r="B31" s="204" t="s">
        <v>436</v>
      </c>
      <c r="C31" s="205">
        <v>200</v>
      </c>
      <c r="D31" s="206"/>
      <c r="E31" s="214" t="s">
        <v>186</v>
      </c>
      <c r="F31" s="216">
        <f t="shared" si="5"/>
        <v>0</v>
      </c>
      <c r="G31" s="198">
        <f t="shared" si="6"/>
        <v>234690</v>
      </c>
      <c r="H31" s="173">
        <f t="shared" si="0"/>
        <v>200</v>
      </c>
      <c r="I31" s="209">
        <v>95</v>
      </c>
      <c r="J31" s="229">
        <v>6250</v>
      </c>
      <c r="L31" s="100">
        <f t="shared" si="7"/>
        <v>0</v>
      </c>
      <c r="M31" s="130">
        <f t="shared" si="1"/>
        <v>0</v>
      </c>
      <c r="N31" s="130">
        <f t="shared" si="2"/>
        <v>0</v>
      </c>
      <c r="O31" s="130">
        <f t="shared" si="3"/>
        <v>0</v>
      </c>
      <c r="P31" s="130">
        <f t="shared" si="4"/>
        <v>0</v>
      </c>
    </row>
    <row r="32" spans="1:17" ht="13.95" customHeight="1" thickBot="1">
      <c r="A32" s="228">
        <v>23</v>
      </c>
      <c r="B32" s="204" t="s">
        <v>436</v>
      </c>
      <c r="C32" s="205">
        <v>199</v>
      </c>
      <c r="D32" s="206">
        <v>0.6</v>
      </c>
      <c r="E32" s="214" t="s">
        <v>174</v>
      </c>
      <c r="F32" s="216">
        <v>5000</v>
      </c>
      <c r="G32" s="198">
        <f t="shared" si="6"/>
        <v>239690</v>
      </c>
      <c r="H32" s="173">
        <f t="shared" si="0"/>
        <v>204.40271493212668</v>
      </c>
      <c r="I32" s="209">
        <v>95</v>
      </c>
      <c r="J32" s="229">
        <v>6300</v>
      </c>
      <c r="L32" s="100">
        <f t="shared" si="7"/>
        <v>0</v>
      </c>
      <c r="M32" s="130">
        <f t="shared" si="1"/>
        <v>0</v>
      </c>
      <c r="N32" s="130">
        <f t="shared" si="2"/>
        <v>5000</v>
      </c>
      <c r="O32" s="130">
        <f t="shared" si="3"/>
        <v>0</v>
      </c>
      <c r="P32" s="130">
        <f t="shared" si="4"/>
        <v>0</v>
      </c>
    </row>
    <row r="33" spans="1:16" ht="13.95" customHeight="1" thickBot="1">
      <c r="A33" s="228">
        <v>24</v>
      </c>
      <c r="B33" s="204" t="s">
        <v>436</v>
      </c>
      <c r="C33" s="205">
        <v>349</v>
      </c>
      <c r="D33" s="206">
        <v>0.9</v>
      </c>
      <c r="E33" s="214" t="s">
        <v>174</v>
      </c>
      <c r="F33" s="216">
        <v>13180</v>
      </c>
      <c r="G33" s="198">
        <f t="shared" si="6"/>
        <v>252870</v>
      </c>
      <c r="H33" s="173">
        <f t="shared" si="0"/>
        <v>363.21266968325796</v>
      </c>
      <c r="I33" s="209">
        <v>95</v>
      </c>
      <c r="J33" s="229">
        <v>6160</v>
      </c>
      <c r="L33" s="100">
        <f t="shared" si="7"/>
        <v>0</v>
      </c>
      <c r="M33" s="130">
        <f t="shared" si="1"/>
        <v>0</v>
      </c>
      <c r="N33" s="130">
        <f t="shared" si="2"/>
        <v>13180</v>
      </c>
      <c r="O33" s="130">
        <f t="shared" si="3"/>
        <v>0</v>
      </c>
      <c r="P33" s="130">
        <f t="shared" si="4"/>
        <v>0</v>
      </c>
    </row>
    <row r="34" spans="1:16" ht="13.95" customHeight="1" thickBot="1">
      <c r="A34" s="228">
        <v>25</v>
      </c>
      <c r="B34" s="204" t="s">
        <v>436</v>
      </c>
      <c r="C34" s="205">
        <v>249</v>
      </c>
      <c r="D34" s="206">
        <v>1.5</v>
      </c>
      <c r="E34" s="214" t="s">
        <v>174</v>
      </c>
      <c r="F34" s="216">
        <v>15690</v>
      </c>
      <c r="G34" s="198">
        <f t="shared" si="6"/>
        <v>268560</v>
      </c>
      <c r="H34" s="173">
        <f t="shared" si="0"/>
        <v>265.90045248868779</v>
      </c>
      <c r="I34" s="209">
        <v>95</v>
      </c>
      <c r="J34" s="229">
        <v>6350</v>
      </c>
      <c r="L34" s="100">
        <f t="shared" si="7"/>
        <v>0</v>
      </c>
      <c r="M34" s="130">
        <f t="shared" si="1"/>
        <v>0</v>
      </c>
      <c r="N34" s="130">
        <f t="shared" si="2"/>
        <v>15690</v>
      </c>
      <c r="O34" s="130">
        <f t="shared" si="3"/>
        <v>0</v>
      </c>
      <c r="P34" s="130">
        <f t="shared" si="4"/>
        <v>0</v>
      </c>
    </row>
    <row r="35" spans="1:16" ht="13.95" customHeight="1" thickBot="1">
      <c r="A35" s="228">
        <v>26</v>
      </c>
      <c r="B35" s="204" t="s">
        <v>436</v>
      </c>
      <c r="C35" s="205">
        <v>249</v>
      </c>
      <c r="D35" s="206">
        <v>0.6</v>
      </c>
      <c r="E35" s="214" t="s">
        <v>174</v>
      </c>
      <c r="F35" s="216">
        <v>6280</v>
      </c>
      <c r="G35" s="198">
        <f t="shared" si="6"/>
        <v>274840</v>
      </c>
      <c r="H35" s="173">
        <f t="shared" si="0"/>
        <v>255.76018099547508</v>
      </c>
      <c r="I35" s="209">
        <v>95</v>
      </c>
      <c r="J35" s="229">
        <v>6170</v>
      </c>
      <c r="L35" s="100">
        <f t="shared" si="7"/>
        <v>0</v>
      </c>
      <c r="M35" s="130">
        <f t="shared" si="1"/>
        <v>0</v>
      </c>
      <c r="N35" s="130">
        <f t="shared" si="2"/>
        <v>6280</v>
      </c>
      <c r="O35" s="130">
        <f t="shared" si="3"/>
        <v>0</v>
      </c>
      <c r="P35" s="130">
        <f t="shared" si="4"/>
        <v>0</v>
      </c>
    </row>
    <row r="36" spans="1:16" ht="13.95" customHeight="1" thickBot="1">
      <c r="A36" s="228">
        <v>27</v>
      </c>
      <c r="B36" s="204" t="s">
        <v>436</v>
      </c>
      <c r="C36" s="205">
        <v>408</v>
      </c>
      <c r="D36" s="206">
        <v>1</v>
      </c>
      <c r="E36" s="214" t="s">
        <v>174</v>
      </c>
      <c r="F36" s="216">
        <v>17120</v>
      </c>
      <c r="G36" s="198">
        <f t="shared" si="6"/>
        <v>291960</v>
      </c>
      <c r="H36" s="173">
        <f t="shared" si="0"/>
        <v>426.46153846153851</v>
      </c>
      <c r="I36" s="209">
        <v>95</v>
      </c>
      <c r="J36" s="229">
        <v>6150</v>
      </c>
      <c r="L36" s="100">
        <f t="shared" si="7"/>
        <v>0</v>
      </c>
      <c r="M36" s="130">
        <f t="shared" si="1"/>
        <v>0</v>
      </c>
      <c r="N36" s="130">
        <f t="shared" si="2"/>
        <v>17120</v>
      </c>
      <c r="O36" s="130">
        <f t="shared" si="3"/>
        <v>0</v>
      </c>
      <c r="P36" s="130">
        <f t="shared" si="4"/>
        <v>0</v>
      </c>
    </row>
    <row r="37" spans="1:16" ht="13.95" customHeight="1" thickBot="1">
      <c r="A37" s="228">
        <v>28</v>
      </c>
      <c r="B37" s="204" t="s">
        <v>436</v>
      </c>
      <c r="C37" s="205">
        <v>249</v>
      </c>
      <c r="D37" s="206">
        <v>1.3</v>
      </c>
      <c r="E37" s="214" t="s">
        <v>174</v>
      </c>
      <c r="F37" s="216">
        <v>13610</v>
      </c>
      <c r="G37" s="198">
        <f t="shared" si="6"/>
        <v>305570</v>
      </c>
      <c r="H37" s="173">
        <f t="shared" si="0"/>
        <v>263.64705882352939</v>
      </c>
      <c r="I37" s="209">
        <v>95</v>
      </c>
      <c r="J37" s="229">
        <v>6100</v>
      </c>
      <c r="L37" s="100">
        <f t="shared" si="7"/>
        <v>0</v>
      </c>
      <c r="M37" s="130">
        <f t="shared" si="1"/>
        <v>0</v>
      </c>
      <c r="N37" s="130">
        <f t="shared" si="2"/>
        <v>13610</v>
      </c>
      <c r="O37" s="130">
        <f t="shared" si="3"/>
        <v>0</v>
      </c>
      <c r="P37" s="130">
        <f t="shared" si="4"/>
        <v>0</v>
      </c>
    </row>
    <row r="38" spans="1:16" ht="13.95" customHeight="1" thickBot="1">
      <c r="A38" s="228">
        <v>29</v>
      </c>
      <c r="B38" s="204" t="s">
        <v>436</v>
      </c>
      <c r="C38" s="205">
        <v>200</v>
      </c>
      <c r="D38" s="206">
        <v>1.5</v>
      </c>
      <c r="E38" s="214" t="s">
        <v>174</v>
      </c>
      <c r="F38" s="216">
        <v>12470</v>
      </c>
      <c r="G38" s="198">
        <f t="shared" si="6"/>
        <v>318040</v>
      </c>
      <c r="H38" s="173">
        <f t="shared" si="0"/>
        <v>213.57466063348417</v>
      </c>
      <c r="I38" s="209">
        <v>95</v>
      </c>
      <c r="J38" s="229">
        <v>5690</v>
      </c>
      <c r="L38" s="100">
        <f t="shared" si="7"/>
        <v>0</v>
      </c>
      <c r="M38" s="130">
        <f t="shared" si="1"/>
        <v>0</v>
      </c>
      <c r="N38" s="130">
        <f t="shared" si="2"/>
        <v>12470</v>
      </c>
      <c r="O38" s="130">
        <f t="shared" si="3"/>
        <v>0</v>
      </c>
      <c r="P38" s="130">
        <f t="shared" si="4"/>
        <v>0</v>
      </c>
    </row>
    <row r="39" spans="1:16" ht="13.95" customHeight="1" thickBot="1">
      <c r="A39" s="228">
        <v>30</v>
      </c>
      <c r="B39" s="204" t="s">
        <v>436</v>
      </c>
      <c r="C39" s="205">
        <v>302</v>
      </c>
      <c r="D39" s="206">
        <v>2</v>
      </c>
      <c r="E39" s="214" t="s">
        <v>174</v>
      </c>
      <c r="F39" s="216">
        <v>15050</v>
      </c>
      <c r="G39" s="198">
        <f t="shared" si="6"/>
        <v>333090</v>
      </c>
      <c r="H39" s="173">
        <f t="shared" si="0"/>
        <v>329.33031674208144</v>
      </c>
      <c r="I39" s="209">
        <v>95</v>
      </c>
      <c r="J39" s="229">
        <v>6400</v>
      </c>
      <c r="L39" s="100">
        <f t="shared" si="7"/>
        <v>0</v>
      </c>
      <c r="M39" s="130">
        <f t="shared" si="1"/>
        <v>0</v>
      </c>
      <c r="N39" s="130">
        <f t="shared" si="2"/>
        <v>15050</v>
      </c>
      <c r="O39" s="130">
        <f t="shared" si="3"/>
        <v>0</v>
      </c>
      <c r="P39" s="130">
        <f t="shared" si="4"/>
        <v>0</v>
      </c>
    </row>
    <row r="40" spans="1:16" ht="13.95" customHeight="1" thickBot="1">
      <c r="A40" s="228">
        <v>31</v>
      </c>
      <c r="B40" s="204"/>
      <c r="C40" s="205"/>
      <c r="D40" s="206"/>
      <c r="E40" s="214"/>
      <c r="F40" s="216">
        <f t="shared" si="5"/>
        <v>0</v>
      </c>
      <c r="G40" s="198">
        <f t="shared" si="6"/>
        <v>333090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380.25984</v>
      </c>
      <c r="D49" s="213"/>
      <c r="E49" s="207" t="s">
        <v>214</v>
      </c>
      <c r="F49" s="215"/>
      <c r="G49" s="199"/>
      <c r="H49" s="173">
        <f t="shared" si="0"/>
        <v>380.25984</v>
      </c>
      <c r="I49" s="205">
        <v>95</v>
      </c>
      <c r="J49" s="229">
        <v>6200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371186.91328000004</v>
      </c>
      <c r="D50" s="195" t="s">
        <v>294</v>
      </c>
      <c r="E50" s="177" t="s">
        <v>295</v>
      </c>
      <c r="F50" s="191">
        <f>SUM(F10:F46)</f>
        <v>333090</v>
      </c>
      <c r="G50" s="201" t="s">
        <v>212</v>
      </c>
      <c r="H50" s="200"/>
      <c r="I50" s="197"/>
      <c r="J50" s="231" t="s">
        <v>257</v>
      </c>
      <c r="K50" s="32"/>
      <c r="L50" s="100"/>
      <c r="M50" s="101"/>
      <c r="N50" s="101"/>
      <c r="O50" s="102"/>
      <c r="P50" s="102"/>
    </row>
    <row r="51" spans="1:17" ht="13.95" customHeight="1" thickBot="1">
      <c r="A51" s="230" t="s">
        <v>259</v>
      </c>
      <c r="B51" s="210">
        <v>0.62916666666666665</v>
      </c>
      <c r="C51" s="190" t="s">
        <v>258</v>
      </c>
      <c r="D51" s="180" t="s">
        <v>260</v>
      </c>
      <c r="E51" s="210">
        <v>0.70833333333333337</v>
      </c>
      <c r="F51" s="190" t="s">
        <v>258</v>
      </c>
      <c r="G51" s="180" t="s">
        <v>261</v>
      </c>
      <c r="H51" s="217">
        <v>43167</v>
      </c>
      <c r="I51" s="197" t="s">
        <v>301</v>
      </c>
      <c r="J51" s="232">
        <f>H49+H55</f>
        <v>430.25984</v>
      </c>
      <c r="K51" s="172"/>
      <c r="L51" s="100"/>
      <c r="M51" s="101"/>
      <c r="N51" s="101"/>
      <c r="O51" s="102"/>
      <c r="P51" s="102"/>
    </row>
    <row r="52" spans="1:17" ht="13.95" customHeight="1" thickBot="1">
      <c r="A52" s="230" t="s">
        <v>234</v>
      </c>
      <c r="B52" s="205">
        <v>533</v>
      </c>
      <c r="C52" s="179" t="s">
        <v>134</v>
      </c>
      <c r="D52" s="180" t="s">
        <v>216</v>
      </c>
      <c r="E52" s="211">
        <f>MAX(D10:D48)</f>
        <v>2</v>
      </c>
      <c r="F52" s="179" t="s">
        <v>221</v>
      </c>
      <c r="G52" s="180" t="s">
        <v>222</v>
      </c>
      <c r="H52" s="211">
        <f>F50/(SUM(C15:C48)*42)</f>
        <v>1.0137689231387301</v>
      </c>
      <c r="I52" s="197" t="s">
        <v>221</v>
      </c>
      <c r="J52" s="233" t="s">
        <v>292</v>
      </c>
      <c r="L52" s="100"/>
      <c r="M52" s="101"/>
      <c r="N52" s="101"/>
      <c r="O52" s="102"/>
      <c r="P52" s="102"/>
    </row>
    <row r="53" spans="1:17" ht="13.95" customHeight="1" thickBot="1">
      <c r="A53" s="230" t="s">
        <v>235</v>
      </c>
      <c r="B53" s="205">
        <v>4983</v>
      </c>
      <c r="C53" s="179" t="s">
        <v>134</v>
      </c>
      <c r="D53" s="180" t="s">
        <v>217</v>
      </c>
      <c r="E53" s="205">
        <f>MAX(I10:I49)</f>
        <v>95</v>
      </c>
      <c r="F53" s="179" t="s">
        <v>135</v>
      </c>
      <c r="G53" s="180" t="s">
        <v>219</v>
      </c>
      <c r="H53" s="205">
        <f>AVERAGE(I14:I48)</f>
        <v>92.5</v>
      </c>
      <c r="I53" s="197" t="s">
        <v>135</v>
      </c>
      <c r="J53" s="234">
        <f>SUM(H10:H49)+E55+H55</f>
        <v>9581.0279934152131</v>
      </c>
      <c r="L53" s="172"/>
      <c r="M53" s="172"/>
      <c r="N53" s="172"/>
      <c r="O53" s="172"/>
      <c r="P53" s="172"/>
    </row>
    <row r="54" spans="1:17" ht="13.95" customHeight="1" thickBot="1">
      <c r="A54" s="230" t="s">
        <v>136</v>
      </c>
      <c r="B54" s="208">
        <v>1390</v>
      </c>
      <c r="C54" s="179" t="s">
        <v>134</v>
      </c>
      <c r="D54" s="180" t="s">
        <v>218</v>
      </c>
      <c r="E54" s="205">
        <f>MAX(J10:J49)</f>
        <v>7930</v>
      </c>
      <c r="F54" s="179" t="s">
        <v>134</v>
      </c>
      <c r="G54" s="180" t="s">
        <v>220</v>
      </c>
      <c r="H54" s="205">
        <f>AVERAGE(J14:J48)</f>
        <v>6679.2307692307695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0.58910961365678349</v>
      </c>
      <c r="C55" s="179" t="s">
        <v>289</v>
      </c>
      <c r="D55" s="189" t="s">
        <v>287</v>
      </c>
      <c r="E55" s="212">
        <v>325</v>
      </c>
      <c r="F55" s="179" t="s">
        <v>288</v>
      </c>
      <c r="G55" s="178" t="s">
        <v>290</v>
      </c>
      <c r="H55" s="212">
        <v>50</v>
      </c>
      <c r="I55" s="197" t="s">
        <v>288</v>
      </c>
      <c r="J55" s="234">
        <f>(C50/42)+E55+H55</f>
        <v>9212.7836495238098</v>
      </c>
      <c r="L55" s="85">
        <f t="shared" ref="L55:P55" si="10">SUM(L10:L49)</f>
        <v>59.523809523809526</v>
      </c>
      <c r="M55" s="85">
        <f t="shared" si="10"/>
        <v>83040</v>
      </c>
      <c r="N55" s="85">
        <f t="shared" si="10"/>
        <v>250050</v>
      </c>
      <c r="O55" s="85">
        <f t="shared" si="10"/>
        <v>0</v>
      </c>
      <c r="P55" s="85">
        <f t="shared" si="10"/>
        <v>0</v>
      </c>
    </row>
    <row r="56" spans="1:17" ht="43.2" customHeight="1">
      <c r="A56" s="625" t="s">
        <v>532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17152</v>
      </c>
      <c r="B61" s="119">
        <f>C6</f>
        <v>17302</v>
      </c>
      <c r="C61" s="119">
        <f>C50</f>
        <v>371186.91328000004</v>
      </c>
      <c r="D61" s="119">
        <f>J55</f>
        <v>9212.7836495238098</v>
      </c>
      <c r="E61" s="119">
        <f>F50</f>
        <v>333090</v>
      </c>
      <c r="F61" s="119">
        <f>M55</f>
        <v>83040</v>
      </c>
      <c r="G61" s="119">
        <f>N55</f>
        <v>250050</v>
      </c>
      <c r="H61" s="119">
        <f>O55</f>
        <v>0</v>
      </c>
      <c r="I61" s="119">
        <f>P55</f>
        <v>0</v>
      </c>
      <c r="J61" s="119">
        <f>B52</f>
        <v>533</v>
      </c>
      <c r="K61" s="119">
        <f>B53</f>
        <v>4983</v>
      </c>
      <c r="L61" s="119">
        <f>B54</f>
        <v>1390</v>
      </c>
      <c r="M61" s="120">
        <f>B55</f>
        <v>0.58910961365678349</v>
      </c>
      <c r="N61" s="119">
        <f>E53</f>
        <v>95</v>
      </c>
      <c r="O61" s="119">
        <f>H53</f>
        <v>92.5</v>
      </c>
      <c r="P61" s="119">
        <f>E54</f>
        <v>7930</v>
      </c>
      <c r="Q61" s="119">
        <f>H54</f>
        <v>6679.2307692307695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0.24909227306826706</v>
      </c>
      <c r="N3" s="143">
        <f>N55/F50</f>
        <v>0.75090772693173291</v>
      </c>
      <c r="O3" s="143">
        <f>O55/F50</f>
        <v>0</v>
      </c>
      <c r="P3" s="143">
        <f>P55/F50</f>
        <v>0</v>
      </c>
    </row>
    <row r="4" spans="1:17" ht="13.95" customHeight="1" thickBot="1">
      <c r="A4" s="615">
        <v>14</v>
      </c>
      <c r="B4" s="181" t="s">
        <v>276</v>
      </c>
      <c r="C4" s="202">
        <v>17136</v>
      </c>
      <c r="D4" s="182" t="s">
        <v>137</v>
      </c>
      <c r="E4" s="186">
        <f>'Perf Sheet '!$L$5</f>
        <v>2.2169999999999999E-2</v>
      </c>
      <c r="F4" s="616" t="s">
        <v>284</v>
      </c>
      <c r="G4" s="617"/>
      <c r="H4" s="618" t="s">
        <v>514</v>
      </c>
      <c r="I4" s="618"/>
      <c r="J4" s="619"/>
      <c r="N4" s="32"/>
    </row>
    <row r="5" spans="1:17" ht="13.95" customHeight="1" thickBot="1">
      <c r="A5" s="615"/>
      <c r="B5" s="570" t="s">
        <v>139</v>
      </c>
      <c r="C5" s="203">
        <v>16971</v>
      </c>
      <c r="D5" s="183" t="s">
        <v>277</v>
      </c>
      <c r="E5" s="187">
        <f>(C6+C5)/2</f>
        <v>17045.5</v>
      </c>
      <c r="F5" s="616" t="s">
        <v>285</v>
      </c>
      <c r="G5" s="620"/>
      <c r="H5" s="618" t="s">
        <v>511</v>
      </c>
      <c r="I5" s="621"/>
      <c r="J5" s="619"/>
      <c r="M5" s="628" t="s">
        <v>198</v>
      </c>
      <c r="N5" s="629"/>
      <c r="O5" s="629"/>
      <c r="P5" s="630"/>
    </row>
    <row r="6" spans="1:17" ht="13.95" customHeight="1" thickBot="1">
      <c r="A6" s="225" t="s">
        <v>202</v>
      </c>
      <c r="B6" s="570" t="s">
        <v>140</v>
      </c>
      <c r="C6" s="203">
        <v>17120</v>
      </c>
      <c r="D6" s="184" t="s">
        <v>203</v>
      </c>
      <c r="E6" s="188">
        <f>'Perf Sheet '!$J$13</f>
        <v>0.65</v>
      </c>
      <c r="F6" s="192" t="s">
        <v>226</v>
      </c>
      <c r="G6" s="194">
        <f>SUM(C12:C15)/SUM(C12:C46)</f>
        <v>8.6512953198179018E-2</v>
      </c>
      <c r="H6" s="192" t="s">
        <v>224</v>
      </c>
      <c r="I6" s="173">
        <f>J55/'Perf Sheet '!$E$21</f>
        <v>52.446428827331488</v>
      </c>
      <c r="J6" s="226"/>
      <c r="M6" s="631" t="s">
        <v>199</v>
      </c>
      <c r="N6" s="632"/>
      <c r="O6" s="632"/>
      <c r="P6" s="633"/>
    </row>
    <row r="7" spans="1:17" ht="13.95" customHeight="1" thickBot="1">
      <c r="A7" s="227">
        <v>22.1</v>
      </c>
      <c r="B7" s="570" t="s">
        <v>141</v>
      </c>
      <c r="C7" s="203">
        <v>8901</v>
      </c>
      <c r="D7" s="185" t="s">
        <v>138</v>
      </c>
      <c r="E7" s="187">
        <f>'Perf Sheet '!$J$15</f>
        <v>6</v>
      </c>
      <c r="F7" s="193" t="s">
        <v>223</v>
      </c>
      <c r="G7" s="187">
        <f>'Perf Sheet '!$J$12</f>
        <v>95</v>
      </c>
      <c r="H7" s="192" t="s">
        <v>225</v>
      </c>
      <c r="I7" s="173">
        <f>F50/'Perf Sheet '!$E$21</f>
        <v>1846.2603878116342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1729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6200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88</v>
      </c>
      <c r="J12" s="229">
        <v>6920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7650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352</v>
      </c>
      <c r="D14" s="206"/>
      <c r="E14" s="214" t="s">
        <v>148</v>
      </c>
      <c r="F14" s="216">
        <f t="shared" si="5"/>
        <v>0</v>
      </c>
      <c r="G14" s="198">
        <f t="shared" si="6"/>
        <v>0</v>
      </c>
      <c r="H14" s="173">
        <f t="shared" si="0"/>
        <v>352</v>
      </c>
      <c r="I14" s="209">
        <v>92</v>
      </c>
      <c r="J14" s="229">
        <v>7800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2490</v>
      </c>
      <c r="G15" s="198">
        <f t="shared" si="6"/>
        <v>2490</v>
      </c>
      <c r="H15" s="173">
        <f t="shared" si="0"/>
        <v>199.67420814479638</v>
      </c>
      <c r="I15" s="209">
        <v>92</v>
      </c>
      <c r="J15" s="229">
        <v>8300</v>
      </c>
      <c r="L15" s="100">
        <f t="shared" si="7"/>
        <v>0</v>
      </c>
      <c r="M15" s="130">
        <f t="shared" si="1"/>
        <v>2490</v>
      </c>
      <c r="N15" s="130">
        <f t="shared" si="2"/>
        <v>0</v>
      </c>
      <c r="O15" s="130">
        <f t="shared" si="3"/>
        <v>0</v>
      </c>
      <c r="P15" s="130">
        <f t="shared" si="4"/>
        <v>0</v>
      </c>
      <c r="Q15" s="86" t="s">
        <v>175</v>
      </c>
    </row>
    <row r="16" spans="1:17" ht="13.95" customHeight="1" thickBot="1">
      <c r="A16" s="228">
        <v>7</v>
      </c>
      <c r="B16" s="204" t="s">
        <v>436</v>
      </c>
      <c r="C16" s="205">
        <v>251</v>
      </c>
      <c r="D16" s="206">
        <v>0.6</v>
      </c>
      <c r="E16" s="214" t="s">
        <v>194</v>
      </c>
      <c r="F16" s="216">
        <v>6320</v>
      </c>
      <c r="G16" s="198">
        <f t="shared" si="6"/>
        <v>8810</v>
      </c>
      <c r="H16" s="173">
        <f t="shared" si="0"/>
        <v>257.814479638009</v>
      </c>
      <c r="I16" s="209">
        <v>85</v>
      </c>
      <c r="J16" s="229">
        <v>8200</v>
      </c>
      <c r="L16" s="100">
        <f t="shared" si="7"/>
        <v>0</v>
      </c>
      <c r="M16" s="130">
        <f t="shared" si="1"/>
        <v>6320</v>
      </c>
      <c r="N16" s="130">
        <f t="shared" si="2"/>
        <v>0</v>
      </c>
      <c r="O16" s="130">
        <f t="shared" si="3"/>
        <v>0</v>
      </c>
      <c r="P16" s="130">
        <f t="shared" si="4"/>
        <v>0</v>
      </c>
      <c r="Q16" s="86" t="s">
        <v>210</v>
      </c>
    </row>
    <row r="17" spans="1:17" ht="13.95" customHeight="1" thickBot="1">
      <c r="A17" s="228">
        <v>8</v>
      </c>
      <c r="B17" s="204" t="s">
        <v>436</v>
      </c>
      <c r="C17" s="205">
        <v>300</v>
      </c>
      <c r="D17" s="206">
        <v>0.9</v>
      </c>
      <c r="E17" s="214" t="s">
        <v>194</v>
      </c>
      <c r="F17" s="216">
        <v>11330</v>
      </c>
      <c r="G17" s="198">
        <f t="shared" si="6"/>
        <v>20140</v>
      </c>
      <c r="H17" s="173">
        <f t="shared" si="0"/>
        <v>312.21719457013575</v>
      </c>
      <c r="I17" s="209">
        <v>85</v>
      </c>
      <c r="J17" s="229">
        <v>7900</v>
      </c>
      <c r="L17" s="100">
        <f t="shared" si="7"/>
        <v>0</v>
      </c>
      <c r="M17" s="130">
        <f t="shared" si="1"/>
        <v>11330</v>
      </c>
      <c r="N17" s="130">
        <f t="shared" si="2"/>
        <v>0</v>
      </c>
      <c r="O17" s="130">
        <f t="shared" si="3"/>
        <v>0</v>
      </c>
      <c r="P17" s="130">
        <f t="shared" si="4"/>
        <v>0</v>
      </c>
      <c r="Q17" s="86" t="s">
        <v>148</v>
      </c>
    </row>
    <row r="18" spans="1:17" ht="13.95" customHeight="1" thickBot="1">
      <c r="A18" s="228">
        <v>9</v>
      </c>
      <c r="B18" s="204" t="s">
        <v>436</v>
      </c>
      <c r="C18" s="205">
        <v>500</v>
      </c>
      <c r="D18" s="206">
        <v>1.1000000000000001</v>
      </c>
      <c r="E18" s="214" t="s">
        <v>194</v>
      </c>
      <c r="F18" s="216">
        <v>23110</v>
      </c>
      <c r="G18" s="198">
        <f t="shared" si="6"/>
        <v>43250</v>
      </c>
      <c r="H18" s="173">
        <f t="shared" si="0"/>
        <v>524.88687782805437</v>
      </c>
      <c r="I18" s="209">
        <v>85</v>
      </c>
      <c r="J18" s="229">
        <v>7500</v>
      </c>
      <c r="L18" s="100">
        <f t="shared" si="7"/>
        <v>0</v>
      </c>
      <c r="M18" s="130">
        <f t="shared" si="1"/>
        <v>23110</v>
      </c>
      <c r="N18" s="130">
        <f t="shared" si="2"/>
        <v>0</v>
      </c>
      <c r="O18" s="130">
        <f t="shared" si="3"/>
        <v>0</v>
      </c>
      <c r="P18" s="130">
        <f t="shared" si="4"/>
        <v>0</v>
      </c>
      <c r="Q18" s="86" t="s">
        <v>63</v>
      </c>
    </row>
    <row r="19" spans="1:17" ht="13.95" customHeight="1" thickBot="1">
      <c r="A19" s="228">
        <v>10</v>
      </c>
      <c r="B19" s="204" t="s">
        <v>436</v>
      </c>
      <c r="C19" s="205">
        <v>450</v>
      </c>
      <c r="D19" s="206">
        <v>1.3</v>
      </c>
      <c r="E19" s="214" t="s">
        <v>194</v>
      </c>
      <c r="F19" s="216">
        <v>24600</v>
      </c>
      <c r="G19" s="198">
        <f t="shared" si="6"/>
        <v>67850</v>
      </c>
      <c r="H19" s="173">
        <f t="shared" si="0"/>
        <v>476.47058823529414</v>
      </c>
      <c r="I19" s="209">
        <v>85</v>
      </c>
      <c r="J19" s="229">
        <v>7370</v>
      </c>
      <c r="L19" s="100">
        <f t="shared" si="7"/>
        <v>0</v>
      </c>
      <c r="M19" s="130">
        <f t="shared" si="1"/>
        <v>24600</v>
      </c>
      <c r="N19" s="130">
        <f t="shared" si="2"/>
        <v>0</v>
      </c>
      <c r="O19" s="130">
        <f t="shared" si="3"/>
        <v>0</v>
      </c>
      <c r="P19" s="130">
        <f t="shared" si="4"/>
        <v>0</v>
      </c>
      <c r="Q19" s="86" t="s">
        <v>147</v>
      </c>
    </row>
    <row r="20" spans="1:17" ht="13.95" customHeight="1" thickBot="1">
      <c r="A20" s="228">
        <v>11</v>
      </c>
      <c r="B20" s="204" t="s">
        <v>436</v>
      </c>
      <c r="C20" s="205">
        <v>241</v>
      </c>
      <c r="D20" s="206">
        <v>1.5</v>
      </c>
      <c r="E20" s="214" t="s">
        <v>194</v>
      </c>
      <c r="F20" s="216">
        <v>15160</v>
      </c>
      <c r="G20" s="198">
        <f t="shared" si="6"/>
        <v>83010</v>
      </c>
      <c r="H20" s="173">
        <f t="shared" si="0"/>
        <v>257.3574660633484</v>
      </c>
      <c r="I20" s="209">
        <v>85</v>
      </c>
      <c r="J20" s="229">
        <v>7140</v>
      </c>
      <c r="L20" s="100">
        <f t="shared" si="7"/>
        <v>0</v>
      </c>
      <c r="M20" s="130">
        <f t="shared" si="1"/>
        <v>15160</v>
      </c>
      <c r="N20" s="130">
        <f t="shared" si="2"/>
        <v>0</v>
      </c>
      <c r="O20" s="130">
        <f t="shared" si="3"/>
        <v>0</v>
      </c>
      <c r="P20" s="130">
        <f t="shared" si="4"/>
        <v>0</v>
      </c>
      <c r="Q20" s="86" t="s">
        <v>186</v>
      </c>
    </row>
    <row r="21" spans="1:17" ht="13.95" customHeight="1" thickBot="1">
      <c r="A21" s="228">
        <v>12</v>
      </c>
      <c r="B21" s="204" t="s">
        <v>436</v>
      </c>
      <c r="C21" s="205">
        <v>299</v>
      </c>
      <c r="D21" s="206">
        <v>0.6</v>
      </c>
      <c r="E21" s="214" t="s">
        <v>174</v>
      </c>
      <c r="F21" s="216">
        <v>7530</v>
      </c>
      <c r="G21" s="198">
        <f t="shared" si="6"/>
        <v>90540</v>
      </c>
      <c r="H21" s="173">
        <f t="shared" si="0"/>
        <v>307.11764705882348</v>
      </c>
      <c r="I21" s="209">
        <v>92</v>
      </c>
      <c r="J21" s="229">
        <v>7600</v>
      </c>
      <c r="L21" s="100">
        <f t="shared" si="7"/>
        <v>0</v>
      </c>
      <c r="M21" s="130">
        <f t="shared" si="1"/>
        <v>0</v>
      </c>
      <c r="N21" s="130">
        <f t="shared" si="2"/>
        <v>7530</v>
      </c>
      <c r="O21" s="130">
        <f t="shared" si="3"/>
        <v>0</v>
      </c>
      <c r="P21" s="130">
        <f t="shared" si="4"/>
        <v>0</v>
      </c>
      <c r="Q21" s="86" t="s">
        <v>187</v>
      </c>
    </row>
    <row r="22" spans="1:17" ht="13.95" customHeight="1" thickBot="1">
      <c r="A22" s="228">
        <v>13</v>
      </c>
      <c r="B22" s="204" t="s">
        <v>436</v>
      </c>
      <c r="C22" s="205">
        <v>550</v>
      </c>
      <c r="D22" s="206">
        <v>0.9</v>
      </c>
      <c r="E22" s="214" t="s">
        <v>174</v>
      </c>
      <c r="F22" s="216">
        <v>20780</v>
      </c>
      <c r="G22" s="198">
        <f t="shared" si="6"/>
        <v>111320</v>
      </c>
      <c r="H22" s="173">
        <f t="shared" si="0"/>
        <v>572.39819004524895</v>
      </c>
      <c r="I22" s="209">
        <v>92</v>
      </c>
      <c r="J22" s="229">
        <v>7550</v>
      </c>
      <c r="L22" s="100">
        <f t="shared" si="7"/>
        <v>0</v>
      </c>
      <c r="M22" s="130">
        <f t="shared" si="1"/>
        <v>0</v>
      </c>
      <c r="N22" s="130">
        <f t="shared" si="2"/>
        <v>20780</v>
      </c>
      <c r="O22" s="130">
        <f t="shared" si="3"/>
        <v>0</v>
      </c>
      <c r="P22" s="130">
        <f t="shared" si="4"/>
        <v>0</v>
      </c>
      <c r="Q22" s="86" t="s">
        <v>197</v>
      </c>
    </row>
    <row r="23" spans="1:17" ht="13.95" customHeight="1" thickBot="1">
      <c r="A23" s="228">
        <v>14</v>
      </c>
      <c r="B23" s="204" t="s">
        <v>436</v>
      </c>
      <c r="C23" s="205">
        <v>148</v>
      </c>
      <c r="D23" s="206">
        <v>0.3</v>
      </c>
      <c r="E23" s="214" t="s">
        <v>174</v>
      </c>
      <c r="F23" s="216">
        <v>1870</v>
      </c>
      <c r="G23" s="198">
        <f t="shared" si="6"/>
        <v>113190</v>
      </c>
      <c r="H23" s="173">
        <f t="shared" si="0"/>
        <v>150.00904977375563</v>
      </c>
      <c r="I23" s="209">
        <v>92</v>
      </c>
      <c r="J23" s="229">
        <v>7280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348</v>
      </c>
      <c r="D24" s="206">
        <v>0.9</v>
      </c>
      <c r="E24" s="214" t="s">
        <v>174</v>
      </c>
      <c r="F24" s="216">
        <v>13150</v>
      </c>
      <c r="G24" s="198">
        <f t="shared" si="6"/>
        <v>126340</v>
      </c>
      <c r="H24" s="173">
        <f t="shared" si="0"/>
        <v>362.17194570135752</v>
      </c>
      <c r="I24" s="209">
        <v>92</v>
      </c>
      <c r="J24" s="229">
        <v>7380</v>
      </c>
      <c r="L24" s="100">
        <f t="shared" si="7"/>
        <v>0</v>
      </c>
      <c r="M24" s="130">
        <f t="shared" si="1"/>
        <v>0</v>
      </c>
      <c r="N24" s="130">
        <f t="shared" si="2"/>
        <v>13150</v>
      </c>
      <c r="O24" s="130">
        <f t="shared" si="3"/>
        <v>0</v>
      </c>
      <c r="P24" s="130">
        <f t="shared" si="4"/>
        <v>0</v>
      </c>
      <c r="Q24" s="86" t="s">
        <v>291</v>
      </c>
    </row>
    <row r="25" spans="1:17" ht="13.95" customHeight="1" thickBot="1">
      <c r="A25" s="228">
        <v>16</v>
      </c>
      <c r="B25" s="204" t="s">
        <v>436</v>
      </c>
      <c r="C25" s="205">
        <v>500</v>
      </c>
      <c r="D25" s="206">
        <v>1.3</v>
      </c>
      <c r="E25" s="214" t="s">
        <v>174</v>
      </c>
      <c r="F25" s="216">
        <v>27280</v>
      </c>
      <c r="G25" s="198">
        <f t="shared" si="6"/>
        <v>153620</v>
      </c>
      <c r="H25" s="173">
        <f t="shared" si="0"/>
        <v>529.41176470588232</v>
      </c>
      <c r="I25" s="209">
        <v>95</v>
      </c>
      <c r="J25" s="229">
        <v>7350</v>
      </c>
      <c r="L25" s="100">
        <f t="shared" si="7"/>
        <v>0</v>
      </c>
      <c r="M25" s="130">
        <f t="shared" si="1"/>
        <v>0</v>
      </c>
      <c r="N25" s="130">
        <f t="shared" si="2"/>
        <v>27280</v>
      </c>
      <c r="O25" s="130">
        <f t="shared" si="3"/>
        <v>0</v>
      </c>
      <c r="P25" s="130">
        <f t="shared" si="4"/>
        <v>0</v>
      </c>
      <c r="Q25" s="87" t="s">
        <v>214</v>
      </c>
    </row>
    <row r="26" spans="1:17" ht="13.95" customHeight="1" thickBot="1">
      <c r="A26" s="228">
        <v>17</v>
      </c>
      <c r="B26" s="204" t="s">
        <v>436</v>
      </c>
      <c r="C26" s="205">
        <v>147</v>
      </c>
      <c r="D26" s="206">
        <v>0.3</v>
      </c>
      <c r="E26" s="214" t="s">
        <v>174</v>
      </c>
      <c r="F26" s="216">
        <v>1850</v>
      </c>
      <c r="G26" s="198">
        <f t="shared" si="6"/>
        <v>155470</v>
      </c>
      <c r="H26" s="173">
        <f t="shared" si="0"/>
        <v>148.99547511312215</v>
      </c>
      <c r="I26" s="209">
        <v>95</v>
      </c>
      <c r="J26" s="229">
        <v>7250</v>
      </c>
      <c r="L26" s="100">
        <f t="shared" si="7"/>
        <v>0</v>
      </c>
      <c r="M26" s="130">
        <f t="shared" si="1"/>
        <v>0</v>
      </c>
      <c r="N26" s="130">
        <f t="shared" si="2"/>
        <v>1850</v>
      </c>
      <c r="O26" s="130">
        <f t="shared" si="3"/>
        <v>0</v>
      </c>
      <c r="P26" s="130">
        <f t="shared" si="4"/>
        <v>0</v>
      </c>
    </row>
    <row r="27" spans="1:17" ht="13.95" customHeight="1" thickBot="1">
      <c r="A27" s="228">
        <v>18</v>
      </c>
      <c r="B27" s="204" t="s">
        <v>436</v>
      </c>
      <c r="C27" s="205">
        <v>400</v>
      </c>
      <c r="D27" s="206">
        <v>0.9</v>
      </c>
      <c r="E27" s="214" t="s">
        <v>174</v>
      </c>
      <c r="F27" s="216">
        <v>15110</v>
      </c>
      <c r="G27" s="198">
        <f t="shared" si="6"/>
        <v>170580</v>
      </c>
      <c r="H27" s="173">
        <f t="shared" si="0"/>
        <v>416.28959276018105</v>
      </c>
      <c r="I27" s="209">
        <v>95</v>
      </c>
      <c r="J27" s="229">
        <v>7130</v>
      </c>
      <c r="L27" s="100">
        <f t="shared" si="7"/>
        <v>0</v>
      </c>
      <c r="M27" s="130">
        <f t="shared" si="1"/>
        <v>0</v>
      </c>
      <c r="N27" s="130">
        <f t="shared" si="2"/>
        <v>15110</v>
      </c>
      <c r="O27" s="130">
        <f t="shared" si="3"/>
        <v>0</v>
      </c>
      <c r="P27" s="130">
        <f t="shared" si="4"/>
        <v>0</v>
      </c>
    </row>
    <row r="28" spans="1:17" ht="13.95" customHeight="1" thickBot="1">
      <c r="A28" s="228">
        <v>19</v>
      </c>
      <c r="B28" s="204" t="s">
        <v>436</v>
      </c>
      <c r="C28" s="205">
        <v>400</v>
      </c>
      <c r="D28" s="206">
        <v>1.3</v>
      </c>
      <c r="E28" s="214" t="s">
        <v>174</v>
      </c>
      <c r="F28" s="216">
        <v>21860</v>
      </c>
      <c r="G28" s="198">
        <f t="shared" si="6"/>
        <v>192440</v>
      </c>
      <c r="H28" s="173">
        <f t="shared" si="0"/>
        <v>423.52941176470591</v>
      </c>
      <c r="I28" s="209">
        <v>95</v>
      </c>
      <c r="J28" s="229">
        <v>7070</v>
      </c>
      <c r="L28" s="100">
        <f t="shared" si="7"/>
        <v>0</v>
      </c>
      <c r="M28" s="130">
        <f t="shared" si="1"/>
        <v>0</v>
      </c>
      <c r="N28" s="130">
        <f t="shared" si="2"/>
        <v>21860</v>
      </c>
      <c r="O28" s="130">
        <f t="shared" si="3"/>
        <v>0</v>
      </c>
      <c r="P28" s="130">
        <f t="shared" si="4"/>
        <v>0</v>
      </c>
    </row>
    <row r="29" spans="1:17" ht="13.95" customHeight="1" thickBot="1">
      <c r="A29" s="228">
        <v>20</v>
      </c>
      <c r="B29" s="204" t="s">
        <v>436</v>
      </c>
      <c r="C29" s="205">
        <v>401</v>
      </c>
      <c r="D29" s="206">
        <v>0.9</v>
      </c>
      <c r="E29" s="214" t="s">
        <v>174</v>
      </c>
      <c r="F29" s="216">
        <v>15150</v>
      </c>
      <c r="G29" s="198">
        <f t="shared" si="6"/>
        <v>207590</v>
      </c>
      <c r="H29" s="173">
        <f t="shared" si="0"/>
        <v>417.33031674208149</v>
      </c>
      <c r="I29" s="209">
        <v>95</v>
      </c>
      <c r="J29" s="229">
        <v>7050</v>
      </c>
      <c r="L29" s="100">
        <f t="shared" si="7"/>
        <v>0</v>
      </c>
      <c r="M29" s="130">
        <f t="shared" si="1"/>
        <v>0</v>
      </c>
      <c r="N29" s="130">
        <f t="shared" si="2"/>
        <v>15150</v>
      </c>
      <c r="O29" s="130">
        <f t="shared" si="3"/>
        <v>0</v>
      </c>
      <c r="P29" s="130">
        <f t="shared" si="4"/>
        <v>0</v>
      </c>
    </row>
    <row r="30" spans="1:17" ht="13.95" customHeight="1" thickBot="1">
      <c r="A30" s="228">
        <v>21</v>
      </c>
      <c r="B30" s="204" t="s">
        <v>436</v>
      </c>
      <c r="C30" s="205">
        <v>300</v>
      </c>
      <c r="D30" s="206">
        <v>1.5</v>
      </c>
      <c r="E30" s="214" t="s">
        <v>174</v>
      </c>
      <c r="F30" s="216">
        <v>18880</v>
      </c>
      <c r="G30" s="198">
        <f t="shared" si="6"/>
        <v>226470</v>
      </c>
      <c r="H30" s="173">
        <f t="shared" si="0"/>
        <v>320.36199095022624</v>
      </c>
      <c r="I30" s="209">
        <v>95</v>
      </c>
      <c r="J30" s="229">
        <v>6970</v>
      </c>
      <c r="L30" s="100">
        <f t="shared" si="7"/>
        <v>0</v>
      </c>
      <c r="M30" s="130">
        <f t="shared" si="1"/>
        <v>0</v>
      </c>
      <c r="N30" s="130">
        <f t="shared" si="2"/>
        <v>18880</v>
      </c>
      <c r="O30" s="130">
        <f t="shared" si="3"/>
        <v>0</v>
      </c>
      <c r="P30" s="130">
        <f t="shared" si="4"/>
        <v>0</v>
      </c>
    </row>
    <row r="31" spans="1:17" ht="13.95" customHeight="1" thickBot="1">
      <c r="A31" s="228">
        <v>22</v>
      </c>
      <c r="B31" s="204" t="s">
        <v>436</v>
      </c>
      <c r="C31" s="205">
        <v>200</v>
      </c>
      <c r="D31" s="206">
        <v>0.6</v>
      </c>
      <c r="E31" s="214" t="s">
        <v>174</v>
      </c>
      <c r="F31" s="216">
        <v>5030</v>
      </c>
      <c r="G31" s="198">
        <f t="shared" si="6"/>
        <v>231500</v>
      </c>
      <c r="H31" s="173">
        <f t="shared" si="0"/>
        <v>205.42986425339365</v>
      </c>
      <c r="I31" s="209">
        <v>95</v>
      </c>
      <c r="J31" s="229">
        <v>7070</v>
      </c>
      <c r="L31" s="100">
        <f t="shared" si="7"/>
        <v>0</v>
      </c>
      <c r="M31" s="130">
        <f t="shared" si="1"/>
        <v>0</v>
      </c>
      <c r="N31" s="130">
        <f t="shared" si="2"/>
        <v>5030</v>
      </c>
      <c r="O31" s="130">
        <f t="shared" si="3"/>
        <v>0</v>
      </c>
      <c r="P31" s="130">
        <f t="shared" si="4"/>
        <v>0</v>
      </c>
    </row>
    <row r="32" spans="1:17" ht="13.95" customHeight="1" thickBot="1">
      <c r="A32" s="228">
        <v>23</v>
      </c>
      <c r="B32" s="204" t="s">
        <v>436</v>
      </c>
      <c r="C32" s="205">
        <v>199</v>
      </c>
      <c r="D32" s="206">
        <v>0</v>
      </c>
      <c r="E32" s="214" t="s">
        <v>186</v>
      </c>
      <c r="F32" s="216">
        <f t="shared" si="5"/>
        <v>0</v>
      </c>
      <c r="G32" s="198">
        <f t="shared" si="6"/>
        <v>231500</v>
      </c>
      <c r="H32" s="173">
        <f t="shared" si="0"/>
        <v>199</v>
      </c>
      <c r="I32" s="209">
        <v>95</v>
      </c>
      <c r="J32" s="229">
        <v>6980</v>
      </c>
      <c r="L32" s="100">
        <f t="shared" si="7"/>
        <v>0</v>
      </c>
      <c r="M32" s="130">
        <f t="shared" si="1"/>
        <v>0</v>
      </c>
      <c r="N32" s="130">
        <f t="shared" si="2"/>
        <v>0</v>
      </c>
      <c r="O32" s="130">
        <f t="shared" si="3"/>
        <v>0</v>
      </c>
      <c r="P32" s="130">
        <f t="shared" si="4"/>
        <v>0</v>
      </c>
    </row>
    <row r="33" spans="1:16" ht="13.95" customHeight="1" thickBot="1">
      <c r="A33" s="228">
        <v>24</v>
      </c>
      <c r="B33" s="204" t="s">
        <v>436</v>
      </c>
      <c r="C33" s="205">
        <v>202</v>
      </c>
      <c r="D33" s="206">
        <v>0.6</v>
      </c>
      <c r="E33" s="214" t="s">
        <v>174</v>
      </c>
      <c r="F33" s="216">
        <v>5080</v>
      </c>
      <c r="G33" s="198">
        <f t="shared" si="6"/>
        <v>236580</v>
      </c>
      <c r="H33" s="173">
        <f t="shared" si="0"/>
        <v>207.48416289592757</v>
      </c>
      <c r="I33" s="209">
        <v>95</v>
      </c>
      <c r="J33" s="229">
        <v>6650</v>
      </c>
      <c r="L33" s="100">
        <f t="shared" si="7"/>
        <v>0</v>
      </c>
      <c r="M33" s="130">
        <f t="shared" si="1"/>
        <v>0</v>
      </c>
      <c r="N33" s="130">
        <f t="shared" si="2"/>
        <v>5080</v>
      </c>
      <c r="O33" s="130">
        <f t="shared" si="3"/>
        <v>0</v>
      </c>
      <c r="P33" s="130">
        <f t="shared" si="4"/>
        <v>0</v>
      </c>
    </row>
    <row r="34" spans="1:16" ht="13.95" customHeight="1" thickBot="1">
      <c r="A34" s="228">
        <v>25</v>
      </c>
      <c r="B34" s="204" t="s">
        <v>436</v>
      </c>
      <c r="C34" s="205">
        <v>350</v>
      </c>
      <c r="D34" s="206">
        <v>0.9</v>
      </c>
      <c r="E34" s="214" t="s">
        <v>174</v>
      </c>
      <c r="F34" s="216">
        <v>13220</v>
      </c>
      <c r="G34" s="198">
        <f t="shared" si="6"/>
        <v>249800</v>
      </c>
      <c r="H34" s="173">
        <f t="shared" si="0"/>
        <v>364.2533936651584</v>
      </c>
      <c r="I34" s="209">
        <v>95</v>
      </c>
      <c r="J34" s="229">
        <v>6610</v>
      </c>
      <c r="L34" s="100">
        <f t="shared" si="7"/>
        <v>0</v>
      </c>
      <c r="M34" s="130">
        <f t="shared" si="1"/>
        <v>0</v>
      </c>
      <c r="N34" s="130">
        <f t="shared" si="2"/>
        <v>13220</v>
      </c>
      <c r="O34" s="130">
        <f t="shared" si="3"/>
        <v>0</v>
      </c>
      <c r="P34" s="130">
        <f t="shared" si="4"/>
        <v>0</v>
      </c>
    </row>
    <row r="35" spans="1:16" ht="13.95" customHeight="1" thickBot="1">
      <c r="A35" s="228">
        <v>26</v>
      </c>
      <c r="B35" s="204" t="s">
        <v>436</v>
      </c>
      <c r="C35" s="205">
        <v>247</v>
      </c>
      <c r="D35" s="206">
        <v>1.5</v>
      </c>
      <c r="E35" s="214" t="s">
        <v>174</v>
      </c>
      <c r="F35" s="216">
        <v>15560</v>
      </c>
      <c r="G35" s="198">
        <f t="shared" si="6"/>
        <v>265360</v>
      </c>
      <c r="H35" s="173">
        <f t="shared" si="0"/>
        <v>263.76470588235293</v>
      </c>
      <c r="I35" s="209">
        <v>95</v>
      </c>
      <c r="J35" s="229">
        <v>6500</v>
      </c>
      <c r="L35" s="100">
        <f t="shared" si="7"/>
        <v>0</v>
      </c>
      <c r="M35" s="130">
        <f t="shared" si="1"/>
        <v>0</v>
      </c>
      <c r="N35" s="130">
        <f t="shared" si="2"/>
        <v>15560</v>
      </c>
      <c r="O35" s="130">
        <f t="shared" si="3"/>
        <v>0</v>
      </c>
      <c r="P35" s="130">
        <f t="shared" si="4"/>
        <v>0</v>
      </c>
    </row>
    <row r="36" spans="1:16" ht="13.95" customHeight="1" thickBot="1">
      <c r="A36" s="228">
        <v>27</v>
      </c>
      <c r="B36" s="204" t="s">
        <v>504</v>
      </c>
      <c r="C36" s="205">
        <v>248</v>
      </c>
      <c r="D36" s="206">
        <v>0.6</v>
      </c>
      <c r="E36" s="214" t="s">
        <v>174</v>
      </c>
      <c r="F36" s="216">
        <v>6250</v>
      </c>
      <c r="G36" s="198">
        <f t="shared" si="6"/>
        <v>271610</v>
      </c>
      <c r="H36" s="173">
        <f t="shared" si="0"/>
        <v>254.73303167420812</v>
      </c>
      <c r="I36" s="209">
        <v>95</v>
      </c>
      <c r="J36" s="229">
        <v>7220</v>
      </c>
      <c r="L36" s="100">
        <f t="shared" si="7"/>
        <v>0</v>
      </c>
      <c r="M36" s="130">
        <f t="shared" si="1"/>
        <v>0</v>
      </c>
      <c r="N36" s="130">
        <f t="shared" si="2"/>
        <v>6250</v>
      </c>
      <c r="O36" s="130">
        <f t="shared" si="3"/>
        <v>0</v>
      </c>
      <c r="P36" s="130">
        <f t="shared" si="4"/>
        <v>0</v>
      </c>
    </row>
    <row r="37" spans="1:16" ht="13.95" customHeight="1" thickBot="1">
      <c r="A37" s="228">
        <v>28</v>
      </c>
      <c r="B37" s="204" t="s">
        <v>504</v>
      </c>
      <c r="C37" s="205">
        <v>472</v>
      </c>
      <c r="D37" s="206">
        <v>1</v>
      </c>
      <c r="E37" s="214" t="s">
        <v>174</v>
      </c>
      <c r="F37" s="216">
        <v>19810</v>
      </c>
      <c r="G37" s="198">
        <f t="shared" si="6"/>
        <v>291420</v>
      </c>
      <c r="H37" s="173">
        <f t="shared" si="0"/>
        <v>493.35746606334845</v>
      </c>
      <c r="I37" s="209">
        <v>95</v>
      </c>
      <c r="J37" s="229">
        <v>7280</v>
      </c>
      <c r="L37" s="100">
        <f t="shared" si="7"/>
        <v>0</v>
      </c>
      <c r="M37" s="130">
        <f t="shared" si="1"/>
        <v>0</v>
      </c>
      <c r="N37" s="130">
        <f t="shared" si="2"/>
        <v>19810</v>
      </c>
      <c r="O37" s="130">
        <f t="shared" si="3"/>
        <v>0</v>
      </c>
      <c r="P37" s="130">
        <f t="shared" si="4"/>
        <v>0</v>
      </c>
    </row>
    <row r="38" spans="1:16" ht="13.95" customHeight="1" thickBot="1">
      <c r="A38" s="228">
        <v>29</v>
      </c>
      <c r="B38" s="204" t="s">
        <v>504</v>
      </c>
      <c r="C38" s="205">
        <v>262</v>
      </c>
      <c r="D38" s="206">
        <v>1.3</v>
      </c>
      <c r="E38" s="214" t="s">
        <v>174</v>
      </c>
      <c r="F38" s="216">
        <v>14390</v>
      </c>
      <c r="G38" s="198">
        <f t="shared" si="6"/>
        <v>305810</v>
      </c>
      <c r="H38" s="173">
        <f t="shared" si="0"/>
        <v>277.41176470588238</v>
      </c>
      <c r="I38" s="209">
        <v>95</v>
      </c>
      <c r="J38" s="229">
        <v>7550</v>
      </c>
      <c r="L38" s="100">
        <f t="shared" si="7"/>
        <v>0</v>
      </c>
      <c r="M38" s="130">
        <f t="shared" si="1"/>
        <v>0</v>
      </c>
      <c r="N38" s="130">
        <f t="shared" si="2"/>
        <v>14390</v>
      </c>
      <c r="O38" s="130">
        <f t="shared" si="3"/>
        <v>0</v>
      </c>
      <c r="P38" s="130">
        <f t="shared" si="4"/>
        <v>0</v>
      </c>
    </row>
    <row r="39" spans="1:16" ht="13.95" customHeight="1" thickBot="1">
      <c r="A39" s="228">
        <v>30</v>
      </c>
      <c r="B39" s="204" t="s">
        <v>504</v>
      </c>
      <c r="C39" s="205">
        <v>554</v>
      </c>
      <c r="D39" s="206">
        <v>1.5</v>
      </c>
      <c r="E39" s="214" t="s">
        <v>174</v>
      </c>
      <c r="F39" s="216">
        <v>27440</v>
      </c>
      <c r="G39" s="198">
        <f t="shared" si="6"/>
        <v>333250</v>
      </c>
      <c r="H39" s="173">
        <f t="shared" si="0"/>
        <v>591.60180995475116</v>
      </c>
      <c r="I39" s="209">
        <v>95</v>
      </c>
      <c r="J39" s="229">
        <v>7730</v>
      </c>
      <c r="L39" s="100">
        <f t="shared" si="7"/>
        <v>0</v>
      </c>
      <c r="M39" s="130">
        <f t="shared" si="1"/>
        <v>0</v>
      </c>
      <c r="N39" s="130">
        <f t="shared" si="2"/>
        <v>27440</v>
      </c>
      <c r="O39" s="130">
        <f t="shared" si="3"/>
        <v>0</v>
      </c>
      <c r="P39" s="130">
        <f t="shared" si="4"/>
        <v>0</v>
      </c>
    </row>
    <row r="40" spans="1:16" ht="13.95" customHeight="1" thickBot="1">
      <c r="A40" s="228">
        <v>31</v>
      </c>
      <c r="B40" s="204"/>
      <c r="C40" s="205"/>
      <c r="D40" s="206"/>
      <c r="E40" s="214"/>
      <c r="F40" s="216">
        <f t="shared" si="5"/>
        <v>0</v>
      </c>
      <c r="G40" s="198">
        <f t="shared" si="6"/>
        <v>333250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376.24706999999995</v>
      </c>
      <c r="D49" s="213"/>
      <c r="E49" s="207" t="s">
        <v>214</v>
      </c>
      <c r="F49" s="215"/>
      <c r="G49" s="199"/>
      <c r="H49" s="173">
        <f t="shared" si="0"/>
        <v>376.24706999999995</v>
      </c>
      <c r="I49" s="205">
        <v>95</v>
      </c>
      <c r="J49" s="229">
        <v>8150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384198.37693999999</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0.8833333333333333</v>
      </c>
      <c r="C51" s="190" t="s">
        <v>258</v>
      </c>
      <c r="D51" s="180" t="s">
        <v>260</v>
      </c>
      <c r="E51" s="210">
        <v>0.96736111111111101</v>
      </c>
      <c r="F51" s="190" t="s">
        <v>258</v>
      </c>
      <c r="G51" s="180" t="s">
        <v>261</v>
      </c>
      <c r="H51" s="217">
        <v>43167</v>
      </c>
      <c r="I51" s="197" t="s">
        <v>301</v>
      </c>
      <c r="J51" s="232">
        <f>H49+H55</f>
        <v>426.24706999999995</v>
      </c>
      <c r="K51" s="172"/>
      <c r="L51" s="100"/>
      <c r="M51" s="101"/>
      <c r="N51" s="101"/>
      <c r="O51" s="102"/>
      <c r="P51" s="102"/>
    </row>
    <row r="52" spans="1:17" ht="13.95" customHeight="1" thickBot="1">
      <c r="A52" s="230" t="s">
        <v>234</v>
      </c>
      <c r="B52" s="205">
        <v>560</v>
      </c>
      <c r="C52" s="179" t="s">
        <v>134</v>
      </c>
      <c r="D52" s="180" t="s">
        <v>216</v>
      </c>
      <c r="E52" s="211">
        <f>MAX(D10:D48)</f>
        <v>1.5</v>
      </c>
      <c r="F52" s="179" t="s">
        <v>221</v>
      </c>
      <c r="G52" s="180" t="s">
        <v>222</v>
      </c>
      <c r="H52" s="211">
        <f>F50/(SUM(C15:C48)*42)</f>
        <v>0.97165366268966558</v>
      </c>
      <c r="I52" s="197" t="s">
        <v>221</v>
      </c>
      <c r="J52" s="233" t="s">
        <v>292</v>
      </c>
      <c r="L52" s="100"/>
      <c r="M52" s="101"/>
      <c r="N52" s="101"/>
      <c r="O52" s="102"/>
      <c r="P52" s="102"/>
    </row>
    <row r="53" spans="1:17" ht="13.95" customHeight="1" thickBot="1">
      <c r="A53" s="230" t="s">
        <v>235</v>
      </c>
      <c r="B53" s="205">
        <v>1729</v>
      </c>
      <c r="C53" s="179" t="s">
        <v>134</v>
      </c>
      <c r="D53" s="180" t="s">
        <v>217</v>
      </c>
      <c r="E53" s="205">
        <f>MAX(I10:I49)</f>
        <v>95</v>
      </c>
      <c r="F53" s="179" t="s">
        <v>135</v>
      </c>
      <c r="G53" s="180" t="s">
        <v>219</v>
      </c>
      <c r="H53" s="205">
        <f>AVERAGE(I14:I48)</f>
        <v>92.384615384615387</v>
      </c>
      <c r="I53" s="197" t="s">
        <v>135</v>
      </c>
      <c r="J53" s="234">
        <f>SUM(H10:H49)+E55+H55</f>
        <v>9833.652801523378</v>
      </c>
      <c r="L53" s="172"/>
      <c r="M53" s="172"/>
      <c r="N53" s="172"/>
      <c r="O53" s="172"/>
      <c r="P53" s="172"/>
    </row>
    <row r="54" spans="1:17" ht="13.95" customHeight="1" thickBot="1">
      <c r="A54" s="230" t="s">
        <v>136</v>
      </c>
      <c r="B54" s="208">
        <v>1202</v>
      </c>
      <c r="C54" s="179" t="s">
        <v>134</v>
      </c>
      <c r="D54" s="180" t="s">
        <v>218</v>
      </c>
      <c r="E54" s="205">
        <f>MAX(J10:J49)</f>
        <v>8300</v>
      </c>
      <c r="F54" s="179" t="s">
        <v>134</v>
      </c>
      <c r="G54" s="180" t="s">
        <v>220</v>
      </c>
      <c r="H54" s="205">
        <f>AVERAGE(J14:J48)</f>
        <v>7324.2307692307695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0.56804100662846868</v>
      </c>
      <c r="C55" s="179" t="s">
        <v>289</v>
      </c>
      <c r="D55" s="189" t="s">
        <v>287</v>
      </c>
      <c r="E55" s="212">
        <v>269</v>
      </c>
      <c r="F55" s="179" t="s">
        <v>288</v>
      </c>
      <c r="G55" s="178" t="s">
        <v>290</v>
      </c>
      <c r="H55" s="212">
        <v>50</v>
      </c>
      <c r="I55" s="197" t="s">
        <v>288</v>
      </c>
      <c r="J55" s="234">
        <f>(C50/42)+E55+H55</f>
        <v>9466.5804033333334</v>
      </c>
      <c r="L55" s="85">
        <f t="shared" ref="L55:P55" si="10">SUM(L10:L49)</f>
        <v>59.523809523809526</v>
      </c>
      <c r="M55" s="85">
        <f t="shared" si="10"/>
        <v>83010</v>
      </c>
      <c r="N55" s="85">
        <f t="shared" si="10"/>
        <v>250240</v>
      </c>
      <c r="O55" s="85">
        <f t="shared" si="10"/>
        <v>0</v>
      </c>
      <c r="P55" s="85">
        <f t="shared" si="10"/>
        <v>0</v>
      </c>
    </row>
    <row r="56" spans="1:17" ht="43.2" customHeight="1">
      <c r="A56" s="625" t="s">
        <v>533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16971</v>
      </c>
      <c r="B61" s="119">
        <f>C6</f>
        <v>17120</v>
      </c>
      <c r="C61" s="119">
        <f>C50</f>
        <v>384198.37693999999</v>
      </c>
      <c r="D61" s="119">
        <f>J55</f>
        <v>9466.5804033333334</v>
      </c>
      <c r="E61" s="119">
        <f>F50</f>
        <v>333250</v>
      </c>
      <c r="F61" s="119">
        <f>M55</f>
        <v>83010</v>
      </c>
      <c r="G61" s="119">
        <f>N55</f>
        <v>250240</v>
      </c>
      <c r="H61" s="119">
        <f>O55</f>
        <v>0</v>
      </c>
      <c r="I61" s="119">
        <f>P55</f>
        <v>0</v>
      </c>
      <c r="J61" s="119">
        <f>B52</f>
        <v>560</v>
      </c>
      <c r="K61" s="119">
        <f>B53</f>
        <v>1729</v>
      </c>
      <c r="L61" s="119">
        <f>B54</f>
        <v>1202</v>
      </c>
      <c r="M61" s="120">
        <f>B55</f>
        <v>0.56804100662846868</v>
      </c>
      <c r="N61" s="119">
        <f>E53</f>
        <v>95</v>
      </c>
      <c r="O61" s="119">
        <f>H53</f>
        <v>92.384615384615387</v>
      </c>
      <c r="P61" s="119">
        <f>E54</f>
        <v>8300</v>
      </c>
      <c r="Q61" s="119">
        <f>H54</f>
        <v>7324.2307692307695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topLeftCell="A28" zoomScaleNormal="100" zoomScaleSheetLayoutView="80" workbookViewId="0">
      <selection activeCell="A56" sqref="A56:J56"/>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0.24890423296307415</v>
      </c>
      <c r="N3" s="143">
        <f>N55/F50</f>
        <v>0.75109576703692582</v>
      </c>
      <c r="O3" s="143">
        <f>O55/F50</f>
        <v>0</v>
      </c>
      <c r="P3" s="143">
        <f>P55/F50</f>
        <v>0</v>
      </c>
    </row>
    <row r="4" spans="1:17" ht="13.95" customHeight="1" thickBot="1">
      <c r="A4" s="615">
        <v>15</v>
      </c>
      <c r="B4" s="181" t="s">
        <v>276</v>
      </c>
      <c r="C4" s="202">
        <v>16955</v>
      </c>
      <c r="D4" s="182" t="s">
        <v>137</v>
      </c>
      <c r="E4" s="186">
        <f>'Perf Sheet '!$L$5</f>
        <v>2.2169999999999999E-2</v>
      </c>
      <c r="F4" s="616" t="s">
        <v>284</v>
      </c>
      <c r="G4" s="617"/>
      <c r="H4" s="618" t="s">
        <v>514</v>
      </c>
      <c r="I4" s="618"/>
      <c r="J4" s="619"/>
      <c r="N4" s="32"/>
    </row>
    <row r="5" spans="1:17" ht="13.95" customHeight="1" thickBot="1">
      <c r="A5" s="615"/>
      <c r="B5" s="570" t="s">
        <v>139</v>
      </c>
      <c r="C5" s="203">
        <v>16789</v>
      </c>
      <c r="D5" s="183" t="s">
        <v>277</v>
      </c>
      <c r="E5" s="187">
        <f>(C6+C5)/2</f>
        <v>16864</v>
      </c>
      <c r="F5" s="616" t="s">
        <v>285</v>
      </c>
      <c r="G5" s="620"/>
      <c r="H5" s="618" t="s">
        <v>511</v>
      </c>
      <c r="I5" s="621"/>
      <c r="J5" s="619"/>
      <c r="M5" s="628" t="s">
        <v>198</v>
      </c>
      <c r="N5" s="629"/>
      <c r="O5" s="629"/>
      <c r="P5" s="630"/>
    </row>
    <row r="6" spans="1:17" ht="13.95" customHeight="1" thickBot="1">
      <c r="A6" s="225" t="s">
        <v>202</v>
      </c>
      <c r="B6" s="570" t="s">
        <v>140</v>
      </c>
      <c r="C6" s="203">
        <v>16939</v>
      </c>
      <c r="D6" s="184" t="s">
        <v>203</v>
      </c>
      <c r="E6" s="188">
        <f>'Perf Sheet '!$J$13</f>
        <v>0.65</v>
      </c>
      <c r="F6" s="192" t="s">
        <v>226</v>
      </c>
      <c r="G6" s="194">
        <f>SUM(C12:C15)/SUM(C12:C46)</f>
        <v>8.7662606678266641E-2</v>
      </c>
      <c r="H6" s="192" t="s">
        <v>224</v>
      </c>
      <c r="I6" s="173">
        <f>J55/'Perf Sheet '!$E$21</f>
        <v>51.893273903179001</v>
      </c>
      <c r="J6" s="226"/>
      <c r="M6" s="631" t="s">
        <v>199</v>
      </c>
      <c r="N6" s="632"/>
      <c r="O6" s="632"/>
      <c r="P6" s="633"/>
    </row>
    <row r="7" spans="1:17" ht="13.95" customHeight="1" thickBot="1">
      <c r="A7" s="227">
        <v>22.1</v>
      </c>
      <c r="B7" s="570" t="s">
        <v>141</v>
      </c>
      <c r="C7" s="203">
        <v>8901</v>
      </c>
      <c r="D7" s="185" t="s">
        <v>138</v>
      </c>
      <c r="E7" s="187">
        <f>'Perf Sheet '!$J$15</f>
        <v>6</v>
      </c>
      <c r="F7" s="193" t="s">
        <v>223</v>
      </c>
      <c r="G7" s="187">
        <f>'Perf Sheet '!$J$12</f>
        <v>95</v>
      </c>
      <c r="H7" s="192" t="s">
        <v>225</v>
      </c>
      <c r="I7" s="173">
        <f>F50/'Perf Sheet '!$E$21</f>
        <v>1845.4293628808864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36</v>
      </c>
      <c r="D10" s="206"/>
      <c r="E10" s="214" t="s">
        <v>197</v>
      </c>
      <c r="F10" s="216">
        <f>(D10*42)*C10</f>
        <v>0</v>
      </c>
      <c r="G10" s="198">
        <f>F10</f>
        <v>0</v>
      </c>
      <c r="H10" s="173">
        <f t="shared" ref="H10:H49" si="0">(1*((D10/$A$7)+1))*C10</f>
        <v>36</v>
      </c>
      <c r="I10" s="209">
        <v>15</v>
      </c>
      <c r="J10" s="229">
        <v>1493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80</v>
      </c>
      <c r="J11" s="229">
        <v>5550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95</v>
      </c>
      <c r="J12" s="229">
        <v>6080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6573</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353</v>
      </c>
      <c r="D14" s="206"/>
      <c r="E14" s="214" t="s">
        <v>148</v>
      </c>
      <c r="F14" s="216">
        <f t="shared" si="5"/>
        <v>0</v>
      </c>
      <c r="G14" s="198">
        <f t="shared" si="6"/>
        <v>0</v>
      </c>
      <c r="H14" s="173">
        <f t="shared" si="0"/>
        <v>353</v>
      </c>
      <c r="I14" s="209">
        <v>95</v>
      </c>
      <c r="J14" s="229">
        <v>6750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197</v>
      </c>
      <c r="D15" s="206">
        <v>0.3</v>
      </c>
      <c r="E15" s="214" t="s">
        <v>194</v>
      </c>
      <c r="F15" s="216">
        <v>2490</v>
      </c>
      <c r="G15" s="198">
        <f t="shared" si="6"/>
        <v>2490</v>
      </c>
      <c r="H15" s="173">
        <f t="shared" si="0"/>
        <v>199.67420814479638</v>
      </c>
      <c r="I15" s="209">
        <v>95</v>
      </c>
      <c r="J15" s="229">
        <v>7700</v>
      </c>
      <c r="L15" s="100">
        <f t="shared" si="7"/>
        <v>0</v>
      </c>
      <c r="M15" s="130">
        <f t="shared" si="1"/>
        <v>2490</v>
      </c>
      <c r="N15" s="130">
        <f t="shared" si="2"/>
        <v>0</v>
      </c>
      <c r="O15" s="130">
        <f t="shared" si="3"/>
        <v>0</v>
      </c>
      <c r="P15" s="130">
        <f t="shared" si="4"/>
        <v>0</v>
      </c>
      <c r="Q15" s="86" t="s">
        <v>175</v>
      </c>
    </row>
    <row r="16" spans="1:17" ht="13.95" customHeight="1" thickBot="1">
      <c r="A16" s="228">
        <v>7</v>
      </c>
      <c r="B16" s="204" t="s">
        <v>504</v>
      </c>
      <c r="C16" s="205">
        <v>251</v>
      </c>
      <c r="D16" s="206">
        <v>0.6</v>
      </c>
      <c r="E16" s="214" t="s">
        <v>194</v>
      </c>
      <c r="F16" s="216">
        <v>6320</v>
      </c>
      <c r="G16" s="198">
        <f t="shared" si="6"/>
        <v>8810</v>
      </c>
      <c r="H16" s="173">
        <f t="shared" si="0"/>
        <v>257.814479638009</v>
      </c>
      <c r="I16" s="209">
        <v>95</v>
      </c>
      <c r="J16" s="229">
        <v>7460</v>
      </c>
      <c r="L16" s="100">
        <f t="shared" si="7"/>
        <v>0</v>
      </c>
      <c r="M16" s="130">
        <f t="shared" si="1"/>
        <v>6320</v>
      </c>
      <c r="N16" s="130">
        <f t="shared" si="2"/>
        <v>0</v>
      </c>
      <c r="O16" s="130">
        <f t="shared" si="3"/>
        <v>0</v>
      </c>
      <c r="P16" s="130">
        <f t="shared" si="4"/>
        <v>0</v>
      </c>
      <c r="Q16" s="86" t="s">
        <v>210</v>
      </c>
    </row>
    <row r="17" spans="1:17" ht="13.95" customHeight="1" thickBot="1">
      <c r="A17" s="228">
        <v>8</v>
      </c>
      <c r="B17" s="204" t="s">
        <v>504</v>
      </c>
      <c r="C17" s="205">
        <v>299</v>
      </c>
      <c r="D17" s="206">
        <v>0.9</v>
      </c>
      <c r="E17" s="214" t="s">
        <v>194</v>
      </c>
      <c r="F17" s="216">
        <v>11300</v>
      </c>
      <c r="G17" s="198">
        <f t="shared" si="6"/>
        <v>20110</v>
      </c>
      <c r="H17" s="173">
        <f t="shared" si="0"/>
        <v>311.1764705882353</v>
      </c>
      <c r="I17" s="209">
        <v>95</v>
      </c>
      <c r="J17" s="229">
        <v>7230</v>
      </c>
      <c r="L17" s="100">
        <f t="shared" si="7"/>
        <v>0</v>
      </c>
      <c r="M17" s="130">
        <f t="shared" si="1"/>
        <v>11300</v>
      </c>
      <c r="N17" s="130">
        <f t="shared" si="2"/>
        <v>0</v>
      </c>
      <c r="O17" s="130">
        <f t="shared" si="3"/>
        <v>0</v>
      </c>
      <c r="P17" s="130">
        <f t="shared" si="4"/>
        <v>0</v>
      </c>
      <c r="Q17" s="86" t="s">
        <v>148</v>
      </c>
    </row>
    <row r="18" spans="1:17" ht="13.95" customHeight="1" thickBot="1">
      <c r="A18" s="228">
        <v>9</v>
      </c>
      <c r="B18" s="204" t="s">
        <v>504</v>
      </c>
      <c r="C18" s="205">
        <v>501</v>
      </c>
      <c r="D18" s="206">
        <v>1.1000000000000001</v>
      </c>
      <c r="E18" s="214" t="s">
        <v>194</v>
      </c>
      <c r="F18" s="216">
        <v>23150</v>
      </c>
      <c r="G18" s="198">
        <f t="shared" si="6"/>
        <v>43260</v>
      </c>
      <c r="H18" s="173">
        <f t="shared" si="0"/>
        <v>525.93665158371039</v>
      </c>
      <c r="I18" s="209">
        <v>95</v>
      </c>
      <c r="J18" s="229">
        <v>7200</v>
      </c>
      <c r="L18" s="100">
        <f t="shared" si="7"/>
        <v>0</v>
      </c>
      <c r="M18" s="130">
        <f t="shared" si="1"/>
        <v>23150</v>
      </c>
      <c r="N18" s="130">
        <f t="shared" si="2"/>
        <v>0</v>
      </c>
      <c r="O18" s="130">
        <f t="shared" si="3"/>
        <v>0</v>
      </c>
      <c r="P18" s="130">
        <f t="shared" si="4"/>
        <v>0</v>
      </c>
      <c r="Q18" s="86" t="s">
        <v>63</v>
      </c>
    </row>
    <row r="19" spans="1:17" ht="13.95" customHeight="1" thickBot="1">
      <c r="A19" s="228">
        <v>10</v>
      </c>
      <c r="B19" s="204" t="s">
        <v>504</v>
      </c>
      <c r="C19" s="205">
        <v>450</v>
      </c>
      <c r="D19" s="206">
        <v>1.3</v>
      </c>
      <c r="E19" s="214" t="s">
        <v>194</v>
      </c>
      <c r="F19" s="216">
        <v>24550</v>
      </c>
      <c r="G19" s="198">
        <f t="shared" si="6"/>
        <v>67810</v>
      </c>
      <c r="H19" s="173">
        <f t="shared" si="0"/>
        <v>476.47058823529414</v>
      </c>
      <c r="I19" s="209">
        <v>95</v>
      </c>
      <c r="J19" s="229">
        <v>7150</v>
      </c>
      <c r="L19" s="100">
        <f t="shared" si="7"/>
        <v>0</v>
      </c>
      <c r="M19" s="130">
        <f t="shared" si="1"/>
        <v>24550</v>
      </c>
      <c r="N19" s="130">
        <f t="shared" si="2"/>
        <v>0</v>
      </c>
      <c r="O19" s="130">
        <f t="shared" si="3"/>
        <v>0</v>
      </c>
      <c r="P19" s="130">
        <f t="shared" si="4"/>
        <v>0</v>
      </c>
      <c r="Q19" s="86" t="s">
        <v>147</v>
      </c>
    </row>
    <row r="20" spans="1:17" ht="13.95" customHeight="1" thickBot="1">
      <c r="A20" s="228">
        <v>11</v>
      </c>
      <c r="B20" s="204" t="s">
        <v>504</v>
      </c>
      <c r="C20" s="205">
        <v>240</v>
      </c>
      <c r="D20" s="206">
        <v>1.5</v>
      </c>
      <c r="E20" s="214" t="s">
        <v>194</v>
      </c>
      <c r="F20" s="216">
        <v>15100</v>
      </c>
      <c r="G20" s="198">
        <f t="shared" si="6"/>
        <v>82910</v>
      </c>
      <c r="H20" s="173">
        <f t="shared" si="0"/>
        <v>256.28959276018099</v>
      </c>
      <c r="I20" s="209">
        <v>95</v>
      </c>
      <c r="J20" s="229">
        <v>7190</v>
      </c>
      <c r="L20" s="100">
        <f t="shared" si="7"/>
        <v>0</v>
      </c>
      <c r="M20" s="130">
        <f t="shared" si="1"/>
        <v>15100</v>
      </c>
      <c r="N20" s="130">
        <f t="shared" si="2"/>
        <v>0</v>
      </c>
      <c r="O20" s="130">
        <f t="shared" si="3"/>
        <v>0</v>
      </c>
      <c r="P20" s="130">
        <f t="shared" si="4"/>
        <v>0</v>
      </c>
      <c r="Q20" s="86" t="s">
        <v>186</v>
      </c>
    </row>
    <row r="21" spans="1:17" ht="13.95" customHeight="1" thickBot="1">
      <c r="A21" s="228">
        <v>12</v>
      </c>
      <c r="B21" s="204" t="s">
        <v>504</v>
      </c>
      <c r="C21" s="205">
        <v>300</v>
      </c>
      <c r="D21" s="206">
        <v>0.6</v>
      </c>
      <c r="E21" s="214" t="s">
        <v>174</v>
      </c>
      <c r="F21" s="216">
        <v>7560</v>
      </c>
      <c r="G21" s="198">
        <f t="shared" si="6"/>
        <v>90470</v>
      </c>
      <c r="H21" s="173">
        <f t="shared" si="0"/>
        <v>308.1447963800905</v>
      </c>
      <c r="I21" s="209">
        <v>95</v>
      </c>
      <c r="J21" s="229">
        <v>6900</v>
      </c>
      <c r="L21" s="100">
        <f t="shared" si="7"/>
        <v>0</v>
      </c>
      <c r="M21" s="130">
        <f t="shared" si="1"/>
        <v>0</v>
      </c>
      <c r="N21" s="130">
        <f t="shared" si="2"/>
        <v>7560</v>
      </c>
      <c r="O21" s="130">
        <f t="shared" si="3"/>
        <v>0</v>
      </c>
      <c r="P21" s="130">
        <f t="shared" si="4"/>
        <v>0</v>
      </c>
      <c r="Q21" s="86" t="s">
        <v>187</v>
      </c>
    </row>
    <row r="22" spans="1:17" ht="13.95" customHeight="1" thickBot="1">
      <c r="A22" s="228">
        <v>13</v>
      </c>
      <c r="B22" s="204" t="s">
        <v>504</v>
      </c>
      <c r="C22" s="205">
        <v>549</v>
      </c>
      <c r="D22" s="206">
        <v>0.9</v>
      </c>
      <c r="E22" s="214" t="s">
        <v>174</v>
      </c>
      <c r="F22" s="216">
        <v>20740</v>
      </c>
      <c r="G22" s="198">
        <f t="shared" si="6"/>
        <v>111210</v>
      </c>
      <c r="H22" s="173">
        <f t="shared" si="0"/>
        <v>571.35746606334851</v>
      </c>
      <c r="I22" s="209">
        <v>95</v>
      </c>
      <c r="J22" s="229">
        <v>6890</v>
      </c>
      <c r="L22" s="100">
        <f t="shared" si="7"/>
        <v>0</v>
      </c>
      <c r="M22" s="130">
        <f t="shared" si="1"/>
        <v>0</v>
      </c>
      <c r="N22" s="130">
        <f t="shared" si="2"/>
        <v>20740</v>
      </c>
      <c r="O22" s="130">
        <f t="shared" si="3"/>
        <v>0</v>
      </c>
      <c r="P22" s="130">
        <f t="shared" si="4"/>
        <v>0</v>
      </c>
      <c r="Q22" s="86" t="s">
        <v>197</v>
      </c>
    </row>
    <row r="23" spans="1:17" ht="13.95" customHeight="1" thickBot="1">
      <c r="A23" s="228">
        <v>14</v>
      </c>
      <c r="B23" s="204" t="s">
        <v>504</v>
      </c>
      <c r="C23" s="205">
        <v>148</v>
      </c>
      <c r="D23" s="206">
        <v>0.3</v>
      </c>
      <c r="E23" s="214" t="s">
        <v>174</v>
      </c>
      <c r="F23" s="216">
        <v>1870</v>
      </c>
      <c r="G23" s="198">
        <f t="shared" si="6"/>
        <v>113080</v>
      </c>
      <c r="H23" s="173">
        <f t="shared" si="0"/>
        <v>150.00904977375563</v>
      </c>
      <c r="I23" s="209">
        <v>95</v>
      </c>
      <c r="J23" s="229">
        <v>6750</v>
      </c>
      <c r="L23" s="100">
        <f t="shared" si="7"/>
        <v>0</v>
      </c>
      <c r="M23" s="130">
        <f t="shared" si="1"/>
        <v>0</v>
      </c>
      <c r="N23" s="130">
        <f t="shared" si="2"/>
        <v>1870</v>
      </c>
      <c r="O23" s="130">
        <f t="shared" si="3"/>
        <v>0</v>
      </c>
      <c r="P23" s="130">
        <f t="shared" si="4"/>
        <v>0</v>
      </c>
      <c r="Q23" s="86" t="s">
        <v>249</v>
      </c>
    </row>
    <row r="24" spans="1:17" ht="13.95" customHeight="1" thickBot="1">
      <c r="A24" s="228">
        <v>15</v>
      </c>
      <c r="B24" s="204" t="s">
        <v>504</v>
      </c>
      <c r="C24" s="205">
        <v>349</v>
      </c>
      <c r="D24" s="206">
        <v>0.9</v>
      </c>
      <c r="E24" s="214" t="s">
        <v>174</v>
      </c>
      <c r="F24" s="216">
        <v>13180</v>
      </c>
      <c r="G24" s="198">
        <f t="shared" si="6"/>
        <v>126260</v>
      </c>
      <c r="H24" s="173">
        <f t="shared" si="0"/>
        <v>363.21266968325796</v>
      </c>
      <c r="I24" s="209">
        <v>95</v>
      </c>
      <c r="J24" s="229">
        <v>6840</v>
      </c>
      <c r="L24" s="100">
        <f t="shared" si="7"/>
        <v>0</v>
      </c>
      <c r="M24" s="130">
        <f t="shared" si="1"/>
        <v>0</v>
      </c>
      <c r="N24" s="130">
        <f t="shared" si="2"/>
        <v>13180</v>
      </c>
      <c r="O24" s="130">
        <f t="shared" si="3"/>
        <v>0</v>
      </c>
      <c r="P24" s="130">
        <f t="shared" si="4"/>
        <v>0</v>
      </c>
      <c r="Q24" s="86" t="s">
        <v>291</v>
      </c>
    </row>
    <row r="25" spans="1:17" ht="13.95" customHeight="1" thickBot="1">
      <c r="A25" s="228">
        <v>16</v>
      </c>
      <c r="B25" s="204" t="s">
        <v>504</v>
      </c>
      <c r="C25" s="205">
        <v>500</v>
      </c>
      <c r="D25" s="206">
        <v>1.3</v>
      </c>
      <c r="E25" s="214" t="s">
        <v>174</v>
      </c>
      <c r="F25" s="216">
        <v>27280</v>
      </c>
      <c r="G25" s="198">
        <f t="shared" si="6"/>
        <v>153540</v>
      </c>
      <c r="H25" s="173">
        <f t="shared" si="0"/>
        <v>529.41176470588232</v>
      </c>
      <c r="I25" s="209">
        <v>95</v>
      </c>
      <c r="J25" s="229">
        <v>7000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504</v>
      </c>
      <c r="C26" s="205">
        <v>147</v>
      </c>
      <c r="D26" s="206">
        <v>0.3</v>
      </c>
      <c r="E26" s="214" t="s">
        <v>174</v>
      </c>
      <c r="F26" s="216">
        <v>1850</v>
      </c>
      <c r="G26" s="198">
        <f t="shared" si="6"/>
        <v>155390</v>
      </c>
      <c r="H26" s="173">
        <f t="shared" si="0"/>
        <v>148.99547511312215</v>
      </c>
      <c r="I26" s="209">
        <v>95</v>
      </c>
      <c r="J26" s="229">
        <v>6750</v>
      </c>
      <c r="L26" s="100">
        <f t="shared" si="7"/>
        <v>0</v>
      </c>
      <c r="M26" s="130">
        <f t="shared" si="1"/>
        <v>0</v>
      </c>
      <c r="N26" s="130">
        <f t="shared" si="2"/>
        <v>1850</v>
      </c>
      <c r="O26" s="130">
        <f t="shared" si="3"/>
        <v>0</v>
      </c>
      <c r="P26" s="130">
        <f t="shared" si="4"/>
        <v>0</v>
      </c>
    </row>
    <row r="27" spans="1:17" ht="13.95" customHeight="1" thickBot="1">
      <c r="A27" s="228">
        <v>18</v>
      </c>
      <c r="B27" s="204" t="s">
        <v>504</v>
      </c>
      <c r="C27" s="205">
        <v>398</v>
      </c>
      <c r="D27" s="206">
        <v>0.9</v>
      </c>
      <c r="E27" s="214" t="s">
        <v>174</v>
      </c>
      <c r="F27" s="216">
        <v>15040</v>
      </c>
      <c r="G27" s="198">
        <f t="shared" si="6"/>
        <v>170430</v>
      </c>
      <c r="H27" s="173">
        <f t="shared" si="0"/>
        <v>414.20814479638011</v>
      </c>
      <c r="I27" s="209">
        <v>95</v>
      </c>
      <c r="J27" s="229">
        <v>6720</v>
      </c>
      <c r="L27" s="100">
        <f t="shared" si="7"/>
        <v>0</v>
      </c>
      <c r="M27" s="130">
        <f t="shared" si="1"/>
        <v>0</v>
      </c>
      <c r="N27" s="130">
        <f t="shared" si="2"/>
        <v>15040</v>
      </c>
      <c r="O27" s="130">
        <f t="shared" si="3"/>
        <v>0</v>
      </c>
      <c r="P27" s="130">
        <f t="shared" si="4"/>
        <v>0</v>
      </c>
    </row>
    <row r="28" spans="1:17" ht="13.95" customHeight="1" thickBot="1">
      <c r="A28" s="228">
        <v>19</v>
      </c>
      <c r="B28" s="204" t="s">
        <v>504</v>
      </c>
      <c r="C28" s="205">
        <v>400</v>
      </c>
      <c r="D28" s="206">
        <v>1.3</v>
      </c>
      <c r="E28" s="214" t="s">
        <v>174</v>
      </c>
      <c r="F28" s="216">
        <v>21860</v>
      </c>
      <c r="G28" s="198">
        <f t="shared" si="6"/>
        <v>192290</v>
      </c>
      <c r="H28" s="173">
        <f t="shared" si="0"/>
        <v>423.52941176470591</v>
      </c>
      <c r="I28" s="209">
        <v>95</v>
      </c>
      <c r="J28" s="229">
        <v>7030</v>
      </c>
      <c r="L28" s="100">
        <f t="shared" si="7"/>
        <v>0</v>
      </c>
      <c r="M28" s="130">
        <f t="shared" si="1"/>
        <v>0</v>
      </c>
      <c r="N28" s="130">
        <f t="shared" si="2"/>
        <v>21860</v>
      </c>
      <c r="O28" s="130">
        <f t="shared" si="3"/>
        <v>0</v>
      </c>
      <c r="P28" s="130">
        <f t="shared" si="4"/>
        <v>0</v>
      </c>
    </row>
    <row r="29" spans="1:17" ht="13.95" customHeight="1" thickBot="1">
      <c r="A29" s="228">
        <v>20</v>
      </c>
      <c r="B29" s="204" t="s">
        <v>504</v>
      </c>
      <c r="C29" s="205">
        <v>400</v>
      </c>
      <c r="D29" s="206">
        <v>0.9</v>
      </c>
      <c r="E29" s="214" t="s">
        <v>174</v>
      </c>
      <c r="F29" s="216">
        <v>15110</v>
      </c>
      <c r="G29" s="198">
        <f t="shared" si="6"/>
        <v>207400</v>
      </c>
      <c r="H29" s="173">
        <f t="shared" si="0"/>
        <v>416.28959276018105</v>
      </c>
      <c r="I29" s="209">
        <v>95</v>
      </c>
      <c r="J29" s="229">
        <v>6870</v>
      </c>
      <c r="L29" s="100">
        <f t="shared" si="7"/>
        <v>0</v>
      </c>
      <c r="M29" s="130">
        <f t="shared" si="1"/>
        <v>0</v>
      </c>
      <c r="N29" s="130">
        <f t="shared" si="2"/>
        <v>15110</v>
      </c>
      <c r="O29" s="130">
        <f t="shared" si="3"/>
        <v>0</v>
      </c>
      <c r="P29" s="130">
        <f t="shared" si="4"/>
        <v>0</v>
      </c>
    </row>
    <row r="30" spans="1:17" ht="13.95" customHeight="1" thickBot="1">
      <c r="A30" s="228">
        <v>21</v>
      </c>
      <c r="B30" s="204" t="s">
        <v>504</v>
      </c>
      <c r="C30" s="205">
        <v>299</v>
      </c>
      <c r="D30" s="206">
        <v>1.5</v>
      </c>
      <c r="E30" s="214" t="s">
        <v>174</v>
      </c>
      <c r="F30" s="216">
        <v>18820</v>
      </c>
      <c r="G30" s="198">
        <f t="shared" si="6"/>
        <v>226220</v>
      </c>
      <c r="H30" s="173">
        <f t="shared" si="0"/>
        <v>319.29411764705884</v>
      </c>
      <c r="I30" s="209">
        <v>95</v>
      </c>
      <c r="J30" s="229">
        <v>7220</v>
      </c>
      <c r="L30" s="100">
        <f t="shared" si="7"/>
        <v>0</v>
      </c>
      <c r="M30" s="130">
        <f t="shared" si="1"/>
        <v>0</v>
      </c>
      <c r="N30" s="130">
        <f t="shared" si="2"/>
        <v>18820</v>
      </c>
      <c r="O30" s="130">
        <f t="shared" si="3"/>
        <v>0</v>
      </c>
      <c r="P30" s="130">
        <f t="shared" si="4"/>
        <v>0</v>
      </c>
    </row>
    <row r="31" spans="1:17" ht="13.95" customHeight="1" thickBot="1">
      <c r="A31" s="228">
        <v>22</v>
      </c>
      <c r="B31" s="204" t="s">
        <v>504</v>
      </c>
      <c r="C31" s="205">
        <v>200</v>
      </c>
      <c r="D31" s="206">
        <v>0.6</v>
      </c>
      <c r="E31" s="214" t="s">
        <v>174</v>
      </c>
      <c r="F31" s="216">
        <v>5030</v>
      </c>
      <c r="G31" s="198">
        <f t="shared" si="6"/>
        <v>231250</v>
      </c>
      <c r="H31" s="173">
        <f t="shared" si="0"/>
        <v>205.42986425339365</v>
      </c>
      <c r="I31" s="209">
        <v>95</v>
      </c>
      <c r="J31" s="229">
        <v>7060</v>
      </c>
      <c r="L31" s="100">
        <f t="shared" si="7"/>
        <v>0</v>
      </c>
      <c r="M31" s="130">
        <f t="shared" si="1"/>
        <v>0</v>
      </c>
      <c r="N31" s="130">
        <f t="shared" si="2"/>
        <v>5030</v>
      </c>
      <c r="O31" s="130">
        <f t="shared" si="3"/>
        <v>0</v>
      </c>
      <c r="P31" s="130">
        <f t="shared" si="4"/>
        <v>0</v>
      </c>
    </row>
    <row r="32" spans="1:17" ht="13.95" customHeight="1" thickBot="1">
      <c r="A32" s="228">
        <v>23</v>
      </c>
      <c r="B32" s="204" t="s">
        <v>504</v>
      </c>
      <c r="C32" s="205">
        <v>200</v>
      </c>
      <c r="D32" s="206">
        <v>0</v>
      </c>
      <c r="E32" s="214" t="s">
        <v>186</v>
      </c>
      <c r="F32" s="216">
        <f t="shared" si="5"/>
        <v>0</v>
      </c>
      <c r="G32" s="198">
        <f t="shared" si="6"/>
        <v>231250</v>
      </c>
      <c r="H32" s="173">
        <f t="shared" si="0"/>
        <v>200</v>
      </c>
      <c r="I32" s="209">
        <v>95</v>
      </c>
      <c r="J32" s="229">
        <v>6720</v>
      </c>
      <c r="L32" s="100">
        <f t="shared" si="7"/>
        <v>0</v>
      </c>
      <c r="M32" s="130">
        <f t="shared" si="1"/>
        <v>0</v>
      </c>
      <c r="N32" s="130">
        <f t="shared" si="2"/>
        <v>0</v>
      </c>
      <c r="O32" s="130">
        <f t="shared" si="3"/>
        <v>0</v>
      </c>
      <c r="P32" s="130">
        <f t="shared" si="4"/>
        <v>0</v>
      </c>
    </row>
    <row r="33" spans="1:16" ht="13.95" customHeight="1" thickBot="1">
      <c r="A33" s="228">
        <v>24</v>
      </c>
      <c r="B33" s="204" t="s">
        <v>504</v>
      </c>
      <c r="C33" s="205">
        <v>198</v>
      </c>
      <c r="D33" s="206">
        <v>0.6</v>
      </c>
      <c r="E33" s="214" t="s">
        <v>174</v>
      </c>
      <c r="F33" s="216">
        <v>4980</v>
      </c>
      <c r="G33" s="198">
        <f t="shared" si="6"/>
        <v>236230</v>
      </c>
      <c r="H33" s="173">
        <f t="shared" si="0"/>
        <v>203.37556561085972</v>
      </c>
      <c r="I33" s="209">
        <v>95</v>
      </c>
      <c r="J33" s="229">
        <v>6630</v>
      </c>
      <c r="L33" s="100">
        <f t="shared" si="7"/>
        <v>0</v>
      </c>
      <c r="M33" s="130">
        <f t="shared" si="1"/>
        <v>0</v>
      </c>
      <c r="N33" s="130">
        <f t="shared" si="2"/>
        <v>4980</v>
      </c>
      <c r="O33" s="130">
        <f t="shared" si="3"/>
        <v>0</v>
      </c>
      <c r="P33" s="130">
        <f t="shared" si="4"/>
        <v>0</v>
      </c>
    </row>
    <row r="34" spans="1:16" ht="13.95" customHeight="1" thickBot="1">
      <c r="A34" s="228">
        <v>25</v>
      </c>
      <c r="B34" s="204" t="s">
        <v>504</v>
      </c>
      <c r="C34" s="205">
        <v>350</v>
      </c>
      <c r="D34" s="206">
        <v>0.9</v>
      </c>
      <c r="E34" s="214" t="s">
        <v>174</v>
      </c>
      <c r="F34" s="216">
        <v>13220</v>
      </c>
      <c r="G34" s="198">
        <f t="shared" si="6"/>
        <v>249450</v>
      </c>
      <c r="H34" s="173">
        <f t="shared" si="0"/>
        <v>364.2533936651584</v>
      </c>
      <c r="I34" s="209">
        <v>95</v>
      </c>
      <c r="J34" s="229">
        <v>6760</v>
      </c>
      <c r="L34" s="100">
        <f t="shared" si="7"/>
        <v>0</v>
      </c>
      <c r="M34" s="130">
        <f t="shared" si="1"/>
        <v>0</v>
      </c>
      <c r="N34" s="130">
        <f t="shared" si="2"/>
        <v>13220</v>
      </c>
      <c r="O34" s="130">
        <f t="shared" si="3"/>
        <v>0</v>
      </c>
      <c r="P34" s="130">
        <f t="shared" si="4"/>
        <v>0</v>
      </c>
    </row>
    <row r="35" spans="1:16" ht="13.95" customHeight="1" thickBot="1">
      <c r="A35" s="228">
        <v>26</v>
      </c>
      <c r="B35" s="204" t="s">
        <v>504</v>
      </c>
      <c r="C35" s="205">
        <v>249</v>
      </c>
      <c r="D35" s="206">
        <v>1.5</v>
      </c>
      <c r="E35" s="214" t="s">
        <v>174</v>
      </c>
      <c r="F35" s="216">
        <v>15690</v>
      </c>
      <c r="G35" s="198">
        <f t="shared" si="6"/>
        <v>265140</v>
      </c>
      <c r="H35" s="173">
        <f t="shared" si="0"/>
        <v>265.90045248868779</v>
      </c>
      <c r="I35" s="209">
        <v>95</v>
      </c>
      <c r="J35" s="229">
        <v>7230</v>
      </c>
      <c r="L35" s="100">
        <f t="shared" si="7"/>
        <v>0</v>
      </c>
      <c r="M35" s="130">
        <f t="shared" si="1"/>
        <v>0</v>
      </c>
      <c r="N35" s="130">
        <f t="shared" si="2"/>
        <v>15690</v>
      </c>
      <c r="O35" s="130">
        <f t="shared" si="3"/>
        <v>0</v>
      </c>
      <c r="P35" s="130">
        <f t="shared" si="4"/>
        <v>0</v>
      </c>
    </row>
    <row r="36" spans="1:16" ht="13.95" customHeight="1" thickBot="1">
      <c r="A36" s="228">
        <v>27</v>
      </c>
      <c r="B36" s="204" t="s">
        <v>504</v>
      </c>
      <c r="C36" s="205">
        <v>249</v>
      </c>
      <c r="D36" s="206">
        <v>0.6</v>
      </c>
      <c r="E36" s="214" t="s">
        <v>174</v>
      </c>
      <c r="F36" s="216">
        <v>6280</v>
      </c>
      <c r="G36" s="198">
        <f t="shared" si="6"/>
        <v>271420</v>
      </c>
      <c r="H36" s="173">
        <f t="shared" si="0"/>
        <v>255.76018099547508</v>
      </c>
      <c r="I36" s="209">
        <v>95</v>
      </c>
      <c r="J36" s="229">
        <v>6900</v>
      </c>
      <c r="L36" s="100">
        <f t="shared" si="7"/>
        <v>0</v>
      </c>
      <c r="M36" s="130">
        <f t="shared" si="1"/>
        <v>0</v>
      </c>
      <c r="N36" s="130">
        <f t="shared" si="2"/>
        <v>6280</v>
      </c>
      <c r="O36" s="130">
        <f t="shared" si="3"/>
        <v>0</v>
      </c>
      <c r="P36" s="130">
        <f t="shared" si="4"/>
        <v>0</v>
      </c>
    </row>
    <row r="37" spans="1:16" ht="13.95" customHeight="1" thickBot="1">
      <c r="A37" s="228">
        <v>28</v>
      </c>
      <c r="B37" s="204" t="s">
        <v>504</v>
      </c>
      <c r="C37" s="205">
        <v>409</v>
      </c>
      <c r="D37" s="206">
        <v>1</v>
      </c>
      <c r="E37" s="214" t="s">
        <v>174</v>
      </c>
      <c r="F37" s="216">
        <v>17200</v>
      </c>
      <c r="G37" s="198">
        <f t="shared" si="6"/>
        <v>288620</v>
      </c>
      <c r="H37" s="173">
        <f t="shared" si="0"/>
        <v>427.50678733031674</v>
      </c>
      <c r="I37" s="209">
        <v>95</v>
      </c>
      <c r="J37" s="229">
        <v>6860</v>
      </c>
      <c r="L37" s="100">
        <f t="shared" si="7"/>
        <v>0</v>
      </c>
      <c r="M37" s="130">
        <f t="shared" si="1"/>
        <v>0</v>
      </c>
      <c r="N37" s="130">
        <f t="shared" si="2"/>
        <v>17200</v>
      </c>
      <c r="O37" s="130">
        <f t="shared" si="3"/>
        <v>0</v>
      </c>
      <c r="P37" s="130">
        <f t="shared" si="4"/>
        <v>0</v>
      </c>
    </row>
    <row r="38" spans="1:16" ht="13.95" customHeight="1" thickBot="1">
      <c r="A38" s="228">
        <v>29</v>
      </c>
      <c r="B38" s="204" t="s">
        <v>504</v>
      </c>
      <c r="C38" s="205">
        <v>248</v>
      </c>
      <c r="D38" s="206">
        <v>1.3</v>
      </c>
      <c r="E38" s="214" t="s">
        <v>174</v>
      </c>
      <c r="F38" s="216">
        <v>13560</v>
      </c>
      <c r="G38" s="198">
        <f t="shared" si="6"/>
        <v>302180</v>
      </c>
      <c r="H38" s="173">
        <f t="shared" si="0"/>
        <v>262.58823529411762</v>
      </c>
      <c r="I38" s="209">
        <v>95</v>
      </c>
      <c r="J38" s="229">
        <v>6830</v>
      </c>
      <c r="L38" s="100">
        <f t="shared" si="7"/>
        <v>0</v>
      </c>
      <c r="M38" s="130">
        <f t="shared" si="1"/>
        <v>0</v>
      </c>
      <c r="N38" s="130">
        <f t="shared" si="2"/>
        <v>13560</v>
      </c>
      <c r="O38" s="130">
        <f t="shared" si="3"/>
        <v>0</v>
      </c>
      <c r="P38" s="130">
        <f t="shared" si="4"/>
        <v>0</v>
      </c>
    </row>
    <row r="39" spans="1:16" ht="13.95" customHeight="1" thickBot="1">
      <c r="A39" s="228">
        <v>30</v>
      </c>
      <c r="B39" s="204" t="s">
        <v>504</v>
      </c>
      <c r="C39" s="205">
        <v>199</v>
      </c>
      <c r="D39" s="206">
        <v>1.5</v>
      </c>
      <c r="E39" s="214" t="s">
        <v>174</v>
      </c>
      <c r="F39" s="216">
        <v>12500</v>
      </c>
      <c r="G39" s="198">
        <f t="shared" si="6"/>
        <v>314680</v>
      </c>
      <c r="H39" s="173">
        <f t="shared" si="0"/>
        <v>212.50678733031674</v>
      </c>
      <c r="I39" s="209">
        <v>95</v>
      </c>
      <c r="J39" s="229">
        <v>7200</v>
      </c>
      <c r="L39" s="100">
        <f t="shared" si="7"/>
        <v>0</v>
      </c>
      <c r="M39" s="130">
        <f t="shared" si="1"/>
        <v>0</v>
      </c>
      <c r="N39" s="130">
        <f t="shared" si="2"/>
        <v>12500</v>
      </c>
      <c r="O39" s="130">
        <f t="shared" si="3"/>
        <v>0</v>
      </c>
      <c r="P39" s="130">
        <f t="shared" si="4"/>
        <v>0</v>
      </c>
    </row>
    <row r="40" spans="1:16" ht="13.95" customHeight="1" thickBot="1">
      <c r="A40" s="228">
        <v>31</v>
      </c>
      <c r="B40" s="204" t="s">
        <v>504</v>
      </c>
      <c r="C40" s="205">
        <v>332</v>
      </c>
      <c r="D40" s="206">
        <v>2</v>
      </c>
      <c r="E40" s="214" t="s">
        <v>174</v>
      </c>
      <c r="F40" s="216">
        <v>18420</v>
      </c>
      <c r="G40" s="198">
        <f t="shared" si="6"/>
        <v>333100</v>
      </c>
      <c r="H40" s="173">
        <f t="shared" si="0"/>
        <v>362.04524886877823</v>
      </c>
      <c r="I40" s="209">
        <v>95</v>
      </c>
      <c r="J40" s="229">
        <v>7550</v>
      </c>
      <c r="L40" s="100">
        <f t="shared" si="7"/>
        <v>0</v>
      </c>
      <c r="M40" s="130">
        <f t="shared" si="1"/>
        <v>0</v>
      </c>
      <c r="N40" s="130">
        <f t="shared" si="2"/>
        <v>18420</v>
      </c>
      <c r="O40" s="130">
        <f t="shared" si="3"/>
        <v>0</v>
      </c>
      <c r="P40" s="130">
        <f t="shared" si="4"/>
        <v>0</v>
      </c>
    </row>
    <row r="41" spans="1:16" ht="13.95" customHeight="1" thickBot="1">
      <c r="A41" s="228">
        <v>32</v>
      </c>
      <c r="B41" s="204"/>
      <c r="C41" s="205"/>
      <c r="D41" s="206"/>
      <c r="E41" s="214"/>
      <c r="F41" s="216">
        <f t="shared" si="5"/>
        <v>0</v>
      </c>
      <c r="G41" s="198">
        <f t="shared" si="6"/>
        <v>333100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372.21213</v>
      </c>
      <c r="D49" s="213"/>
      <c r="E49" s="207" t="s">
        <v>214</v>
      </c>
      <c r="F49" s="215"/>
      <c r="G49" s="199"/>
      <c r="H49" s="173">
        <f t="shared" si="0"/>
        <v>372.21213</v>
      </c>
      <c r="I49" s="205">
        <v>95</v>
      </c>
      <c r="J49" s="229">
        <v>7600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380214.90946</v>
      </c>
      <c r="D50" s="195" t="s">
        <v>294</v>
      </c>
      <c r="E50" s="177" t="s">
        <v>295</v>
      </c>
      <c r="F50" s="191">
        <f>SUM(F10:F46)</f>
        <v>333100</v>
      </c>
      <c r="G50" s="201" t="s">
        <v>212</v>
      </c>
      <c r="H50" s="200"/>
      <c r="I50" s="197"/>
      <c r="J50" s="231" t="s">
        <v>257</v>
      </c>
      <c r="K50" s="32"/>
      <c r="L50" s="100"/>
      <c r="M50" s="101"/>
      <c r="N50" s="101"/>
      <c r="O50" s="102"/>
      <c r="P50" s="102"/>
    </row>
    <row r="51" spans="1:17" ht="13.95" customHeight="1" thickBot="1">
      <c r="A51" s="230" t="s">
        <v>259</v>
      </c>
      <c r="B51" s="210">
        <v>0.14861111111111111</v>
      </c>
      <c r="C51" s="190" t="s">
        <v>258</v>
      </c>
      <c r="D51" s="180" t="s">
        <v>260</v>
      </c>
      <c r="E51" s="210">
        <v>0.22916666666666666</v>
      </c>
      <c r="F51" s="190" t="s">
        <v>258</v>
      </c>
      <c r="G51" s="180" t="s">
        <v>261</v>
      </c>
      <c r="H51" s="217">
        <v>43168</v>
      </c>
      <c r="I51" s="197" t="s">
        <v>301</v>
      </c>
      <c r="J51" s="232">
        <f>H49+H55</f>
        <v>422.21213</v>
      </c>
      <c r="K51" s="172"/>
      <c r="L51" s="100"/>
      <c r="M51" s="101"/>
      <c r="N51" s="101"/>
      <c r="O51" s="102"/>
      <c r="P51" s="102"/>
    </row>
    <row r="52" spans="1:17" ht="13.95" customHeight="1" thickBot="1">
      <c r="A52" s="230" t="s">
        <v>234</v>
      </c>
      <c r="B52" s="205">
        <v>491</v>
      </c>
      <c r="C52" s="179" t="s">
        <v>134</v>
      </c>
      <c r="D52" s="180" t="s">
        <v>216</v>
      </c>
      <c r="E52" s="211">
        <f>MAX(D10:D48)</f>
        <v>2</v>
      </c>
      <c r="F52" s="179" t="s">
        <v>221</v>
      </c>
      <c r="G52" s="180" t="s">
        <v>222</v>
      </c>
      <c r="H52" s="211">
        <f>F50/(SUM(C15:C48)*42)</f>
        <v>0.98374502368548511</v>
      </c>
      <c r="I52" s="197" t="s">
        <v>221</v>
      </c>
      <c r="J52" s="233" t="s">
        <v>292</v>
      </c>
      <c r="L52" s="100"/>
      <c r="M52" s="101"/>
      <c r="N52" s="101"/>
      <c r="O52" s="102"/>
      <c r="P52" s="102"/>
    </row>
    <row r="53" spans="1:17" ht="13.95" customHeight="1" thickBot="1">
      <c r="A53" s="230" t="s">
        <v>235</v>
      </c>
      <c r="B53" s="205">
        <v>1493</v>
      </c>
      <c r="C53" s="179" t="s">
        <v>134</v>
      </c>
      <c r="D53" s="180" t="s">
        <v>217</v>
      </c>
      <c r="E53" s="205">
        <f>MAX(I10:I49)</f>
        <v>95</v>
      </c>
      <c r="F53" s="179" t="s">
        <v>135</v>
      </c>
      <c r="G53" s="180" t="s">
        <v>219</v>
      </c>
      <c r="H53" s="205">
        <f>AVERAGE(I14:I48)</f>
        <v>95</v>
      </c>
      <c r="I53" s="197" t="s">
        <v>135</v>
      </c>
      <c r="J53" s="234">
        <f>SUM(H10:H49)+E55+H55</f>
        <v>9735.9169349989206</v>
      </c>
      <c r="L53" s="172"/>
      <c r="M53" s="172"/>
      <c r="N53" s="172"/>
      <c r="O53" s="172"/>
      <c r="P53" s="172"/>
    </row>
    <row r="54" spans="1:17" ht="13.95" customHeight="1" thickBot="1">
      <c r="A54" s="230" t="s">
        <v>136</v>
      </c>
      <c r="B54" s="208">
        <v>1380</v>
      </c>
      <c r="C54" s="179" t="s">
        <v>134</v>
      </c>
      <c r="D54" s="180" t="s">
        <v>218</v>
      </c>
      <c r="E54" s="205">
        <f>MAX(J10:J49)</f>
        <v>7700</v>
      </c>
      <c r="F54" s="179" t="s">
        <v>134</v>
      </c>
      <c r="G54" s="180" t="s">
        <v>220</v>
      </c>
      <c r="H54" s="205">
        <f>AVERAGE(J14:J48)</f>
        <v>7014.4444444444443</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0.58803875968992247</v>
      </c>
      <c r="C55" s="179" t="s">
        <v>289</v>
      </c>
      <c r="D55" s="189" t="s">
        <v>287</v>
      </c>
      <c r="E55" s="212">
        <v>264</v>
      </c>
      <c r="F55" s="179" t="s">
        <v>288</v>
      </c>
      <c r="G55" s="178" t="s">
        <v>290</v>
      </c>
      <c r="H55" s="212">
        <v>50</v>
      </c>
      <c r="I55" s="197" t="s">
        <v>288</v>
      </c>
      <c r="J55" s="234">
        <f>(C50/42)+E55+H55</f>
        <v>9366.7359395238091</v>
      </c>
      <c r="L55" s="85">
        <f t="shared" ref="L55:P55" si="10">SUM(L10:L49)</f>
        <v>59.523809523809526</v>
      </c>
      <c r="M55" s="85">
        <f t="shared" si="10"/>
        <v>82910</v>
      </c>
      <c r="N55" s="85">
        <f t="shared" si="10"/>
        <v>250190</v>
      </c>
      <c r="O55" s="85">
        <f t="shared" si="10"/>
        <v>0</v>
      </c>
      <c r="P55" s="85">
        <f t="shared" si="10"/>
        <v>0</v>
      </c>
    </row>
    <row r="56" spans="1:17" ht="43.2" customHeight="1">
      <c r="A56" s="625" t="s">
        <v>534</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16789</v>
      </c>
      <c r="B61" s="119">
        <f>C6</f>
        <v>16939</v>
      </c>
      <c r="C61" s="119">
        <f>C50</f>
        <v>380214.90946</v>
      </c>
      <c r="D61" s="119">
        <f>J55</f>
        <v>9366.7359395238091</v>
      </c>
      <c r="E61" s="119">
        <f>F50</f>
        <v>333100</v>
      </c>
      <c r="F61" s="119">
        <f>M55</f>
        <v>82910</v>
      </c>
      <c r="G61" s="119">
        <f>N55</f>
        <v>250190</v>
      </c>
      <c r="H61" s="119">
        <f>O55</f>
        <v>0</v>
      </c>
      <c r="I61" s="119">
        <f>P55</f>
        <v>0</v>
      </c>
      <c r="J61" s="119">
        <f>B52</f>
        <v>491</v>
      </c>
      <c r="K61" s="119">
        <f>B53</f>
        <v>1493</v>
      </c>
      <c r="L61" s="119">
        <f>B54</f>
        <v>1380</v>
      </c>
      <c r="M61" s="120">
        <f>B55</f>
        <v>0.58803875968992247</v>
      </c>
      <c r="N61" s="119">
        <f>E53</f>
        <v>95</v>
      </c>
      <c r="O61" s="119">
        <f>H53</f>
        <v>95</v>
      </c>
      <c r="P61" s="119">
        <f>E54</f>
        <v>7700</v>
      </c>
      <c r="Q61" s="119">
        <f>H54</f>
        <v>7014.4444444444443</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0.24960852806552639</v>
      </c>
      <c r="N3" s="143">
        <f>N55/F50</f>
        <v>0.75039147193447364</v>
      </c>
      <c r="O3" s="143">
        <f>O55/F50</f>
        <v>0</v>
      </c>
      <c r="P3" s="143">
        <f>P55/F50</f>
        <v>0</v>
      </c>
    </row>
    <row r="4" spans="1:17" ht="13.95" customHeight="1" thickBot="1">
      <c r="A4" s="615">
        <v>16</v>
      </c>
      <c r="B4" s="181" t="s">
        <v>276</v>
      </c>
      <c r="C4" s="202">
        <v>16773</v>
      </c>
      <c r="D4" s="182" t="s">
        <v>137</v>
      </c>
      <c r="E4" s="186">
        <f>'Perf Sheet '!$L$5</f>
        <v>2.2169999999999999E-2</v>
      </c>
      <c r="F4" s="616" t="s">
        <v>284</v>
      </c>
      <c r="G4" s="617"/>
      <c r="H4" s="618" t="s">
        <v>509</v>
      </c>
      <c r="I4" s="618"/>
      <c r="J4" s="619"/>
      <c r="N4" s="32"/>
    </row>
    <row r="5" spans="1:17" ht="13.95" customHeight="1" thickBot="1">
      <c r="A5" s="615"/>
      <c r="B5" s="570" t="s">
        <v>139</v>
      </c>
      <c r="C5" s="203">
        <v>16607.5</v>
      </c>
      <c r="D5" s="183" t="s">
        <v>277</v>
      </c>
      <c r="E5" s="187">
        <f>(C6+C5)/2</f>
        <v>16682.25</v>
      </c>
      <c r="F5" s="616" t="s">
        <v>285</v>
      </c>
      <c r="G5" s="620"/>
      <c r="H5" s="618" t="s">
        <v>512</v>
      </c>
      <c r="I5" s="621"/>
      <c r="J5" s="619"/>
      <c r="M5" s="628" t="s">
        <v>198</v>
      </c>
      <c r="N5" s="629"/>
      <c r="O5" s="629"/>
      <c r="P5" s="630"/>
    </row>
    <row r="6" spans="1:17" ht="13.95" customHeight="1" thickBot="1">
      <c r="A6" s="225" t="s">
        <v>202</v>
      </c>
      <c r="B6" s="570" t="s">
        <v>140</v>
      </c>
      <c r="C6" s="203">
        <v>16757</v>
      </c>
      <c r="D6" s="184" t="s">
        <v>203</v>
      </c>
      <c r="E6" s="188">
        <f>'Perf Sheet '!$J$13</f>
        <v>0.65</v>
      </c>
      <c r="F6" s="192" t="s">
        <v>226</v>
      </c>
      <c r="G6" s="194">
        <f>SUM(C12:C15)/SUM(C12:C46)</f>
        <v>9.0171078942421087E-2</v>
      </c>
      <c r="H6" s="192" t="s">
        <v>224</v>
      </c>
      <c r="I6" s="173">
        <f>J55/'Perf Sheet '!$E$21</f>
        <v>50.463778861627752</v>
      </c>
      <c r="J6" s="226"/>
      <c r="M6" s="631" t="s">
        <v>199</v>
      </c>
      <c r="N6" s="632"/>
      <c r="O6" s="632"/>
      <c r="P6" s="633"/>
    </row>
    <row r="7" spans="1:17" ht="13.95" customHeight="1" thickBot="1">
      <c r="A7" s="227">
        <v>22.1</v>
      </c>
      <c r="B7" s="570" t="s">
        <v>141</v>
      </c>
      <c r="C7" s="203">
        <v>8904</v>
      </c>
      <c r="D7" s="185" t="s">
        <v>138</v>
      </c>
      <c r="E7" s="187">
        <f>'Perf Sheet '!$J$15</f>
        <v>6</v>
      </c>
      <c r="F7" s="193" t="s">
        <v>223</v>
      </c>
      <c r="G7" s="187">
        <f>'Perf Sheet '!$J$12</f>
        <v>95</v>
      </c>
      <c r="H7" s="192" t="s">
        <v>225</v>
      </c>
      <c r="I7" s="173">
        <f>F50/'Perf Sheet '!$E$21</f>
        <v>1839.7783933518006</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54</v>
      </c>
      <c r="D10" s="206"/>
      <c r="E10" s="214" t="s">
        <v>197</v>
      </c>
      <c r="F10" s="216">
        <f>(D10*42)*C10</f>
        <v>0</v>
      </c>
      <c r="G10" s="198">
        <f>F10</f>
        <v>0</v>
      </c>
      <c r="H10" s="173">
        <f t="shared" ref="H10:H49" si="0">(1*((D10/$A$7)+1))*C10</f>
        <v>54</v>
      </c>
      <c r="I10" s="209">
        <v>15</v>
      </c>
      <c r="J10" s="229">
        <v>4296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55</v>
      </c>
      <c r="J11" s="229">
        <v>6120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94</v>
      </c>
      <c r="J12" s="229">
        <v>8000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94</v>
      </c>
      <c r="J13" s="229">
        <v>7900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94</v>
      </c>
      <c r="J14" s="229">
        <v>7950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198</v>
      </c>
      <c r="D15" s="206">
        <v>0.3</v>
      </c>
      <c r="E15" s="214" t="s">
        <v>194</v>
      </c>
      <c r="F15" s="216">
        <v>2500</v>
      </c>
      <c r="G15" s="198">
        <f t="shared" si="6"/>
        <v>2500</v>
      </c>
      <c r="H15" s="173">
        <f t="shared" si="0"/>
        <v>200.68778280542986</v>
      </c>
      <c r="I15" s="209">
        <v>88</v>
      </c>
      <c r="J15" s="229">
        <v>8150</v>
      </c>
      <c r="L15" s="100">
        <f t="shared" si="7"/>
        <v>0</v>
      </c>
      <c r="M15" s="130">
        <f t="shared" si="1"/>
        <v>2500</v>
      </c>
      <c r="N15" s="130">
        <f t="shared" si="2"/>
        <v>0</v>
      </c>
      <c r="O15" s="130">
        <f t="shared" si="3"/>
        <v>0</v>
      </c>
      <c r="P15" s="130">
        <f t="shared" si="4"/>
        <v>0</v>
      </c>
      <c r="Q15" s="86" t="s">
        <v>175</v>
      </c>
    </row>
    <row r="16" spans="1:17" ht="13.95" customHeight="1" thickBot="1">
      <c r="A16" s="228">
        <v>7</v>
      </c>
      <c r="B16" s="204" t="s">
        <v>436</v>
      </c>
      <c r="C16" s="205">
        <v>251</v>
      </c>
      <c r="D16" s="206">
        <v>0.6</v>
      </c>
      <c r="E16" s="214" t="s">
        <v>194</v>
      </c>
      <c r="F16" s="216">
        <v>6330</v>
      </c>
      <c r="G16" s="198">
        <f t="shared" si="6"/>
        <v>8830</v>
      </c>
      <c r="H16" s="173">
        <f t="shared" si="0"/>
        <v>257.814479638009</v>
      </c>
      <c r="I16" s="209">
        <v>86</v>
      </c>
      <c r="J16" s="229">
        <v>8100</v>
      </c>
      <c r="L16" s="100">
        <f t="shared" si="7"/>
        <v>0</v>
      </c>
      <c r="M16" s="130">
        <f t="shared" si="1"/>
        <v>6330</v>
      </c>
      <c r="N16" s="130">
        <f t="shared" si="2"/>
        <v>0</v>
      </c>
      <c r="O16" s="130">
        <f t="shared" si="3"/>
        <v>0</v>
      </c>
      <c r="P16" s="130">
        <f t="shared" si="4"/>
        <v>0</v>
      </c>
      <c r="Q16" s="86" t="s">
        <v>210</v>
      </c>
    </row>
    <row r="17" spans="1:17" ht="13.95" customHeight="1" thickBot="1">
      <c r="A17" s="228">
        <v>8</v>
      </c>
      <c r="B17" s="204" t="s">
        <v>436</v>
      </c>
      <c r="C17" s="205">
        <v>299</v>
      </c>
      <c r="D17" s="206">
        <v>0.9</v>
      </c>
      <c r="E17" s="214" t="s">
        <v>194</v>
      </c>
      <c r="F17" s="216">
        <v>11300</v>
      </c>
      <c r="G17" s="198">
        <f t="shared" si="6"/>
        <v>20130</v>
      </c>
      <c r="H17" s="173">
        <f t="shared" si="0"/>
        <v>311.1764705882353</v>
      </c>
      <c r="I17" s="209">
        <v>91</v>
      </c>
      <c r="J17" s="229">
        <v>8130</v>
      </c>
      <c r="L17" s="100">
        <f t="shared" si="7"/>
        <v>0</v>
      </c>
      <c r="M17" s="130">
        <f t="shared" si="1"/>
        <v>11300</v>
      </c>
      <c r="N17" s="130">
        <f t="shared" si="2"/>
        <v>0</v>
      </c>
      <c r="O17" s="130">
        <f t="shared" si="3"/>
        <v>0</v>
      </c>
      <c r="P17" s="130">
        <f t="shared" si="4"/>
        <v>0</v>
      </c>
      <c r="Q17" s="86" t="s">
        <v>148</v>
      </c>
    </row>
    <row r="18" spans="1:17" ht="13.95" customHeight="1" thickBot="1">
      <c r="A18" s="228">
        <v>9</v>
      </c>
      <c r="B18" s="204" t="s">
        <v>436</v>
      </c>
      <c r="C18" s="205">
        <v>499</v>
      </c>
      <c r="D18" s="206">
        <v>1.1000000000000001</v>
      </c>
      <c r="E18" s="214" t="s">
        <v>194</v>
      </c>
      <c r="F18" s="216">
        <v>23060</v>
      </c>
      <c r="G18" s="198">
        <f t="shared" si="6"/>
        <v>43190</v>
      </c>
      <c r="H18" s="173">
        <f t="shared" si="0"/>
        <v>523.83710407239823</v>
      </c>
      <c r="I18" s="209">
        <v>91</v>
      </c>
      <c r="J18" s="229">
        <v>8140</v>
      </c>
      <c r="L18" s="100">
        <f t="shared" si="7"/>
        <v>0</v>
      </c>
      <c r="M18" s="130">
        <f t="shared" si="1"/>
        <v>23060</v>
      </c>
      <c r="N18" s="130">
        <f t="shared" si="2"/>
        <v>0</v>
      </c>
      <c r="O18" s="130">
        <f t="shared" si="3"/>
        <v>0</v>
      </c>
      <c r="P18" s="130">
        <f t="shared" si="4"/>
        <v>0</v>
      </c>
      <c r="Q18" s="86" t="s">
        <v>63</v>
      </c>
    </row>
    <row r="19" spans="1:17" ht="13.95" customHeight="1" thickBot="1">
      <c r="A19" s="228">
        <v>10</v>
      </c>
      <c r="B19" s="204" t="s">
        <v>436</v>
      </c>
      <c r="C19" s="205">
        <v>450</v>
      </c>
      <c r="D19" s="206">
        <v>1.3</v>
      </c>
      <c r="E19" s="214" t="s">
        <v>194</v>
      </c>
      <c r="F19" s="216">
        <v>24610</v>
      </c>
      <c r="G19" s="198">
        <f t="shared" si="6"/>
        <v>67800</v>
      </c>
      <c r="H19" s="173">
        <f t="shared" si="0"/>
        <v>476.47058823529414</v>
      </c>
      <c r="I19" s="209">
        <v>91</v>
      </c>
      <c r="J19" s="229">
        <v>7850</v>
      </c>
      <c r="L19" s="100">
        <f t="shared" si="7"/>
        <v>0</v>
      </c>
      <c r="M19" s="130">
        <f t="shared" si="1"/>
        <v>24610</v>
      </c>
      <c r="N19" s="130">
        <f t="shared" si="2"/>
        <v>0</v>
      </c>
      <c r="O19" s="130">
        <f t="shared" si="3"/>
        <v>0</v>
      </c>
      <c r="P19" s="130">
        <f t="shared" si="4"/>
        <v>0</v>
      </c>
      <c r="Q19" s="86" t="s">
        <v>147</v>
      </c>
    </row>
    <row r="20" spans="1:17" ht="13.95" customHeight="1" thickBot="1">
      <c r="A20" s="228">
        <v>11</v>
      </c>
      <c r="B20" s="204" t="s">
        <v>436</v>
      </c>
      <c r="C20" s="205">
        <v>240</v>
      </c>
      <c r="D20" s="206">
        <v>1.5</v>
      </c>
      <c r="E20" s="214" t="s">
        <v>194</v>
      </c>
      <c r="F20" s="216">
        <v>15090</v>
      </c>
      <c r="G20" s="198">
        <f t="shared" si="6"/>
        <v>82890</v>
      </c>
      <c r="H20" s="173">
        <f t="shared" si="0"/>
        <v>256.28959276018099</v>
      </c>
      <c r="I20" s="209">
        <v>91</v>
      </c>
      <c r="J20" s="229">
        <v>7560</v>
      </c>
      <c r="L20" s="100">
        <f t="shared" si="7"/>
        <v>0</v>
      </c>
      <c r="M20" s="130">
        <f t="shared" si="1"/>
        <v>15090</v>
      </c>
      <c r="N20" s="130">
        <f t="shared" si="2"/>
        <v>0</v>
      </c>
      <c r="O20" s="130">
        <f t="shared" si="3"/>
        <v>0</v>
      </c>
      <c r="P20" s="130">
        <f t="shared" si="4"/>
        <v>0</v>
      </c>
      <c r="Q20" s="86" t="s">
        <v>186</v>
      </c>
    </row>
    <row r="21" spans="1:17" ht="13.95" customHeight="1" thickBot="1">
      <c r="A21" s="228">
        <v>12</v>
      </c>
      <c r="B21" s="204" t="s">
        <v>436</v>
      </c>
      <c r="C21" s="205">
        <v>300</v>
      </c>
      <c r="D21" s="206">
        <v>0.6</v>
      </c>
      <c r="E21" s="214" t="s">
        <v>174</v>
      </c>
      <c r="F21" s="216">
        <v>7560</v>
      </c>
      <c r="G21" s="198">
        <f t="shared" si="6"/>
        <v>90450</v>
      </c>
      <c r="H21" s="173">
        <f t="shared" si="0"/>
        <v>308.1447963800905</v>
      </c>
      <c r="I21" s="209">
        <v>93</v>
      </c>
      <c r="J21" s="229">
        <v>7610</v>
      </c>
      <c r="L21" s="100">
        <f t="shared" si="7"/>
        <v>0</v>
      </c>
      <c r="M21" s="130">
        <f t="shared" si="1"/>
        <v>0</v>
      </c>
      <c r="N21" s="130">
        <f t="shared" si="2"/>
        <v>7560</v>
      </c>
      <c r="O21" s="130">
        <f t="shared" si="3"/>
        <v>0</v>
      </c>
      <c r="P21" s="130">
        <f t="shared" si="4"/>
        <v>0</v>
      </c>
      <c r="Q21" s="86" t="s">
        <v>187</v>
      </c>
    </row>
    <row r="22" spans="1:17" ht="13.95" customHeight="1" thickBot="1">
      <c r="A22" s="228">
        <v>13</v>
      </c>
      <c r="B22" s="204" t="s">
        <v>436</v>
      </c>
      <c r="C22" s="205">
        <v>551</v>
      </c>
      <c r="D22" s="206">
        <v>0.9</v>
      </c>
      <c r="E22" s="214" t="s">
        <v>174</v>
      </c>
      <c r="F22" s="216">
        <v>20810</v>
      </c>
      <c r="G22" s="198">
        <f t="shared" si="6"/>
        <v>111260</v>
      </c>
      <c r="H22" s="173">
        <f t="shared" si="0"/>
        <v>573.43891402714939</v>
      </c>
      <c r="I22" s="209">
        <v>93</v>
      </c>
      <c r="J22" s="229">
        <v>7710</v>
      </c>
      <c r="L22" s="100">
        <f t="shared" si="7"/>
        <v>0</v>
      </c>
      <c r="M22" s="130">
        <f t="shared" si="1"/>
        <v>0</v>
      </c>
      <c r="N22" s="130">
        <f t="shared" si="2"/>
        <v>20810</v>
      </c>
      <c r="O22" s="130">
        <f t="shared" si="3"/>
        <v>0</v>
      </c>
      <c r="P22" s="130">
        <f t="shared" si="4"/>
        <v>0</v>
      </c>
      <c r="Q22" s="86" t="s">
        <v>197</v>
      </c>
    </row>
    <row r="23" spans="1:17" ht="13.95" customHeight="1" thickBot="1">
      <c r="A23" s="228">
        <v>14</v>
      </c>
      <c r="B23" s="204" t="s">
        <v>436</v>
      </c>
      <c r="C23" s="205">
        <v>148</v>
      </c>
      <c r="D23" s="206">
        <v>0.3</v>
      </c>
      <c r="E23" s="214" t="s">
        <v>174</v>
      </c>
      <c r="F23" s="216">
        <v>1870</v>
      </c>
      <c r="G23" s="198">
        <f t="shared" si="6"/>
        <v>113130</v>
      </c>
      <c r="H23" s="173">
        <f t="shared" si="0"/>
        <v>150.00904977375563</v>
      </c>
      <c r="I23" s="209">
        <v>91</v>
      </c>
      <c r="J23" s="229">
        <v>7690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349</v>
      </c>
      <c r="D24" s="206">
        <v>0.9</v>
      </c>
      <c r="E24" s="214" t="s">
        <v>174</v>
      </c>
      <c r="F24" s="216">
        <v>13180</v>
      </c>
      <c r="G24" s="198">
        <f t="shared" si="6"/>
        <v>126310</v>
      </c>
      <c r="H24" s="173">
        <f t="shared" si="0"/>
        <v>363.21266968325796</v>
      </c>
      <c r="I24" s="209">
        <v>92</v>
      </c>
      <c r="J24" s="229">
        <v>7850</v>
      </c>
      <c r="L24" s="100">
        <f t="shared" si="7"/>
        <v>0</v>
      </c>
      <c r="M24" s="130">
        <f t="shared" si="1"/>
        <v>0</v>
      </c>
      <c r="N24" s="130">
        <f t="shared" si="2"/>
        <v>13180</v>
      </c>
      <c r="O24" s="130">
        <f t="shared" si="3"/>
        <v>0</v>
      </c>
      <c r="P24" s="130">
        <f t="shared" si="4"/>
        <v>0</v>
      </c>
      <c r="Q24" s="86" t="s">
        <v>291</v>
      </c>
    </row>
    <row r="25" spans="1:17" ht="13.95" customHeight="1" thickBot="1">
      <c r="A25" s="228">
        <v>16</v>
      </c>
      <c r="B25" s="204" t="s">
        <v>436</v>
      </c>
      <c r="C25" s="205">
        <v>501</v>
      </c>
      <c r="D25" s="206">
        <v>1.3</v>
      </c>
      <c r="E25" s="214" t="s">
        <v>174</v>
      </c>
      <c r="F25" s="216">
        <v>27330</v>
      </c>
      <c r="G25" s="198">
        <f t="shared" si="6"/>
        <v>153640</v>
      </c>
      <c r="H25" s="173">
        <f t="shared" si="0"/>
        <v>530.47058823529414</v>
      </c>
      <c r="I25" s="209">
        <v>93</v>
      </c>
      <c r="J25" s="229">
        <v>7680</v>
      </c>
      <c r="L25" s="100">
        <f t="shared" si="7"/>
        <v>0</v>
      </c>
      <c r="M25" s="130">
        <f t="shared" si="1"/>
        <v>0</v>
      </c>
      <c r="N25" s="130">
        <f t="shared" si="2"/>
        <v>27330</v>
      </c>
      <c r="O25" s="130">
        <f t="shared" si="3"/>
        <v>0</v>
      </c>
      <c r="P25" s="130">
        <f t="shared" si="4"/>
        <v>0</v>
      </c>
      <c r="Q25" s="87" t="s">
        <v>214</v>
      </c>
    </row>
    <row r="26" spans="1:17" ht="13.95" customHeight="1" thickBot="1">
      <c r="A26" s="228">
        <v>17</v>
      </c>
      <c r="B26" s="204" t="s">
        <v>436</v>
      </c>
      <c r="C26" s="205">
        <v>147</v>
      </c>
      <c r="D26" s="206">
        <v>0.3</v>
      </c>
      <c r="E26" s="214" t="s">
        <v>174</v>
      </c>
      <c r="F26" s="216">
        <v>1850</v>
      </c>
      <c r="G26" s="198">
        <f t="shared" si="6"/>
        <v>155490</v>
      </c>
      <c r="H26" s="173">
        <f t="shared" si="0"/>
        <v>148.99547511312215</v>
      </c>
      <c r="I26" s="209">
        <v>94</v>
      </c>
      <c r="J26" s="229">
        <v>7020</v>
      </c>
      <c r="L26" s="100">
        <f t="shared" si="7"/>
        <v>0</v>
      </c>
      <c r="M26" s="130">
        <f t="shared" si="1"/>
        <v>0</v>
      </c>
      <c r="N26" s="130">
        <f t="shared" si="2"/>
        <v>1850</v>
      </c>
      <c r="O26" s="130">
        <f t="shared" si="3"/>
        <v>0</v>
      </c>
      <c r="P26" s="130">
        <f t="shared" si="4"/>
        <v>0</v>
      </c>
    </row>
    <row r="27" spans="1:17" ht="13.95" customHeight="1" thickBot="1">
      <c r="A27" s="228">
        <v>18</v>
      </c>
      <c r="B27" s="204" t="s">
        <v>436</v>
      </c>
      <c r="C27" s="205">
        <v>400</v>
      </c>
      <c r="D27" s="206">
        <v>0.9</v>
      </c>
      <c r="E27" s="214" t="s">
        <v>174</v>
      </c>
      <c r="F27" s="216">
        <v>15110</v>
      </c>
      <c r="G27" s="198">
        <f t="shared" si="6"/>
        <v>170600</v>
      </c>
      <c r="H27" s="173">
        <f t="shared" si="0"/>
        <v>416.28959276018105</v>
      </c>
      <c r="I27" s="209">
        <v>93</v>
      </c>
      <c r="J27" s="229">
        <v>6650</v>
      </c>
      <c r="L27" s="100">
        <f t="shared" si="7"/>
        <v>0</v>
      </c>
      <c r="M27" s="130">
        <f t="shared" si="1"/>
        <v>0</v>
      </c>
      <c r="N27" s="130">
        <f t="shared" si="2"/>
        <v>15110</v>
      </c>
      <c r="O27" s="130">
        <f t="shared" si="3"/>
        <v>0</v>
      </c>
      <c r="P27" s="130">
        <f t="shared" si="4"/>
        <v>0</v>
      </c>
    </row>
    <row r="28" spans="1:17" ht="13.95" customHeight="1" thickBot="1">
      <c r="A28" s="228">
        <v>19</v>
      </c>
      <c r="B28" s="204" t="s">
        <v>436</v>
      </c>
      <c r="C28" s="205">
        <v>399</v>
      </c>
      <c r="D28" s="206">
        <v>1.3</v>
      </c>
      <c r="E28" s="214" t="s">
        <v>174</v>
      </c>
      <c r="F28" s="216">
        <v>21810</v>
      </c>
      <c r="G28" s="198">
        <f t="shared" si="6"/>
        <v>192410</v>
      </c>
      <c r="H28" s="173">
        <f t="shared" si="0"/>
        <v>422.47058823529414</v>
      </c>
      <c r="I28" s="209">
        <v>93</v>
      </c>
      <c r="J28" s="229">
        <v>6710</v>
      </c>
      <c r="L28" s="100">
        <f t="shared" si="7"/>
        <v>0</v>
      </c>
      <c r="M28" s="130">
        <f t="shared" si="1"/>
        <v>0</v>
      </c>
      <c r="N28" s="130">
        <f t="shared" si="2"/>
        <v>21810</v>
      </c>
      <c r="O28" s="130">
        <f t="shared" si="3"/>
        <v>0</v>
      </c>
      <c r="P28" s="130">
        <f t="shared" si="4"/>
        <v>0</v>
      </c>
    </row>
    <row r="29" spans="1:17" ht="13.95" customHeight="1" thickBot="1">
      <c r="A29" s="228">
        <v>20</v>
      </c>
      <c r="B29" s="204" t="s">
        <v>436</v>
      </c>
      <c r="C29" s="205">
        <v>399</v>
      </c>
      <c r="D29" s="206">
        <v>0.9</v>
      </c>
      <c r="E29" s="214" t="s">
        <v>174</v>
      </c>
      <c r="F29" s="216">
        <v>15070</v>
      </c>
      <c r="G29" s="198">
        <f t="shared" si="6"/>
        <v>207480</v>
      </c>
      <c r="H29" s="173">
        <f t="shared" si="0"/>
        <v>415.24886877828055</v>
      </c>
      <c r="I29" s="209">
        <v>93</v>
      </c>
      <c r="J29" s="229">
        <v>6770</v>
      </c>
      <c r="L29" s="100">
        <f t="shared" si="7"/>
        <v>0</v>
      </c>
      <c r="M29" s="130">
        <f t="shared" si="1"/>
        <v>0</v>
      </c>
      <c r="N29" s="130">
        <f t="shared" si="2"/>
        <v>15070</v>
      </c>
      <c r="O29" s="130">
        <f t="shared" si="3"/>
        <v>0</v>
      </c>
      <c r="P29" s="130">
        <f t="shared" si="4"/>
        <v>0</v>
      </c>
    </row>
    <row r="30" spans="1:17" ht="13.95" customHeight="1" thickBot="1">
      <c r="A30" s="228">
        <v>21</v>
      </c>
      <c r="B30" s="204" t="s">
        <v>436</v>
      </c>
      <c r="C30" s="205">
        <v>298</v>
      </c>
      <c r="D30" s="206">
        <v>1.5</v>
      </c>
      <c r="E30" s="214" t="s">
        <v>174</v>
      </c>
      <c r="F30" s="216">
        <v>18760</v>
      </c>
      <c r="G30" s="198">
        <f t="shared" si="6"/>
        <v>226240</v>
      </c>
      <c r="H30" s="173">
        <f t="shared" si="0"/>
        <v>318.22624434389138</v>
      </c>
      <c r="I30" s="209">
        <v>93</v>
      </c>
      <c r="J30" s="229">
        <v>6850</v>
      </c>
      <c r="L30" s="100">
        <f t="shared" si="7"/>
        <v>0</v>
      </c>
      <c r="M30" s="130">
        <f t="shared" si="1"/>
        <v>0</v>
      </c>
      <c r="N30" s="130">
        <f t="shared" si="2"/>
        <v>18760</v>
      </c>
      <c r="O30" s="130">
        <f t="shared" si="3"/>
        <v>0</v>
      </c>
      <c r="P30" s="130">
        <f t="shared" si="4"/>
        <v>0</v>
      </c>
    </row>
    <row r="31" spans="1:17" ht="13.95" customHeight="1" thickBot="1">
      <c r="A31" s="228">
        <v>22</v>
      </c>
      <c r="B31" s="204" t="s">
        <v>436</v>
      </c>
      <c r="C31" s="205">
        <v>199</v>
      </c>
      <c r="D31" s="206">
        <v>0.6</v>
      </c>
      <c r="E31" s="214" t="s">
        <v>174</v>
      </c>
      <c r="F31" s="216">
        <v>5010</v>
      </c>
      <c r="G31" s="198">
        <f t="shared" si="6"/>
        <v>231250</v>
      </c>
      <c r="H31" s="173">
        <f t="shared" si="0"/>
        <v>204.40271493212668</v>
      </c>
      <c r="I31" s="209">
        <v>93</v>
      </c>
      <c r="J31" s="229">
        <v>6850</v>
      </c>
      <c r="L31" s="100">
        <f t="shared" si="7"/>
        <v>0</v>
      </c>
      <c r="M31" s="130">
        <f t="shared" si="1"/>
        <v>0</v>
      </c>
      <c r="N31" s="130">
        <f t="shared" si="2"/>
        <v>5010</v>
      </c>
      <c r="O31" s="130">
        <f t="shared" si="3"/>
        <v>0</v>
      </c>
      <c r="P31" s="130">
        <f t="shared" si="4"/>
        <v>0</v>
      </c>
    </row>
    <row r="32" spans="1:17" ht="13.95" customHeight="1" thickBot="1">
      <c r="A32" s="228">
        <v>23</v>
      </c>
      <c r="B32" s="204" t="s">
        <v>436</v>
      </c>
      <c r="C32" s="205">
        <v>0</v>
      </c>
      <c r="D32" s="206">
        <v>0</v>
      </c>
      <c r="E32" s="214" t="s">
        <v>186</v>
      </c>
      <c r="F32" s="216">
        <f t="shared" si="5"/>
        <v>0</v>
      </c>
      <c r="G32" s="198">
        <f t="shared" si="6"/>
        <v>231250</v>
      </c>
      <c r="H32" s="173">
        <f t="shared" si="0"/>
        <v>0</v>
      </c>
      <c r="I32" s="209"/>
      <c r="J32" s="229"/>
      <c r="L32" s="100">
        <f t="shared" si="7"/>
        <v>0</v>
      </c>
      <c r="M32" s="130">
        <f t="shared" si="1"/>
        <v>0</v>
      </c>
      <c r="N32" s="130">
        <f t="shared" si="2"/>
        <v>0</v>
      </c>
      <c r="O32" s="130">
        <f t="shared" si="3"/>
        <v>0</v>
      </c>
      <c r="P32" s="130">
        <f t="shared" si="4"/>
        <v>0</v>
      </c>
    </row>
    <row r="33" spans="1:16" ht="13.95" customHeight="1" thickBot="1">
      <c r="A33" s="228">
        <v>24</v>
      </c>
      <c r="B33" s="204" t="s">
        <v>436</v>
      </c>
      <c r="C33" s="205">
        <v>199</v>
      </c>
      <c r="D33" s="206">
        <v>0.6</v>
      </c>
      <c r="E33" s="214" t="s">
        <v>174</v>
      </c>
      <c r="F33" s="216">
        <v>5010</v>
      </c>
      <c r="G33" s="198">
        <f t="shared" si="6"/>
        <v>236260</v>
      </c>
      <c r="H33" s="173">
        <f t="shared" si="0"/>
        <v>204.40271493212668</v>
      </c>
      <c r="I33" s="209">
        <v>93</v>
      </c>
      <c r="J33" s="229">
        <v>6540</v>
      </c>
      <c r="L33" s="100">
        <f t="shared" si="7"/>
        <v>0</v>
      </c>
      <c r="M33" s="130">
        <f t="shared" si="1"/>
        <v>0</v>
      </c>
      <c r="N33" s="130">
        <f t="shared" si="2"/>
        <v>5010</v>
      </c>
      <c r="O33" s="130">
        <f t="shared" si="3"/>
        <v>0</v>
      </c>
      <c r="P33" s="130">
        <f t="shared" si="4"/>
        <v>0</v>
      </c>
    </row>
    <row r="34" spans="1:16" ht="13.95" customHeight="1" thickBot="1">
      <c r="A34" s="228">
        <v>25</v>
      </c>
      <c r="B34" s="204" t="s">
        <v>436</v>
      </c>
      <c r="C34" s="205">
        <v>350</v>
      </c>
      <c r="D34" s="206">
        <v>0.9</v>
      </c>
      <c r="E34" s="214" t="s">
        <v>174</v>
      </c>
      <c r="F34" s="216">
        <v>13220</v>
      </c>
      <c r="G34" s="198">
        <f t="shared" si="6"/>
        <v>249480</v>
      </c>
      <c r="H34" s="173">
        <f t="shared" si="0"/>
        <v>364.2533936651584</v>
      </c>
      <c r="I34" s="209">
        <v>93</v>
      </c>
      <c r="J34" s="229">
        <v>6530</v>
      </c>
      <c r="L34" s="100">
        <f t="shared" si="7"/>
        <v>0</v>
      </c>
      <c r="M34" s="130">
        <f t="shared" si="1"/>
        <v>0</v>
      </c>
      <c r="N34" s="130">
        <f t="shared" si="2"/>
        <v>13220</v>
      </c>
      <c r="O34" s="130">
        <f t="shared" si="3"/>
        <v>0</v>
      </c>
      <c r="P34" s="130">
        <f t="shared" si="4"/>
        <v>0</v>
      </c>
    </row>
    <row r="35" spans="1:16" ht="13.95" customHeight="1" thickBot="1">
      <c r="A35" s="228">
        <v>26</v>
      </c>
      <c r="B35" s="204" t="s">
        <v>436</v>
      </c>
      <c r="C35" s="205">
        <v>247</v>
      </c>
      <c r="D35" s="206">
        <v>1.5</v>
      </c>
      <c r="E35" s="214" t="s">
        <v>174</v>
      </c>
      <c r="F35" s="216">
        <v>15580</v>
      </c>
      <c r="G35" s="198">
        <f t="shared" si="6"/>
        <v>265060</v>
      </c>
      <c r="H35" s="173">
        <f t="shared" si="0"/>
        <v>263.76470588235293</v>
      </c>
      <c r="I35" s="209">
        <v>93</v>
      </c>
      <c r="J35" s="229">
        <v>6620</v>
      </c>
      <c r="L35" s="100">
        <f t="shared" si="7"/>
        <v>0</v>
      </c>
      <c r="M35" s="130">
        <f t="shared" si="1"/>
        <v>0</v>
      </c>
      <c r="N35" s="130">
        <f t="shared" si="2"/>
        <v>15580</v>
      </c>
      <c r="O35" s="130">
        <f t="shared" si="3"/>
        <v>0</v>
      </c>
      <c r="P35" s="130">
        <f t="shared" si="4"/>
        <v>0</v>
      </c>
    </row>
    <row r="36" spans="1:16" ht="13.95" customHeight="1" thickBot="1">
      <c r="A36" s="228">
        <v>27</v>
      </c>
      <c r="B36" s="204" t="s">
        <v>436</v>
      </c>
      <c r="C36" s="205">
        <v>250</v>
      </c>
      <c r="D36" s="206">
        <v>0.6</v>
      </c>
      <c r="E36" s="214" t="s">
        <v>174</v>
      </c>
      <c r="F36" s="216">
        <v>6310</v>
      </c>
      <c r="G36" s="198">
        <f t="shared" si="6"/>
        <v>271370</v>
      </c>
      <c r="H36" s="173">
        <f t="shared" si="0"/>
        <v>256.78733031674204</v>
      </c>
      <c r="I36" s="209">
        <v>93</v>
      </c>
      <c r="J36" s="229">
        <v>6730</v>
      </c>
      <c r="L36" s="100">
        <f t="shared" si="7"/>
        <v>0</v>
      </c>
      <c r="M36" s="130">
        <f t="shared" si="1"/>
        <v>0</v>
      </c>
      <c r="N36" s="130">
        <f t="shared" si="2"/>
        <v>6310</v>
      </c>
      <c r="O36" s="130">
        <f t="shared" si="3"/>
        <v>0</v>
      </c>
      <c r="P36" s="130">
        <f t="shared" si="4"/>
        <v>0</v>
      </c>
    </row>
    <row r="37" spans="1:16" ht="13.95" customHeight="1" thickBot="1">
      <c r="A37" s="228">
        <v>28</v>
      </c>
      <c r="B37" s="204" t="s">
        <v>436</v>
      </c>
      <c r="C37" s="205">
        <v>411</v>
      </c>
      <c r="D37" s="206">
        <v>1</v>
      </c>
      <c r="E37" s="214" t="s">
        <v>174</v>
      </c>
      <c r="F37" s="216">
        <v>17280</v>
      </c>
      <c r="G37" s="198">
        <f t="shared" si="6"/>
        <v>288650</v>
      </c>
      <c r="H37" s="173">
        <f t="shared" si="0"/>
        <v>429.59728506787332</v>
      </c>
      <c r="I37" s="209">
        <v>93</v>
      </c>
      <c r="J37" s="229">
        <v>6500</v>
      </c>
      <c r="L37" s="100">
        <f t="shared" si="7"/>
        <v>0</v>
      </c>
      <c r="M37" s="130">
        <f t="shared" si="1"/>
        <v>0</v>
      </c>
      <c r="N37" s="130">
        <f t="shared" si="2"/>
        <v>17280</v>
      </c>
      <c r="O37" s="130">
        <f t="shared" si="3"/>
        <v>0</v>
      </c>
      <c r="P37" s="130">
        <f t="shared" si="4"/>
        <v>0</v>
      </c>
    </row>
    <row r="38" spans="1:16" ht="13.95" customHeight="1" thickBot="1">
      <c r="A38" s="228">
        <v>29</v>
      </c>
      <c r="B38" s="204" t="s">
        <v>436</v>
      </c>
      <c r="C38" s="205">
        <v>249</v>
      </c>
      <c r="D38" s="206">
        <v>1.3</v>
      </c>
      <c r="E38" s="214" t="s">
        <v>174</v>
      </c>
      <c r="F38" s="216">
        <v>13610</v>
      </c>
      <c r="G38" s="198">
        <f t="shared" si="6"/>
        <v>302260</v>
      </c>
      <c r="H38" s="173">
        <f t="shared" si="0"/>
        <v>263.64705882352939</v>
      </c>
      <c r="I38" s="209">
        <v>93</v>
      </c>
      <c r="J38" s="229">
        <v>6550</v>
      </c>
      <c r="L38" s="100">
        <f t="shared" si="7"/>
        <v>0</v>
      </c>
      <c r="M38" s="130">
        <f t="shared" si="1"/>
        <v>0</v>
      </c>
      <c r="N38" s="130">
        <f t="shared" si="2"/>
        <v>13610</v>
      </c>
      <c r="O38" s="130">
        <f t="shared" si="3"/>
        <v>0</v>
      </c>
      <c r="P38" s="130">
        <f t="shared" si="4"/>
        <v>0</v>
      </c>
    </row>
    <row r="39" spans="1:16" ht="13.95" customHeight="1" thickBot="1">
      <c r="A39" s="228">
        <v>30</v>
      </c>
      <c r="B39" s="204" t="s">
        <v>436</v>
      </c>
      <c r="C39" s="205">
        <v>199</v>
      </c>
      <c r="D39" s="206">
        <v>1.5</v>
      </c>
      <c r="E39" s="214" t="s">
        <v>174</v>
      </c>
      <c r="F39" s="216">
        <v>12510</v>
      </c>
      <c r="G39" s="198">
        <f t="shared" si="6"/>
        <v>314770</v>
      </c>
      <c r="H39" s="173">
        <f t="shared" si="0"/>
        <v>212.50678733031674</v>
      </c>
      <c r="I39" s="209">
        <v>93</v>
      </c>
      <c r="J39" s="229">
        <v>6560</v>
      </c>
      <c r="L39" s="100">
        <f t="shared" si="7"/>
        <v>0</v>
      </c>
      <c r="M39" s="130">
        <f t="shared" si="1"/>
        <v>0</v>
      </c>
      <c r="N39" s="130">
        <f t="shared" si="2"/>
        <v>12510</v>
      </c>
      <c r="O39" s="130">
        <f t="shared" si="3"/>
        <v>0</v>
      </c>
      <c r="P39" s="130">
        <f t="shared" si="4"/>
        <v>0</v>
      </c>
    </row>
    <row r="40" spans="1:16" ht="13.95" customHeight="1" thickBot="1">
      <c r="A40" s="228">
        <v>31</v>
      </c>
      <c r="B40" s="204" t="s">
        <v>436</v>
      </c>
      <c r="C40" s="205">
        <v>270</v>
      </c>
      <c r="D40" s="206">
        <v>2</v>
      </c>
      <c r="E40" s="214" t="s">
        <v>174</v>
      </c>
      <c r="F40" s="216">
        <v>17310</v>
      </c>
      <c r="G40" s="198">
        <f t="shared" si="6"/>
        <v>332080</v>
      </c>
      <c r="H40" s="173">
        <f t="shared" si="0"/>
        <v>294.43438914027149</v>
      </c>
      <c r="I40" s="209">
        <v>93</v>
      </c>
      <c r="J40" s="229">
        <v>7230</v>
      </c>
      <c r="L40" s="100">
        <f t="shared" si="7"/>
        <v>0</v>
      </c>
      <c r="M40" s="130">
        <f t="shared" si="1"/>
        <v>0</v>
      </c>
      <c r="N40" s="130">
        <f t="shared" si="2"/>
        <v>17310</v>
      </c>
      <c r="O40" s="130">
        <f t="shared" si="3"/>
        <v>0</v>
      </c>
      <c r="P40" s="130">
        <f t="shared" si="4"/>
        <v>0</v>
      </c>
    </row>
    <row r="41" spans="1:16" ht="13.95" customHeight="1" thickBot="1">
      <c r="A41" s="228">
        <v>32</v>
      </c>
      <c r="B41" s="204"/>
      <c r="C41" s="205"/>
      <c r="D41" s="206"/>
      <c r="E41" s="214"/>
      <c r="F41" s="216">
        <f t="shared" si="5"/>
        <v>0</v>
      </c>
      <c r="G41" s="198">
        <f t="shared" si="6"/>
        <v>332080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332080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332080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332080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332080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332080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332080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332080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368.18827499999998</v>
      </c>
      <c r="D49" s="213"/>
      <c r="E49" s="207" t="s">
        <v>214</v>
      </c>
      <c r="F49" s="215"/>
      <c r="G49" s="199"/>
      <c r="H49" s="173">
        <f t="shared" si="0"/>
        <v>368.18827499999998</v>
      </c>
      <c r="I49" s="205">
        <v>93</v>
      </c>
      <c r="J49" s="229">
        <v>7320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369797.90755</v>
      </c>
      <c r="D50" s="195" t="s">
        <v>294</v>
      </c>
      <c r="E50" s="177" t="s">
        <v>295</v>
      </c>
      <c r="F50" s="191">
        <f>SUM(F10:F46)</f>
        <v>332080</v>
      </c>
      <c r="G50" s="201" t="s">
        <v>212</v>
      </c>
      <c r="H50" s="200"/>
      <c r="I50" s="197"/>
      <c r="J50" s="231" t="s">
        <v>257</v>
      </c>
      <c r="K50" s="32"/>
      <c r="L50" s="100"/>
      <c r="M50" s="101"/>
      <c r="N50" s="101"/>
      <c r="O50" s="102"/>
      <c r="P50" s="102"/>
    </row>
    <row r="51" spans="1:17" ht="13.95" customHeight="1" thickBot="1">
      <c r="A51" s="230" t="s">
        <v>259</v>
      </c>
      <c r="B51" s="210">
        <v>0.3833333333333333</v>
      </c>
      <c r="C51" s="190" t="s">
        <v>258</v>
      </c>
      <c r="D51" s="180" t="s">
        <v>260</v>
      </c>
      <c r="E51" s="210">
        <v>0.46597222222222223</v>
      </c>
      <c r="F51" s="190" t="s">
        <v>258</v>
      </c>
      <c r="G51" s="180" t="s">
        <v>261</v>
      </c>
      <c r="H51" s="217">
        <v>43168</v>
      </c>
      <c r="I51" s="197" t="s">
        <v>301</v>
      </c>
      <c r="J51" s="232">
        <f>H49+H55</f>
        <v>418.18827499999998</v>
      </c>
      <c r="K51" s="172"/>
      <c r="L51" s="100"/>
      <c r="M51" s="101"/>
      <c r="N51" s="101"/>
      <c r="O51" s="102"/>
      <c r="P51" s="102"/>
    </row>
    <row r="52" spans="1:17" ht="13.95" customHeight="1" thickBot="1">
      <c r="A52" s="230" t="s">
        <v>234</v>
      </c>
      <c r="B52" s="205">
        <v>920</v>
      </c>
      <c r="C52" s="179" t="s">
        <v>134</v>
      </c>
      <c r="D52" s="180" t="s">
        <v>216</v>
      </c>
      <c r="E52" s="211">
        <f>MAX(D10:D48)</f>
        <v>2</v>
      </c>
      <c r="F52" s="179" t="s">
        <v>221</v>
      </c>
      <c r="G52" s="180" t="s">
        <v>222</v>
      </c>
      <c r="H52" s="211">
        <f>F50/(SUM(C15:C48)*42)</f>
        <v>1.0132854884873339</v>
      </c>
      <c r="I52" s="197" t="s">
        <v>221</v>
      </c>
      <c r="J52" s="233" t="s">
        <v>292</v>
      </c>
      <c r="L52" s="100"/>
      <c r="M52" s="101"/>
      <c r="N52" s="101"/>
      <c r="O52" s="102"/>
      <c r="P52" s="102"/>
    </row>
    <row r="53" spans="1:17" ht="13.95" customHeight="1" thickBot="1">
      <c r="A53" s="230" t="s">
        <v>235</v>
      </c>
      <c r="B53" s="205">
        <v>4296</v>
      </c>
      <c r="C53" s="179" t="s">
        <v>134</v>
      </c>
      <c r="D53" s="180" t="s">
        <v>217</v>
      </c>
      <c r="E53" s="205">
        <f>MAX(I10:I49)</f>
        <v>94</v>
      </c>
      <c r="F53" s="179" t="s">
        <v>135</v>
      </c>
      <c r="G53" s="180" t="s">
        <v>219</v>
      </c>
      <c r="H53" s="205">
        <f>AVERAGE(I14:I48)</f>
        <v>92.192307692307693</v>
      </c>
      <c r="I53" s="197" t="s">
        <v>135</v>
      </c>
      <c r="J53" s="234">
        <f>SUM(H10:H49)+E55+H55</f>
        <v>9472.2912700441702</v>
      </c>
      <c r="L53" s="172"/>
      <c r="M53" s="172"/>
      <c r="N53" s="172"/>
      <c r="O53" s="172"/>
      <c r="P53" s="172"/>
    </row>
    <row r="54" spans="1:17" ht="13.95" customHeight="1" thickBot="1">
      <c r="A54" s="230" t="s">
        <v>136</v>
      </c>
      <c r="B54" s="208">
        <v>1763</v>
      </c>
      <c r="C54" s="179" t="s">
        <v>134</v>
      </c>
      <c r="D54" s="180" t="s">
        <v>218</v>
      </c>
      <c r="E54" s="205">
        <f>MAX(J10:J49)</f>
        <v>8150</v>
      </c>
      <c r="F54" s="179" t="s">
        <v>134</v>
      </c>
      <c r="G54" s="180" t="s">
        <v>220</v>
      </c>
      <c r="H54" s="205">
        <f>AVERAGE(J14:J48)</f>
        <v>7251.1538461538457</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0.63100089847259655</v>
      </c>
      <c r="C55" s="179" t="s">
        <v>289</v>
      </c>
      <c r="D55" s="189" t="s">
        <v>287</v>
      </c>
      <c r="E55" s="212">
        <v>254</v>
      </c>
      <c r="F55" s="179" t="s">
        <v>288</v>
      </c>
      <c r="G55" s="178" t="s">
        <v>290</v>
      </c>
      <c r="H55" s="212">
        <v>50</v>
      </c>
      <c r="I55" s="197" t="s">
        <v>288</v>
      </c>
      <c r="J55" s="234">
        <f>(C50/42)+E55+H55</f>
        <v>9108.7120845238096</v>
      </c>
      <c r="L55" s="85">
        <f t="shared" ref="L55:P55" si="10">SUM(L10:L49)</f>
        <v>59.523809523809526</v>
      </c>
      <c r="M55" s="85">
        <f t="shared" si="10"/>
        <v>82890</v>
      </c>
      <c r="N55" s="85">
        <f t="shared" si="10"/>
        <v>249190</v>
      </c>
      <c r="O55" s="85">
        <f t="shared" si="10"/>
        <v>0</v>
      </c>
      <c r="P55" s="85">
        <f t="shared" si="10"/>
        <v>0</v>
      </c>
    </row>
    <row r="56" spans="1:17" ht="43.2" customHeight="1">
      <c r="A56" s="625" t="s">
        <v>535</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16607.5</v>
      </c>
      <c r="B61" s="119">
        <f>C6</f>
        <v>16757</v>
      </c>
      <c r="C61" s="119">
        <f>C50</f>
        <v>369797.90755</v>
      </c>
      <c r="D61" s="119">
        <f>J55</f>
        <v>9108.7120845238096</v>
      </c>
      <c r="E61" s="119">
        <f>F50</f>
        <v>332080</v>
      </c>
      <c r="F61" s="119">
        <f>M55</f>
        <v>82890</v>
      </c>
      <c r="G61" s="119">
        <f>N55</f>
        <v>249190</v>
      </c>
      <c r="H61" s="119">
        <f>O55</f>
        <v>0</v>
      </c>
      <c r="I61" s="119">
        <f>P55</f>
        <v>0</v>
      </c>
      <c r="J61" s="119">
        <f>B52</f>
        <v>920</v>
      </c>
      <c r="K61" s="119">
        <f>B53</f>
        <v>4296</v>
      </c>
      <c r="L61" s="119">
        <f>B54</f>
        <v>1763</v>
      </c>
      <c r="M61" s="120">
        <f>B55</f>
        <v>0.63100089847259655</v>
      </c>
      <c r="N61" s="119">
        <f>E53</f>
        <v>94</v>
      </c>
      <c r="O61" s="119">
        <f>H53</f>
        <v>92.192307692307693</v>
      </c>
      <c r="P61" s="119">
        <f>E54</f>
        <v>8150</v>
      </c>
      <c r="Q61" s="119">
        <f>H54</f>
        <v>7251.1538461538457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0.24735767475378334</v>
      </c>
      <c r="N3" s="143">
        <f>N55/F50</f>
        <v>0.75264232524621666</v>
      </c>
      <c r="O3" s="143">
        <f>O55/F50</f>
        <v>0</v>
      </c>
      <c r="P3" s="143">
        <f>P55/F50</f>
        <v>0</v>
      </c>
    </row>
    <row r="4" spans="1:17" ht="13.95" customHeight="1" thickBot="1">
      <c r="A4" s="615">
        <v>17</v>
      </c>
      <c r="B4" s="181" t="s">
        <v>276</v>
      </c>
      <c r="C4" s="202">
        <v>16591.5</v>
      </c>
      <c r="D4" s="182" t="s">
        <v>137</v>
      </c>
      <c r="E4" s="186">
        <f>'Perf Sheet '!$L$5</f>
        <v>2.2169999999999999E-2</v>
      </c>
      <c r="F4" s="616" t="s">
        <v>284</v>
      </c>
      <c r="G4" s="617"/>
      <c r="H4" s="618" t="s">
        <v>511</v>
      </c>
      <c r="I4" s="618"/>
      <c r="J4" s="619"/>
      <c r="N4" s="32"/>
    </row>
    <row r="5" spans="1:17" ht="13.95" customHeight="1" thickBot="1">
      <c r="A5" s="615"/>
      <c r="B5" s="575" t="s">
        <v>139</v>
      </c>
      <c r="C5" s="203">
        <v>16426</v>
      </c>
      <c r="D5" s="183" t="s">
        <v>277</v>
      </c>
      <c r="E5" s="187">
        <f>(C6+C5)/2</f>
        <v>16500.75</v>
      </c>
      <c r="F5" s="616" t="s">
        <v>285</v>
      </c>
      <c r="G5" s="620"/>
      <c r="H5" s="618" t="s">
        <v>512</v>
      </c>
      <c r="I5" s="621"/>
      <c r="J5" s="619"/>
      <c r="M5" s="628" t="s">
        <v>198</v>
      </c>
      <c r="N5" s="629"/>
      <c r="O5" s="629"/>
      <c r="P5" s="630"/>
    </row>
    <row r="6" spans="1:17" ht="13.95" customHeight="1" thickBot="1">
      <c r="A6" s="225" t="s">
        <v>202</v>
      </c>
      <c r="B6" s="575" t="s">
        <v>140</v>
      </c>
      <c r="C6" s="203">
        <v>16575.5</v>
      </c>
      <c r="D6" s="184" t="s">
        <v>203</v>
      </c>
      <c r="E6" s="188">
        <f>'Perf Sheet '!$J$13</f>
        <v>0.65</v>
      </c>
      <c r="F6" s="192" t="s">
        <v>226</v>
      </c>
      <c r="G6" s="194">
        <f>SUM(C12:C15)/SUM(C12:C46)</f>
        <v>5.4200019288263089E-2</v>
      </c>
      <c r="H6" s="192" t="s">
        <v>224</v>
      </c>
      <c r="I6" s="173">
        <f>J55/'Perf Sheet '!$E$21</f>
        <v>53.350073293760708</v>
      </c>
      <c r="J6" s="226"/>
      <c r="M6" s="631" t="s">
        <v>199</v>
      </c>
      <c r="N6" s="632"/>
      <c r="O6" s="632"/>
      <c r="P6" s="633"/>
    </row>
    <row r="7" spans="1:17" ht="13.95" customHeight="1" thickBot="1">
      <c r="A7" s="227">
        <v>22.1</v>
      </c>
      <c r="B7" s="575" t="s">
        <v>141</v>
      </c>
      <c r="C7" s="203">
        <v>8904</v>
      </c>
      <c r="D7" s="185" t="s">
        <v>138</v>
      </c>
      <c r="E7" s="187">
        <f>'Perf Sheet '!$J$15</f>
        <v>6</v>
      </c>
      <c r="F7" s="193" t="s">
        <v>223</v>
      </c>
      <c r="G7" s="187">
        <f>'Perf Sheet '!$J$12</f>
        <v>95</v>
      </c>
      <c r="H7" s="192" t="s">
        <v>225</v>
      </c>
      <c r="I7" s="173">
        <f>F50/'Perf Sheet '!$E$21</f>
        <v>1845.0969529085874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52</v>
      </c>
      <c r="D10" s="206"/>
      <c r="E10" s="214" t="s">
        <v>197</v>
      </c>
      <c r="F10" s="216">
        <f>(D10*42)*C10</f>
        <v>0</v>
      </c>
      <c r="G10" s="198">
        <f>F10</f>
        <v>0</v>
      </c>
      <c r="H10" s="173">
        <f t="shared" ref="H10:H49" si="0">(1*((D10/$A$7)+1))*C10</f>
        <v>52</v>
      </c>
      <c r="I10" s="209">
        <v>15</v>
      </c>
      <c r="J10" s="229">
        <v>3943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15</v>
      </c>
      <c r="J11" s="229">
        <v>3060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15</v>
      </c>
      <c r="J12" s="229">
        <v>3070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15</v>
      </c>
      <c r="J13" s="229">
        <v>2890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218</v>
      </c>
      <c r="D14" s="206"/>
      <c r="E14" s="214" t="s">
        <v>148</v>
      </c>
      <c r="F14" s="216">
        <f t="shared" si="5"/>
        <v>0</v>
      </c>
      <c r="G14" s="198">
        <f t="shared" si="6"/>
        <v>0</v>
      </c>
      <c r="H14" s="173">
        <f t="shared" si="0"/>
        <v>218</v>
      </c>
      <c r="I14" s="209">
        <v>15</v>
      </c>
      <c r="J14" s="229">
        <v>2760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58</v>
      </c>
      <c r="D15" s="206"/>
      <c r="E15" s="214" t="s">
        <v>148</v>
      </c>
      <c r="F15" s="216">
        <f t="shared" si="5"/>
        <v>0</v>
      </c>
      <c r="G15" s="198">
        <f t="shared" si="6"/>
        <v>0</v>
      </c>
      <c r="H15" s="173">
        <f t="shared" si="0"/>
        <v>58</v>
      </c>
      <c r="I15" s="209">
        <v>88</v>
      </c>
      <c r="J15" s="229">
        <v>6670</v>
      </c>
      <c r="L15" s="100">
        <f t="shared" si="7"/>
        <v>0</v>
      </c>
      <c r="M15" s="130">
        <f t="shared" si="1"/>
        <v>0</v>
      </c>
      <c r="N15" s="130">
        <f t="shared" si="2"/>
        <v>0</v>
      </c>
      <c r="O15" s="130">
        <f t="shared" si="3"/>
        <v>0</v>
      </c>
      <c r="P15" s="130">
        <f t="shared" si="4"/>
        <v>0</v>
      </c>
      <c r="Q15" s="86" t="s">
        <v>175</v>
      </c>
    </row>
    <row r="16" spans="1:17" ht="13.95" customHeight="1" thickBot="1">
      <c r="A16" s="228">
        <v>7</v>
      </c>
      <c r="B16" s="204" t="s">
        <v>146</v>
      </c>
      <c r="C16" s="205">
        <v>36</v>
      </c>
      <c r="D16" s="206"/>
      <c r="E16" s="214" t="s">
        <v>63</v>
      </c>
      <c r="F16" s="216">
        <f t="shared" si="5"/>
        <v>0</v>
      </c>
      <c r="G16" s="198">
        <f t="shared" si="6"/>
        <v>0</v>
      </c>
      <c r="H16" s="173">
        <f t="shared" si="0"/>
        <v>36</v>
      </c>
      <c r="I16" s="209">
        <v>90</v>
      </c>
      <c r="J16" s="229">
        <v>6930</v>
      </c>
      <c r="L16" s="100">
        <f t="shared" si="7"/>
        <v>36</v>
      </c>
      <c r="M16" s="130">
        <f t="shared" si="1"/>
        <v>0</v>
      </c>
      <c r="N16" s="130">
        <f t="shared" si="2"/>
        <v>0</v>
      </c>
      <c r="O16" s="130">
        <f t="shared" si="3"/>
        <v>0</v>
      </c>
      <c r="P16" s="130">
        <f t="shared" si="4"/>
        <v>0</v>
      </c>
      <c r="Q16" s="86" t="s">
        <v>210</v>
      </c>
    </row>
    <row r="17" spans="1:17" ht="13.95" customHeight="1" thickBot="1">
      <c r="A17" s="228">
        <v>8</v>
      </c>
      <c r="B17" s="204" t="s">
        <v>436</v>
      </c>
      <c r="C17" s="205">
        <v>300</v>
      </c>
      <c r="D17" s="206"/>
      <c r="E17" s="214" t="s">
        <v>148</v>
      </c>
      <c r="F17" s="216">
        <f t="shared" si="5"/>
        <v>0</v>
      </c>
      <c r="G17" s="198">
        <f t="shared" si="6"/>
        <v>0</v>
      </c>
      <c r="H17" s="173">
        <f t="shared" si="0"/>
        <v>300</v>
      </c>
      <c r="I17" s="209">
        <v>93</v>
      </c>
      <c r="J17" s="229">
        <v>7380</v>
      </c>
      <c r="L17" s="100">
        <f t="shared" si="7"/>
        <v>0</v>
      </c>
      <c r="M17" s="130">
        <f t="shared" si="1"/>
        <v>0</v>
      </c>
      <c r="N17" s="130">
        <f t="shared" si="2"/>
        <v>0</v>
      </c>
      <c r="O17" s="130">
        <f t="shared" si="3"/>
        <v>0</v>
      </c>
      <c r="P17" s="130">
        <f t="shared" si="4"/>
        <v>0</v>
      </c>
      <c r="Q17" s="86" t="s">
        <v>148</v>
      </c>
    </row>
    <row r="18" spans="1:17" ht="13.95" customHeight="1" thickBot="1">
      <c r="A18" s="228">
        <v>9</v>
      </c>
      <c r="B18" s="204" t="s">
        <v>436</v>
      </c>
      <c r="C18" s="205">
        <v>200</v>
      </c>
      <c r="D18" s="206">
        <v>0.3</v>
      </c>
      <c r="E18" s="214" t="s">
        <v>194</v>
      </c>
      <c r="F18" s="216">
        <v>2520</v>
      </c>
      <c r="G18" s="198">
        <f t="shared" si="6"/>
        <v>2520</v>
      </c>
      <c r="H18" s="173">
        <f t="shared" si="0"/>
        <v>202.71493212669682</v>
      </c>
      <c r="I18" s="209">
        <v>95</v>
      </c>
      <c r="J18" s="229">
        <v>7470</v>
      </c>
      <c r="L18" s="100">
        <f t="shared" si="7"/>
        <v>0</v>
      </c>
      <c r="M18" s="130">
        <f t="shared" si="1"/>
        <v>2520</v>
      </c>
      <c r="N18" s="130">
        <f t="shared" si="2"/>
        <v>0</v>
      </c>
      <c r="O18" s="130">
        <f t="shared" si="3"/>
        <v>0</v>
      </c>
      <c r="P18" s="130">
        <f t="shared" si="4"/>
        <v>0</v>
      </c>
      <c r="Q18" s="86" t="s">
        <v>63</v>
      </c>
    </row>
    <row r="19" spans="1:17" ht="13.95" customHeight="1" thickBot="1">
      <c r="A19" s="228">
        <v>10</v>
      </c>
      <c r="B19" s="204" t="s">
        <v>436</v>
      </c>
      <c r="C19" s="205">
        <v>249</v>
      </c>
      <c r="D19" s="206">
        <v>0.6</v>
      </c>
      <c r="E19" s="214" t="s">
        <v>194</v>
      </c>
      <c r="F19" s="216">
        <v>6280</v>
      </c>
      <c r="G19" s="198">
        <f t="shared" si="6"/>
        <v>8800</v>
      </c>
      <c r="H19" s="173">
        <f t="shared" si="0"/>
        <v>255.76018099547508</v>
      </c>
      <c r="I19" s="209">
        <v>95</v>
      </c>
      <c r="J19" s="229">
        <v>7710</v>
      </c>
      <c r="L19" s="100">
        <f t="shared" si="7"/>
        <v>0</v>
      </c>
      <c r="M19" s="130">
        <f t="shared" si="1"/>
        <v>6280</v>
      </c>
      <c r="N19" s="130">
        <f t="shared" si="2"/>
        <v>0</v>
      </c>
      <c r="O19" s="130">
        <f t="shared" si="3"/>
        <v>0</v>
      </c>
      <c r="P19" s="130">
        <f t="shared" si="4"/>
        <v>0</v>
      </c>
      <c r="Q19" s="86" t="s">
        <v>147</v>
      </c>
    </row>
    <row r="20" spans="1:17" ht="13.95" customHeight="1" thickBot="1">
      <c r="A20" s="228">
        <v>11</v>
      </c>
      <c r="B20" s="204" t="s">
        <v>436</v>
      </c>
      <c r="C20" s="205">
        <v>298</v>
      </c>
      <c r="D20" s="206">
        <v>0.9</v>
      </c>
      <c r="E20" s="214" t="s">
        <v>194</v>
      </c>
      <c r="F20" s="216">
        <v>11260</v>
      </c>
      <c r="G20" s="198">
        <f t="shared" si="6"/>
        <v>20060</v>
      </c>
      <c r="H20" s="173">
        <f t="shared" si="0"/>
        <v>310.13574660633486</v>
      </c>
      <c r="I20" s="209">
        <v>95</v>
      </c>
      <c r="J20" s="229">
        <v>7450</v>
      </c>
      <c r="L20" s="100">
        <f t="shared" si="7"/>
        <v>0</v>
      </c>
      <c r="M20" s="130">
        <f t="shared" si="1"/>
        <v>11260</v>
      </c>
      <c r="N20" s="130">
        <f t="shared" si="2"/>
        <v>0</v>
      </c>
      <c r="O20" s="130">
        <f t="shared" si="3"/>
        <v>0</v>
      </c>
      <c r="P20" s="130">
        <f t="shared" si="4"/>
        <v>0</v>
      </c>
      <c r="Q20" s="86" t="s">
        <v>186</v>
      </c>
    </row>
    <row r="21" spans="1:17" ht="13.95" customHeight="1" thickBot="1">
      <c r="A21" s="228">
        <v>12</v>
      </c>
      <c r="B21" s="204" t="s">
        <v>436</v>
      </c>
      <c r="C21" s="205">
        <v>299</v>
      </c>
      <c r="D21" s="206">
        <v>0.3</v>
      </c>
      <c r="E21" s="214" t="s">
        <v>194</v>
      </c>
      <c r="F21" s="216">
        <v>3770</v>
      </c>
      <c r="G21" s="198">
        <f t="shared" si="6"/>
        <v>23830</v>
      </c>
      <c r="H21" s="173">
        <f t="shared" si="0"/>
        <v>303.05882352941177</v>
      </c>
      <c r="I21" s="209">
        <v>95</v>
      </c>
      <c r="J21" s="229">
        <v>7120</v>
      </c>
      <c r="L21" s="100">
        <f t="shared" si="7"/>
        <v>0</v>
      </c>
      <c r="M21" s="130">
        <f t="shared" si="1"/>
        <v>3770</v>
      </c>
      <c r="N21" s="130">
        <f t="shared" si="2"/>
        <v>0</v>
      </c>
      <c r="O21" s="130">
        <f t="shared" si="3"/>
        <v>0</v>
      </c>
      <c r="P21" s="130">
        <f t="shared" si="4"/>
        <v>0</v>
      </c>
      <c r="Q21" s="86" t="s">
        <v>187</v>
      </c>
    </row>
    <row r="22" spans="1:17" ht="13.95" customHeight="1" thickBot="1">
      <c r="A22" s="228">
        <v>13</v>
      </c>
      <c r="B22" s="204" t="s">
        <v>436</v>
      </c>
      <c r="C22" s="205">
        <v>598</v>
      </c>
      <c r="D22" s="206">
        <v>1.1000000000000001</v>
      </c>
      <c r="E22" s="214" t="s">
        <v>194</v>
      </c>
      <c r="F22" s="216">
        <v>27640</v>
      </c>
      <c r="G22" s="198">
        <f t="shared" si="6"/>
        <v>51470</v>
      </c>
      <c r="H22" s="173">
        <f t="shared" si="0"/>
        <v>627.76470588235293</v>
      </c>
      <c r="I22" s="209">
        <v>95</v>
      </c>
      <c r="J22" s="229">
        <v>7160</v>
      </c>
      <c r="L22" s="100">
        <f t="shared" si="7"/>
        <v>0</v>
      </c>
      <c r="M22" s="130">
        <f t="shared" si="1"/>
        <v>27640</v>
      </c>
      <c r="N22" s="130">
        <f t="shared" si="2"/>
        <v>0</v>
      </c>
      <c r="O22" s="130">
        <f t="shared" si="3"/>
        <v>0</v>
      </c>
      <c r="P22" s="130">
        <f t="shared" si="4"/>
        <v>0</v>
      </c>
      <c r="Q22" s="86" t="s">
        <v>197</v>
      </c>
    </row>
    <row r="23" spans="1:17" ht="13.95" customHeight="1" thickBot="1">
      <c r="A23" s="228">
        <v>14</v>
      </c>
      <c r="B23" s="204" t="s">
        <v>436</v>
      </c>
      <c r="C23" s="205">
        <v>491</v>
      </c>
      <c r="D23" s="206">
        <v>1.5</v>
      </c>
      <c r="E23" s="214" t="s">
        <v>194</v>
      </c>
      <c r="F23" s="216">
        <v>30910</v>
      </c>
      <c r="G23" s="198">
        <f t="shared" si="6"/>
        <v>82380</v>
      </c>
      <c r="H23" s="173">
        <f t="shared" si="0"/>
        <v>524.32579185520365</v>
      </c>
      <c r="I23" s="209">
        <v>95</v>
      </c>
      <c r="J23" s="229">
        <v>7110</v>
      </c>
      <c r="L23" s="100">
        <f t="shared" si="7"/>
        <v>0</v>
      </c>
      <c r="M23" s="130">
        <f t="shared" si="1"/>
        <v>30910</v>
      </c>
      <c r="N23" s="130">
        <f t="shared" si="2"/>
        <v>0</v>
      </c>
      <c r="O23" s="130">
        <f t="shared" si="3"/>
        <v>0</v>
      </c>
      <c r="P23" s="130">
        <f t="shared" si="4"/>
        <v>0</v>
      </c>
      <c r="Q23" s="86" t="s">
        <v>249</v>
      </c>
    </row>
    <row r="24" spans="1:17" ht="13.95" customHeight="1" thickBot="1">
      <c r="A24" s="228">
        <v>15</v>
      </c>
      <c r="B24" s="204" t="s">
        <v>436</v>
      </c>
      <c r="C24" s="205">
        <v>301</v>
      </c>
      <c r="D24" s="206">
        <v>0.6</v>
      </c>
      <c r="E24" s="214" t="s">
        <v>174</v>
      </c>
      <c r="F24" s="216">
        <v>7580</v>
      </c>
      <c r="G24" s="198">
        <f t="shared" si="6"/>
        <v>89960</v>
      </c>
      <c r="H24" s="173">
        <f t="shared" si="0"/>
        <v>309.17194570135746</v>
      </c>
      <c r="I24" s="209">
        <v>95</v>
      </c>
      <c r="J24" s="229">
        <v>6720</v>
      </c>
      <c r="L24" s="100">
        <f t="shared" si="7"/>
        <v>0</v>
      </c>
      <c r="M24" s="130">
        <f t="shared" si="1"/>
        <v>0</v>
      </c>
      <c r="N24" s="130">
        <f t="shared" si="2"/>
        <v>7580</v>
      </c>
      <c r="O24" s="130">
        <f t="shared" si="3"/>
        <v>0</v>
      </c>
      <c r="P24" s="130">
        <f t="shared" si="4"/>
        <v>0</v>
      </c>
      <c r="Q24" s="86" t="s">
        <v>291</v>
      </c>
    </row>
    <row r="25" spans="1:17" ht="13.95" customHeight="1" thickBot="1">
      <c r="A25" s="228">
        <v>16</v>
      </c>
      <c r="B25" s="204" t="s">
        <v>436</v>
      </c>
      <c r="C25" s="205">
        <v>550</v>
      </c>
      <c r="D25" s="206">
        <v>0.9</v>
      </c>
      <c r="E25" s="214" t="s">
        <v>174</v>
      </c>
      <c r="F25" s="216">
        <v>20780</v>
      </c>
      <c r="G25" s="198">
        <f t="shared" si="6"/>
        <v>110740</v>
      </c>
      <c r="H25" s="173">
        <f t="shared" si="0"/>
        <v>572.39819004524895</v>
      </c>
      <c r="I25" s="209">
        <v>95</v>
      </c>
      <c r="J25" s="229">
        <v>6670</v>
      </c>
      <c r="L25" s="100">
        <f t="shared" si="7"/>
        <v>0</v>
      </c>
      <c r="M25" s="130">
        <f t="shared" si="1"/>
        <v>0</v>
      </c>
      <c r="N25" s="130">
        <f t="shared" si="2"/>
        <v>20780</v>
      </c>
      <c r="O25" s="130">
        <f t="shared" si="3"/>
        <v>0</v>
      </c>
      <c r="P25" s="130">
        <f t="shared" si="4"/>
        <v>0</v>
      </c>
      <c r="Q25" s="87" t="s">
        <v>214</v>
      </c>
    </row>
    <row r="26" spans="1:17" ht="13.95" customHeight="1" thickBot="1">
      <c r="A26" s="228">
        <v>17</v>
      </c>
      <c r="B26" s="204" t="s">
        <v>436</v>
      </c>
      <c r="C26" s="205">
        <v>149</v>
      </c>
      <c r="D26" s="206">
        <v>0.3</v>
      </c>
      <c r="E26" s="214" t="s">
        <v>174</v>
      </c>
      <c r="F26" s="216">
        <v>1880</v>
      </c>
      <c r="G26" s="198">
        <f t="shared" si="6"/>
        <v>112620</v>
      </c>
      <c r="H26" s="173">
        <f t="shared" si="0"/>
        <v>151.02262443438914</v>
      </c>
      <c r="I26" s="209">
        <v>95</v>
      </c>
      <c r="J26" s="229">
        <v>6580</v>
      </c>
      <c r="L26" s="100">
        <f t="shared" si="7"/>
        <v>0</v>
      </c>
      <c r="M26" s="130">
        <f t="shared" si="1"/>
        <v>0</v>
      </c>
      <c r="N26" s="130">
        <f t="shared" si="2"/>
        <v>1880</v>
      </c>
      <c r="O26" s="130">
        <f t="shared" si="3"/>
        <v>0</v>
      </c>
      <c r="P26" s="130">
        <f t="shared" si="4"/>
        <v>0</v>
      </c>
    </row>
    <row r="27" spans="1:17" ht="13.95" customHeight="1" thickBot="1">
      <c r="A27" s="228">
        <v>18</v>
      </c>
      <c r="B27" s="204" t="s">
        <v>436</v>
      </c>
      <c r="C27" s="205">
        <v>350</v>
      </c>
      <c r="D27" s="206">
        <v>0.9</v>
      </c>
      <c r="E27" s="214" t="s">
        <v>174</v>
      </c>
      <c r="F27" s="216">
        <v>13220</v>
      </c>
      <c r="G27" s="198">
        <f t="shared" si="6"/>
        <v>125840</v>
      </c>
      <c r="H27" s="173">
        <f t="shared" si="0"/>
        <v>364.2533936651584</v>
      </c>
      <c r="I27" s="209">
        <v>95</v>
      </c>
      <c r="J27" s="229">
        <v>6570</v>
      </c>
      <c r="L27" s="100">
        <f t="shared" si="7"/>
        <v>0</v>
      </c>
      <c r="M27" s="130">
        <f t="shared" si="1"/>
        <v>0</v>
      </c>
      <c r="N27" s="130">
        <f t="shared" si="2"/>
        <v>13220</v>
      </c>
      <c r="O27" s="130">
        <f t="shared" si="3"/>
        <v>0</v>
      </c>
      <c r="P27" s="130">
        <f t="shared" si="4"/>
        <v>0</v>
      </c>
    </row>
    <row r="28" spans="1:17" ht="13.95" customHeight="1" thickBot="1">
      <c r="A28" s="228">
        <v>19</v>
      </c>
      <c r="B28" s="204" t="s">
        <v>436</v>
      </c>
      <c r="C28" s="205">
        <v>497</v>
      </c>
      <c r="D28" s="206">
        <v>1.3</v>
      </c>
      <c r="E28" s="214" t="s">
        <v>174</v>
      </c>
      <c r="F28" s="216">
        <v>27120</v>
      </c>
      <c r="G28" s="198">
        <f t="shared" si="6"/>
        <v>152960</v>
      </c>
      <c r="H28" s="173">
        <f t="shared" si="0"/>
        <v>526.23529411764707</v>
      </c>
      <c r="I28" s="209">
        <v>95</v>
      </c>
      <c r="J28" s="229">
        <v>6540</v>
      </c>
      <c r="L28" s="100">
        <f t="shared" si="7"/>
        <v>0</v>
      </c>
      <c r="M28" s="130">
        <f t="shared" si="1"/>
        <v>0</v>
      </c>
      <c r="N28" s="130">
        <f t="shared" si="2"/>
        <v>27120</v>
      </c>
      <c r="O28" s="130">
        <f t="shared" si="3"/>
        <v>0</v>
      </c>
      <c r="P28" s="130">
        <f t="shared" si="4"/>
        <v>0</v>
      </c>
    </row>
    <row r="29" spans="1:17" ht="13.95" customHeight="1" thickBot="1">
      <c r="A29" s="228">
        <v>20</v>
      </c>
      <c r="B29" s="204" t="s">
        <v>436</v>
      </c>
      <c r="C29" s="205">
        <v>148</v>
      </c>
      <c r="D29" s="206">
        <v>0.3</v>
      </c>
      <c r="E29" s="214" t="s">
        <v>174</v>
      </c>
      <c r="F29" s="216">
        <v>1870</v>
      </c>
      <c r="G29" s="198">
        <f t="shared" si="6"/>
        <v>154830</v>
      </c>
      <c r="H29" s="173">
        <f t="shared" si="0"/>
        <v>150.00904977375563</v>
      </c>
      <c r="I29" s="209">
        <v>95</v>
      </c>
      <c r="J29" s="229">
        <v>6530</v>
      </c>
      <c r="L29" s="100">
        <f t="shared" si="7"/>
        <v>0</v>
      </c>
      <c r="M29" s="130">
        <f t="shared" si="1"/>
        <v>0</v>
      </c>
      <c r="N29" s="130">
        <f t="shared" si="2"/>
        <v>1870</v>
      </c>
      <c r="O29" s="130">
        <f t="shared" si="3"/>
        <v>0</v>
      </c>
      <c r="P29" s="130">
        <f t="shared" si="4"/>
        <v>0</v>
      </c>
    </row>
    <row r="30" spans="1:17" ht="13.95" customHeight="1" thickBot="1">
      <c r="A30" s="228">
        <v>21</v>
      </c>
      <c r="B30" s="204" t="s">
        <v>436</v>
      </c>
      <c r="C30" s="205">
        <v>400</v>
      </c>
      <c r="D30" s="206">
        <v>0.9</v>
      </c>
      <c r="E30" s="214" t="s">
        <v>174</v>
      </c>
      <c r="F30" s="216">
        <v>15110</v>
      </c>
      <c r="G30" s="198">
        <f t="shared" si="6"/>
        <v>169940</v>
      </c>
      <c r="H30" s="173">
        <f t="shared" si="0"/>
        <v>416.28959276018105</v>
      </c>
      <c r="I30" s="209">
        <v>95</v>
      </c>
      <c r="J30" s="229">
        <v>6500</v>
      </c>
      <c r="L30" s="100">
        <f t="shared" si="7"/>
        <v>0</v>
      </c>
      <c r="M30" s="130">
        <f t="shared" si="1"/>
        <v>0</v>
      </c>
      <c r="N30" s="130">
        <f t="shared" si="2"/>
        <v>15110</v>
      </c>
      <c r="O30" s="130">
        <f t="shared" si="3"/>
        <v>0</v>
      </c>
      <c r="P30" s="130">
        <f t="shared" si="4"/>
        <v>0</v>
      </c>
    </row>
    <row r="31" spans="1:17" ht="13.95" customHeight="1" thickBot="1">
      <c r="A31" s="228">
        <v>22</v>
      </c>
      <c r="B31" s="204" t="s">
        <v>436</v>
      </c>
      <c r="C31" s="205">
        <v>400</v>
      </c>
      <c r="D31" s="206">
        <v>1.3</v>
      </c>
      <c r="E31" s="214" t="s">
        <v>174</v>
      </c>
      <c r="F31" s="216">
        <v>21870</v>
      </c>
      <c r="G31" s="198">
        <f t="shared" si="6"/>
        <v>191810</v>
      </c>
      <c r="H31" s="173">
        <f t="shared" si="0"/>
        <v>423.52941176470591</v>
      </c>
      <c r="I31" s="209">
        <v>95</v>
      </c>
      <c r="J31" s="229">
        <v>6490</v>
      </c>
      <c r="L31" s="100">
        <f t="shared" si="7"/>
        <v>0</v>
      </c>
      <c r="M31" s="130">
        <f t="shared" si="1"/>
        <v>0</v>
      </c>
      <c r="N31" s="130">
        <f t="shared" si="2"/>
        <v>21870</v>
      </c>
      <c r="O31" s="130">
        <f t="shared" si="3"/>
        <v>0</v>
      </c>
      <c r="P31" s="130">
        <f t="shared" si="4"/>
        <v>0</v>
      </c>
    </row>
    <row r="32" spans="1:17" ht="13.95" customHeight="1" thickBot="1">
      <c r="A32" s="228">
        <v>23</v>
      </c>
      <c r="B32" s="204" t="s">
        <v>436</v>
      </c>
      <c r="C32" s="205">
        <v>400</v>
      </c>
      <c r="D32" s="206">
        <v>0.9</v>
      </c>
      <c r="E32" s="214" t="s">
        <v>174</v>
      </c>
      <c r="F32" s="216">
        <v>15110</v>
      </c>
      <c r="G32" s="198">
        <f t="shared" si="6"/>
        <v>206920</v>
      </c>
      <c r="H32" s="173">
        <f t="shared" si="0"/>
        <v>416.28959276018105</v>
      </c>
      <c r="I32" s="209">
        <v>95</v>
      </c>
      <c r="J32" s="229">
        <v>6500</v>
      </c>
      <c r="L32" s="100">
        <f t="shared" si="7"/>
        <v>0</v>
      </c>
      <c r="M32" s="130">
        <f t="shared" si="1"/>
        <v>0</v>
      </c>
      <c r="N32" s="130">
        <f t="shared" si="2"/>
        <v>15110</v>
      </c>
      <c r="O32" s="130">
        <f t="shared" si="3"/>
        <v>0</v>
      </c>
      <c r="P32" s="130">
        <f t="shared" si="4"/>
        <v>0</v>
      </c>
    </row>
    <row r="33" spans="1:16" ht="13.95" customHeight="1" thickBot="1">
      <c r="A33" s="228">
        <v>24</v>
      </c>
      <c r="B33" s="204" t="s">
        <v>436</v>
      </c>
      <c r="C33" s="205">
        <v>298</v>
      </c>
      <c r="D33" s="206">
        <v>1.5</v>
      </c>
      <c r="E33" s="214" t="s">
        <v>174</v>
      </c>
      <c r="F33" s="216">
        <v>18760</v>
      </c>
      <c r="G33" s="198">
        <f t="shared" si="6"/>
        <v>225680</v>
      </c>
      <c r="H33" s="173">
        <f t="shared" si="0"/>
        <v>318.22624434389138</v>
      </c>
      <c r="I33" s="209">
        <v>95</v>
      </c>
      <c r="J33" s="229">
        <v>6580</v>
      </c>
      <c r="L33" s="100">
        <f t="shared" si="7"/>
        <v>0</v>
      </c>
      <c r="M33" s="130">
        <f t="shared" si="1"/>
        <v>0</v>
      </c>
      <c r="N33" s="130">
        <f t="shared" si="2"/>
        <v>18760</v>
      </c>
      <c r="O33" s="130">
        <f t="shared" si="3"/>
        <v>0</v>
      </c>
      <c r="P33" s="130">
        <f t="shared" si="4"/>
        <v>0</v>
      </c>
    </row>
    <row r="34" spans="1:16" ht="13.95" customHeight="1" thickBot="1">
      <c r="A34" s="228">
        <v>25</v>
      </c>
      <c r="B34" s="204" t="s">
        <v>436</v>
      </c>
      <c r="C34" s="205">
        <v>199</v>
      </c>
      <c r="D34" s="206">
        <v>0.3</v>
      </c>
      <c r="E34" s="214" t="s">
        <v>174</v>
      </c>
      <c r="F34" s="216">
        <v>2510</v>
      </c>
      <c r="G34" s="198">
        <f t="shared" si="6"/>
        <v>228190</v>
      </c>
      <c r="H34" s="173">
        <f t="shared" si="0"/>
        <v>201.70135746606334</v>
      </c>
      <c r="I34" s="209">
        <v>95</v>
      </c>
      <c r="J34" s="229">
        <v>6560</v>
      </c>
      <c r="L34" s="100">
        <f t="shared" si="7"/>
        <v>0</v>
      </c>
      <c r="M34" s="130">
        <f t="shared" si="1"/>
        <v>0</v>
      </c>
      <c r="N34" s="130">
        <f t="shared" si="2"/>
        <v>2510</v>
      </c>
      <c r="O34" s="130">
        <f t="shared" si="3"/>
        <v>0</v>
      </c>
      <c r="P34" s="130">
        <f t="shared" si="4"/>
        <v>0</v>
      </c>
    </row>
    <row r="35" spans="1:16" ht="13.95" customHeight="1" thickBot="1">
      <c r="A35" s="228">
        <v>26</v>
      </c>
      <c r="B35" s="204" t="s">
        <v>436</v>
      </c>
      <c r="C35" s="205">
        <v>200</v>
      </c>
      <c r="D35" s="206">
        <v>0.6</v>
      </c>
      <c r="E35" s="214" t="s">
        <v>174</v>
      </c>
      <c r="F35" s="216">
        <v>5030</v>
      </c>
      <c r="G35" s="198">
        <f t="shared" si="6"/>
        <v>233220</v>
      </c>
      <c r="H35" s="173">
        <f t="shared" si="0"/>
        <v>205.42986425339365</v>
      </c>
      <c r="I35" s="209">
        <v>95</v>
      </c>
      <c r="J35" s="229">
        <v>6420</v>
      </c>
      <c r="L35" s="100">
        <f t="shared" si="7"/>
        <v>0</v>
      </c>
      <c r="M35" s="130">
        <f t="shared" si="1"/>
        <v>0</v>
      </c>
      <c r="N35" s="130">
        <f t="shared" si="2"/>
        <v>5030</v>
      </c>
      <c r="O35" s="130">
        <f t="shared" si="3"/>
        <v>0</v>
      </c>
      <c r="P35" s="130">
        <f t="shared" si="4"/>
        <v>0</v>
      </c>
    </row>
    <row r="36" spans="1:16" ht="13.95" customHeight="1" thickBot="1">
      <c r="A36" s="228">
        <v>27</v>
      </c>
      <c r="B36" s="204" t="s">
        <v>436</v>
      </c>
      <c r="C36" s="205">
        <v>350</v>
      </c>
      <c r="D36" s="206">
        <v>0.9</v>
      </c>
      <c r="E36" s="214" t="s">
        <v>174</v>
      </c>
      <c r="F36" s="216">
        <v>13220</v>
      </c>
      <c r="G36" s="198">
        <f t="shared" si="6"/>
        <v>246440</v>
      </c>
      <c r="H36" s="173">
        <f t="shared" si="0"/>
        <v>364.2533936651584</v>
      </c>
      <c r="I36" s="209">
        <v>95</v>
      </c>
      <c r="J36" s="229">
        <v>6440</v>
      </c>
      <c r="L36" s="100">
        <f t="shared" si="7"/>
        <v>0</v>
      </c>
      <c r="M36" s="130">
        <f t="shared" si="1"/>
        <v>0</v>
      </c>
      <c r="N36" s="130">
        <f t="shared" si="2"/>
        <v>13220</v>
      </c>
      <c r="O36" s="130">
        <f t="shared" si="3"/>
        <v>0</v>
      </c>
      <c r="P36" s="130">
        <f t="shared" si="4"/>
        <v>0</v>
      </c>
    </row>
    <row r="37" spans="1:16" ht="13.95" customHeight="1" thickBot="1">
      <c r="A37" s="228">
        <v>28</v>
      </c>
      <c r="B37" s="204" t="s">
        <v>436</v>
      </c>
      <c r="C37" s="205">
        <v>248</v>
      </c>
      <c r="D37" s="206">
        <v>1.5</v>
      </c>
      <c r="E37" s="214" t="s">
        <v>174</v>
      </c>
      <c r="F37" s="216">
        <v>15630</v>
      </c>
      <c r="G37" s="198">
        <f t="shared" si="6"/>
        <v>262070</v>
      </c>
      <c r="H37" s="173">
        <f t="shared" si="0"/>
        <v>264.83257918552033</v>
      </c>
      <c r="I37" s="209">
        <v>95</v>
      </c>
      <c r="J37" s="229">
        <v>6550</v>
      </c>
      <c r="L37" s="100">
        <f t="shared" si="7"/>
        <v>0</v>
      </c>
      <c r="M37" s="130">
        <f t="shared" si="1"/>
        <v>0</v>
      </c>
      <c r="N37" s="130">
        <f t="shared" si="2"/>
        <v>15630</v>
      </c>
      <c r="O37" s="130">
        <f t="shared" si="3"/>
        <v>0</v>
      </c>
      <c r="P37" s="130">
        <f t="shared" si="4"/>
        <v>0</v>
      </c>
    </row>
    <row r="38" spans="1:16" ht="13.95" customHeight="1" thickBot="1">
      <c r="A38" s="228">
        <v>29</v>
      </c>
      <c r="B38" s="204" t="s">
        <v>436</v>
      </c>
      <c r="C38" s="205">
        <v>249</v>
      </c>
      <c r="D38" s="206">
        <v>0.6</v>
      </c>
      <c r="E38" s="214" t="s">
        <v>174</v>
      </c>
      <c r="F38" s="216">
        <v>6280</v>
      </c>
      <c r="G38" s="198">
        <f t="shared" si="6"/>
        <v>268350</v>
      </c>
      <c r="H38" s="173">
        <f t="shared" si="0"/>
        <v>255.76018099547508</v>
      </c>
      <c r="I38" s="209">
        <v>95</v>
      </c>
      <c r="J38" s="229">
        <v>6450</v>
      </c>
      <c r="L38" s="100">
        <f t="shared" si="7"/>
        <v>0</v>
      </c>
      <c r="M38" s="130">
        <f t="shared" si="1"/>
        <v>0</v>
      </c>
      <c r="N38" s="130">
        <f t="shared" si="2"/>
        <v>6280</v>
      </c>
      <c r="O38" s="130">
        <f t="shared" si="3"/>
        <v>0</v>
      </c>
      <c r="P38" s="130">
        <f t="shared" si="4"/>
        <v>0</v>
      </c>
    </row>
    <row r="39" spans="1:16" ht="13.95" customHeight="1" thickBot="1">
      <c r="A39" s="228">
        <v>30</v>
      </c>
      <c r="B39" s="204" t="s">
        <v>436</v>
      </c>
      <c r="C39" s="205">
        <v>410</v>
      </c>
      <c r="D39" s="206">
        <v>1</v>
      </c>
      <c r="E39" s="214" t="s">
        <v>174</v>
      </c>
      <c r="F39" s="216">
        <v>17240</v>
      </c>
      <c r="G39" s="198">
        <f t="shared" si="6"/>
        <v>285590</v>
      </c>
      <c r="H39" s="173">
        <f t="shared" si="0"/>
        <v>428.55203619909503</v>
      </c>
      <c r="I39" s="209">
        <v>95</v>
      </c>
      <c r="J39" s="229">
        <v>6400</v>
      </c>
      <c r="L39" s="100">
        <f t="shared" si="7"/>
        <v>0</v>
      </c>
      <c r="M39" s="130">
        <f t="shared" si="1"/>
        <v>0</v>
      </c>
      <c r="N39" s="130">
        <f t="shared" si="2"/>
        <v>17240</v>
      </c>
      <c r="O39" s="130">
        <f t="shared" si="3"/>
        <v>0</v>
      </c>
      <c r="P39" s="130">
        <f t="shared" si="4"/>
        <v>0</v>
      </c>
    </row>
    <row r="40" spans="1:16" ht="13.95" customHeight="1" thickBot="1">
      <c r="A40" s="228">
        <v>31</v>
      </c>
      <c r="B40" s="204" t="s">
        <v>436</v>
      </c>
      <c r="C40" s="205">
        <v>247</v>
      </c>
      <c r="D40" s="206">
        <v>1.3</v>
      </c>
      <c r="E40" s="214" t="s">
        <v>174</v>
      </c>
      <c r="F40" s="216">
        <v>13510</v>
      </c>
      <c r="G40" s="198">
        <f t="shared" si="6"/>
        <v>299100</v>
      </c>
      <c r="H40" s="173">
        <f t="shared" si="0"/>
        <v>261.52941176470591</v>
      </c>
      <c r="I40" s="209">
        <v>95</v>
      </c>
      <c r="J40" s="229">
        <v>6360</v>
      </c>
      <c r="L40" s="100">
        <f t="shared" si="7"/>
        <v>0</v>
      </c>
      <c r="M40" s="130">
        <f t="shared" si="1"/>
        <v>0</v>
      </c>
      <c r="N40" s="130">
        <f t="shared" si="2"/>
        <v>13510</v>
      </c>
      <c r="O40" s="130">
        <f t="shared" si="3"/>
        <v>0</v>
      </c>
      <c r="P40" s="130">
        <f t="shared" si="4"/>
        <v>0</v>
      </c>
    </row>
    <row r="41" spans="1:16" ht="13.95" customHeight="1" thickBot="1">
      <c r="A41" s="228">
        <v>32</v>
      </c>
      <c r="B41" s="204" t="s">
        <v>436</v>
      </c>
      <c r="C41" s="205">
        <v>209</v>
      </c>
      <c r="D41" s="206">
        <v>1.5</v>
      </c>
      <c r="E41" s="214" t="s">
        <v>174</v>
      </c>
      <c r="F41" s="216">
        <v>13160</v>
      </c>
      <c r="G41" s="198">
        <f t="shared" si="6"/>
        <v>312260</v>
      </c>
      <c r="H41" s="173">
        <f t="shared" si="0"/>
        <v>223.18552036199094</v>
      </c>
      <c r="I41" s="209">
        <v>95</v>
      </c>
      <c r="J41" s="229">
        <v>6420</v>
      </c>
      <c r="L41" s="100">
        <f t="shared" si="7"/>
        <v>0</v>
      </c>
      <c r="M41" s="130">
        <f t="shared" si="1"/>
        <v>0</v>
      </c>
      <c r="N41" s="130">
        <f t="shared" si="2"/>
        <v>13160</v>
      </c>
      <c r="O41" s="130">
        <f t="shared" si="3"/>
        <v>0</v>
      </c>
      <c r="P41" s="130">
        <f t="shared" si="4"/>
        <v>0</v>
      </c>
    </row>
    <row r="42" spans="1:16" ht="13.95" customHeight="1" thickBot="1">
      <c r="A42" s="228">
        <v>33</v>
      </c>
      <c r="B42" s="204" t="s">
        <v>436</v>
      </c>
      <c r="C42" s="205">
        <v>330</v>
      </c>
      <c r="D42" s="206">
        <v>2</v>
      </c>
      <c r="E42" s="214" t="s">
        <v>174</v>
      </c>
      <c r="F42" s="216">
        <v>20780</v>
      </c>
      <c r="G42" s="198">
        <f t="shared" si="6"/>
        <v>333040</v>
      </c>
      <c r="H42" s="173">
        <f t="shared" si="0"/>
        <v>359.86425339366514</v>
      </c>
      <c r="I42" s="209">
        <v>95</v>
      </c>
      <c r="J42" s="229">
        <v>6610</v>
      </c>
      <c r="L42" s="100">
        <f t="shared" si="7"/>
        <v>0</v>
      </c>
      <c r="M42" s="130">
        <f t="shared" si="1"/>
        <v>0</v>
      </c>
      <c r="N42" s="130">
        <f t="shared" si="2"/>
        <v>20780</v>
      </c>
      <c r="O42" s="130">
        <f t="shared" si="3"/>
        <v>0</v>
      </c>
      <c r="P42" s="130">
        <f t="shared" si="4"/>
        <v>0</v>
      </c>
    </row>
    <row r="43" spans="1:16" ht="13.95" customHeight="1" thickBot="1">
      <c r="A43" s="228">
        <v>34</v>
      </c>
      <c r="B43" s="204"/>
      <c r="C43" s="205"/>
      <c r="D43" s="206"/>
      <c r="E43" s="214"/>
      <c r="F43" s="216">
        <f t="shared" si="5"/>
        <v>0</v>
      </c>
      <c r="G43" s="198">
        <f t="shared" si="6"/>
        <v>333040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333040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333040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333040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333040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333040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364.16442000000001</v>
      </c>
      <c r="D49" s="213"/>
      <c r="E49" s="207" t="s">
        <v>214</v>
      </c>
      <c r="F49" s="215"/>
      <c r="G49" s="199"/>
      <c r="H49" s="173">
        <f t="shared" si="0"/>
        <v>364.16442000000001</v>
      </c>
      <c r="I49" s="205">
        <v>95</v>
      </c>
      <c r="J49" s="229">
        <v>6910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391762.90563999995</v>
      </c>
      <c r="D50" s="195" t="s">
        <v>294</v>
      </c>
      <c r="E50" s="177" t="s">
        <v>295</v>
      </c>
      <c r="F50" s="191">
        <f>SUM(F10:F46)</f>
        <v>333040</v>
      </c>
      <c r="G50" s="201" t="s">
        <v>212</v>
      </c>
      <c r="H50" s="200"/>
      <c r="I50" s="197"/>
      <c r="J50" s="231" t="s">
        <v>257</v>
      </c>
      <c r="K50" s="32"/>
      <c r="L50" s="100"/>
      <c r="M50" s="101"/>
      <c r="N50" s="101"/>
      <c r="O50" s="102"/>
      <c r="P50" s="102"/>
    </row>
    <row r="51" spans="1:17" ht="13.95" customHeight="1" thickBot="1">
      <c r="A51" s="230" t="s">
        <v>259</v>
      </c>
      <c r="B51" s="210">
        <v>0.79791666666666661</v>
      </c>
      <c r="C51" s="190" t="s">
        <v>258</v>
      </c>
      <c r="D51" s="180" t="s">
        <v>260</v>
      </c>
      <c r="E51" s="210">
        <v>1.3888888888888888E-2</v>
      </c>
      <c r="F51" s="190" t="s">
        <v>258</v>
      </c>
      <c r="G51" s="180" t="s">
        <v>261</v>
      </c>
      <c r="H51" s="217">
        <v>43169</v>
      </c>
      <c r="I51" s="197" t="s">
        <v>301</v>
      </c>
      <c r="J51" s="232">
        <f>H49+H55</f>
        <v>414.16442000000001</v>
      </c>
      <c r="K51" s="172"/>
      <c r="L51" s="100"/>
      <c r="M51" s="101"/>
      <c r="N51" s="101"/>
      <c r="O51" s="102"/>
      <c r="P51" s="102"/>
    </row>
    <row r="52" spans="1:17" ht="13.95" customHeight="1" thickBot="1">
      <c r="A52" s="230" t="s">
        <v>234</v>
      </c>
      <c r="B52" s="205">
        <v>459</v>
      </c>
      <c r="C52" s="179" t="s">
        <v>134</v>
      </c>
      <c r="D52" s="180" t="s">
        <v>216</v>
      </c>
      <c r="E52" s="211">
        <f>MAX(D10:D48)</f>
        <v>2</v>
      </c>
      <c r="F52" s="179" t="s">
        <v>221</v>
      </c>
      <c r="G52" s="180" t="s">
        <v>222</v>
      </c>
      <c r="H52" s="211">
        <f>F50/(SUM(C15:C48)*42)</f>
        <v>0.93685300207039335</v>
      </c>
      <c r="I52" s="197" t="s">
        <v>221</v>
      </c>
      <c r="J52" s="233" t="s">
        <v>292</v>
      </c>
      <c r="L52" s="100"/>
      <c r="M52" s="101"/>
      <c r="N52" s="101"/>
      <c r="O52" s="102"/>
      <c r="P52" s="102"/>
    </row>
    <row r="53" spans="1:17" ht="13.95" customHeight="1" thickBot="1">
      <c r="A53" s="230" t="s">
        <v>235</v>
      </c>
      <c r="B53" s="205">
        <v>3943</v>
      </c>
      <c r="C53" s="179" t="s">
        <v>134</v>
      </c>
      <c r="D53" s="180" t="s">
        <v>217</v>
      </c>
      <c r="E53" s="205">
        <f>MAX(I10:I49)</f>
        <v>95</v>
      </c>
      <c r="F53" s="179" t="s">
        <v>135</v>
      </c>
      <c r="G53" s="180" t="s">
        <v>219</v>
      </c>
      <c r="H53" s="205">
        <f>AVERAGE(I14:I48)</f>
        <v>91.758620689655174</v>
      </c>
      <c r="I53" s="197" t="s">
        <v>135</v>
      </c>
      <c r="J53" s="234">
        <f>SUM(H10:H49)+E55+H55</f>
        <v>9995.9823471708678</v>
      </c>
      <c r="L53" s="172"/>
      <c r="M53" s="172"/>
      <c r="N53" s="172"/>
      <c r="O53" s="172"/>
      <c r="P53" s="172"/>
    </row>
    <row r="54" spans="1:17" ht="13.95" customHeight="1" thickBot="1">
      <c r="A54" s="230" t="s">
        <v>136</v>
      </c>
      <c r="B54" s="208">
        <v>1256</v>
      </c>
      <c r="C54" s="179" t="s">
        <v>134</v>
      </c>
      <c r="D54" s="180" t="s">
        <v>218</v>
      </c>
      <c r="E54" s="205">
        <f>MAX(J10:J49)</f>
        <v>7710</v>
      </c>
      <c r="F54" s="179" t="s">
        <v>134</v>
      </c>
      <c r="G54" s="180" t="s">
        <v>220</v>
      </c>
      <c r="H54" s="205">
        <f>AVERAGE(J14:J48)</f>
        <v>6608.6206896551721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0.57406019766397121</v>
      </c>
      <c r="C55" s="179" t="s">
        <v>289</v>
      </c>
      <c r="D55" s="189" t="s">
        <v>287</v>
      </c>
      <c r="E55" s="212">
        <v>252</v>
      </c>
      <c r="F55" s="179" t="s">
        <v>288</v>
      </c>
      <c r="G55" s="178" t="s">
        <v>290</v>
      </c>
      <c r="H55" s="212">
        <v>50</v>
      </c>
      <c r="I55" s="197" t="s">
        <v>288</v>
      </c>
      <c r="J55" s="234">
        <f>(C50/42)+E55+H55</f>
        <v>9629.6882295238083</v>
      </c>
      <c r="L55" s="85">
        <f t="shared" ref="L55:P55" si="10">SUM(L10:L49)</f>
        <v>95.523809523809518</v>
      </c>
      <c r="M55" s="85">
        <f t="shared" si="10"/>
        <v>82380</v>
      </c>
      <c r="N55" s="85">
        <f t="shared" si="10"/>
        <v>250660</v>
      </c>
      <c r="O55" s="85">
        <f t="shared" si="10"/>
        <v>0</v>
      </c>
      <c r="P55" s="85">
        <f t="shared" si="10"/>
        <v>0</v>
      </c>
    </row>
    <row r="56" spans="1:17" ht="43.2" customHeight="1">
      <c r="A56" s="625" t="s">
        <v>536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16426</v>
      </c>
      <c r="B61" s="119">
        <f>C6</f>
        <v>16575.5</v>
      </c>
      <c r="C61" s="119">
        <f>C50</f>
        <v>391762.90563999995</v>
      </c>
      <c r="D61" s="119">
        <f>J55</f>
        <v>9629.6882295238083</v>
      </c>
      <c r="E61" s="119">
        <f>F50</f>
        <v>333040</v>
      </c>
      <c r="F61" s="119">
        <f>M55</f>
        <v>82380</v>
      </c>
      <c r="G61" s="119">
        <f>N55</f>
        <v>250660</v>
      </c>
      <c r="H61" s="119">
        <f>O55</f>
        <v>0</v>
      </c>
      <c r="I61" s="119">
        <f>P55</f>
        <v>0</v>
      </c>
      <c r="J61" s="119">
        <f>B52</f>
        <v>459</v>
      </c>
      <c r="K61" s="119">
        <f>B53</f>
        <v>3943</v>
      </c>
      <c r="L61" s="119">
        <f>B54</f>
        <v>1256</v>
      </c>
      <c r="M61" s="120">
        <f>B55</f>
        <v>0.57406019766397121</v>
      </c>
      <c r="N61" s="119">
        <f>E53</f>
        <v>95</v>
      </c>
      <c r="O61" s="119">
        <f>H53</f>
        <v>91.758620689655174</v>
      </c>
      <c r="P61" s="119">
        <f>E54</f>
        <v>7710</v>
      </c>
      <c r="Q61" s="119">
        <f>H54</f>
        <v>6608.6206896551721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57"/>
  <sheetViews>
    <sheetView zoomScaleNormal="100" workbookViewId="0">
      <selection activeCell="H11" sqref="H11"/>
    </sheetView>
  </sheetViews>
  <sheetFormatPr defaultColWidth="8.88671875" defaultRowHeight="13.8"/>
  <cols>
    <col min="1" max="1" width="18.109375" style="239" customWidth="1"/>
    <col min="2" max="2" width="11.88671875" style="26" customWidth="1"/>
    <col min="3" max="16384" width="8.88671875" style="26"/>
  </cols>
  <sheetData>
    <row r="1" spans="1:13" ht="15.6">
      <c r="A1" s="596" t="s">
        <v>318</v>
      </c>
      <c r="B1" s="597"/>
      <c r="C1" s="597"/>
      <c r="D1" s="597"/>
      <c r="E1" s="597"/>
      <c r="F1" s="597"/>
      <c r="G1" s="597"/>
      <c r="H1" s="597"/>
      <c r="I1" s="597"/>
      <c r="J1" s="597"/>
      <c r="K1" s="597"/>
      <c r="L1" s="597"/>
      <c r="M1" s="598"/>
    </row>
    <row r="2" spans="1:13">
      <c r="A2" s="240" t="s">
        <v>319</v>
      </c>
      <c r="B2" s="599" t="s">
        <v>437</v>
      </c>
      <c r="C2" s="599"/>
      <c r="D2" s="599"/>
      <c r="E2" s="599"/>
      <c r="F2" s="599"/>
      <c r="G2" s="599"/>
      <c r="H2" s="599"/>
      <c r="I2" s="599"/>
      <c r="J2" s="599"/>
      <c r="K2" s="599"/>
      <c r="L2" s="599"/>
      <c r="M2" s="600"/>
    </row>
    <row r="3" spans="1:13">
      <c r="A3" s="240" t="s">
        <v>304</v>
      </c>
      <c r="B3" s="599" t="s">
        <v>476</v>
      </c>
      <c r="C3" s="599"/>
      <c r="D3" s="599"/>
      <c r="E3" s="599"/>
      <c r="F3" s="599"/>
      <c r="G3" s="599"/>
      <c r="H3" s="599"/>
      <c r="I3" s="599"/>
      <c r="J3" s="599"/>
      <c r="K3" s="599"/>
      <c r="L3" s="599"/>
      <c r="M3" s="600"/>
    </row>
    <row r="4" spans="1:13">
      <c r="A4" s="240" t="s">
        <v>305</v>
      </c>
      <c r="B4" s="599" t="s">
        <v>320</v>
      </c>
      <c r="C4" s="599"/>
      <c r="D4" s="599"/>
      <c r="E4" s="599"/>
      <c r="F4" s="599"/>
      <c r="G4" s="599"/>
      <c r="H4" s="599"/>
      <c r="I4" s="599"/>
      <c r="J4" s="599"/>
      <c r="K4" s="599"/>
      <c r="L4" s="599"/>
      <c r="M4" s="600"/>
    </row>
    <row r="5" spans="1:13">
      <c r="A5" s="240" t="s">
        <v>306</v>
      </c>
      <c r="B5" s="599" t="s">
        <v>307</v>
      </c>
      <c r="C5" s="599"/>
      <c r="D5" s="599"/>
      <c r="E5" s="599"/>
      <c r="F5" s="599"/>
      <c r="G5" s="599"/>
      <c r="H5" s="599"/>
      <c r="I5" s="599"/>
      <c r="J5" s="599"/>
      <c r="K5" s="599"/>
      <c r="L5" s="599"/>
      <c r="M5" s="600"/>
    </row>
    <row r="6" spans="1:13">
      <c r="A6" s="240" t="s">
        <v>308</v>
      </c>
      <c r="B6" s="599" t="s">
        <v>438</v>
      </c>
      <c r="C6" s="599"/>
      <c r="D6" s="599"/>
      <c r="E6" s="599"/>
      <c r="F6" s="599"/>
      <c r="G6" s="599"/>
      <c r="H6" s="599"/>
      <c r="I6" s="599"/>
      <c r="J6" s="599"/>
      <c r="K6" s="599"/>
      <c r="L6" s="599"/>
      <c r="M6" s="600"/>
    </row>
    <row r="7" spans="1:13">
      <c r="A7" s="240" t="s">
        <v>309</v>
      </c>
      <c r="B7" s="599" t="s">
        <v>310</v>
      </c>
      <c r="C7" s="599"/>
      <c r="D7" s="599"/>
      <c r="E7" s="599"/>
      <c r="F7" s="599"/>
      <c r="G7" s="599"/>
      <c r="H7" s="599"/>
      <c r="I7" s="599"/>
      <c r="J7" s="599"/>
      <c r="K7" s="599"/>
      <c r="L7" s="599"/>
      <c r="M7" s="600"/>
    </row>
    <row r="8" spans="1:13">
      <c r="A8" s="241"/>
      <c r="B8" s="70"/>
      <c r="C8" s="70"/>
      <c r="D8" s="70"/>
      <c r="E8" s="70"/>
      <c r="F8" s="70"/>
      <c r="G8" s="70"/>
      <c r="H8" s="70"/>
      <c r="I8" s="70"/>
      <c r="J8" s="70"/>
      <c r="K8" s="70"/>
      <c r="L8" s="70"/>
      <c r="M8" s="242"/>
    </row>
    <row r="9" spans="1:13">
      <c r="A9" s="240" t="s">
        <v>311</v>
      </c>
      <c r="B9" s="552">
        <v>2869</v>
      </c>
      <c r="C9" s="55" t="s">
        <v>482</v>
      </c>
      <c r="D9" s="55"/>
      <c r="E9" s="55"/>
      <c r="F9" s="55"/>
      <c r="G9" s="55"/>
      <c r="H9" s="55"/>
      <c r="I9" s="55"/>
      <c r="J9" s="55"/>
      <c r="K9" s="550"/>
      <c r="L9" s="550"/>
      <c r="M9" s="242"/>
    </row>
    <row r="10" spans="1:13">
      <c r="A10" s="240" t="s">
        <v>312</v>
      </c>
      <c r="B10" s="552">
        <v>2894</v>
      </c>
      <c r="C10" s="55" t="s">
        <v>489</v>
      </c>
      <c r="D10" s="55"/>
      <c r="E10" s="55"/>
      <c r="F10" s="55"/>
      <c r="G10" s="55"/>
      <c r="H10" s="55"/>
      <c r="I10" s="55"/>
      <c r="J10" s="55"/>
      <c r="K10" s="550"/>
      <c r="L10" s="550"/>
      <c r="M10" s="242"/>
    </row>
    <row r="11" spans="1:13">
      <c r="A11" s="240" t="s">
        <v>313</v>
      </c>
      <c r="B11" s="552">
        <v>19442</v>
      </c>
      <c r="C11" s="55" t="s">
        <v>483</v>
      </c>
      <c r="D11" s="55">
        <v>8947</v>
      </c>
      <c r="E11" s="55" t="s">
        <v>486</v>
      </c>
      <c r="F11" s="552"/>
      <c r="G11" s="55"/>
      <c r="H11" s="55"/>
      <c r="I11" s="55"/>
      <c r="J11" s="55"/>
      <c r="K11" s="550"/>
      <c r="L11" s="550"/>
      <c r="M11" s="242"/>
    </row>
    <row r="12" spans="1:13">
      <c r="A12" s="240" t="s">
        <v>52</v>
      </c>
      <c r="B12" s="552">
        <v>19392</v>
      </c>
      <c r="C12" s="55" t="s">
        <v>484</v>
      </c>
      <c r="D12" s="55"/>
      <c r="E12" s="55"/>
      <c r="F12" s="55"/>
      <c r="G12" s="55"/>
      <c r="H12" s="55"/>
      <c r="I12" s="55"/>
      <c r="J12" s="55"/>
      <c r="K12" s="550"/>
      <c r="L12" s="550"/>
      <c r="M12" s="242"/>
    </row>
    <row r="13" spans="1:13">
      <c r="A13" s="240" t="s">
        <v>314</v>
      </c>
      <c r="B13" s="552">
        <v>8402</v>
      </c>
      <c r="C13" s="55" t="s">
        <v>485</v>
      </c>
      <c r="D13" s="55"/>
      <c r="E13" s="55"/>
      <c r="F13" s="55"/>
      <c r="G13" s="55"/>
      <c r="H13" s="55"/>
      <c r="I13" s="55"/>
      <c r="J13" s="55"/>
      <c r="K13" s="550"/>
      <c r="L13" s="550"/>
      <c r="M13" s="242"/>
    </row>
    <row r="14" spans="1:13">
      <c r="A14" s="240" t="s">
        <v>315</v>
      </c>
      <c r="B14" s="552">
        <v>9340</v>
      </c>
      <c r="C14" s="55" t="s">
        <v>485</v>
      </c>
      <c r="D14" s="55">
        <v>8957</v>
      </c>
      <c r="E14" s="55" t="s">
        <v>487</v>
      </c>
      <c r="F14" s="55"/>
      <c r="G14" s="55"/>
      <c r="H14" s="55"/>
      <c r="I14" s="55"/>
      <c r="J14" s="55"/>
      <c r="K14" s="550"/>
      <c r="L14" s="550"/>
      <c r="M14" s="242"/>
    </row>
    <row r="15" spans="1:13">
      <c r="A15" s="243" t="s">
        <v>316</v>
      </c>
      <c r="B15" s="552">
        <v>10102</v>
      </c>
      <c r="C15" s="55" t="s">
        <v>488</v>
      </c>
      <c r="D15" s="55"/>
      <c r="E15" s="55"/>
      <c r="F15" s="55"/>
      <c r="G15" s="55"/>
      <c r="H15" s="55"/>
      <c r="I15" s="55"/>
      <c r="J15" s="55"/>
      <c r="K15" s="550"/>
      <c r="L15" s="550"/>
      <c r="M15" s="242"/>
    </row>
    <row r="16" spans="1:13">
      <c r="A16" s="241"/>
      <c r="B16" s="553"/>
      <c r="C16" s="553"/>
      <c r="D16" s="553"/>
      <c r="E16" s="553"/>
      <c r="F16" s="553"/>
      <c r="G16" s="553"/>
      <c r="H16" s="553"/>
      <c r="I16" s="553"/>
      <c r="J16" s="553"/>
      <c r="K16" s="554"/>
      <c r="L16" s="554"/>
      <c r="M16" s="242"/>
    </row>
    <row r="17" spans="1:13">
      <c r="A17" s="240" t="s">
        <v>317</v>
      </c>
      <c r="B17" s="52"/>
      <c r="C17" s="545" t="s">
        <v>321</v>
      </c>
      <c r="D17" s="544" t="s">
        <v>435</v>
      </c>
      <c r="E17" s="52"/>
      <c r="F17" s="52"/>
      <c r="G17" s="52"/>
      <c r="H17" s="52"/>
      <c r="I17" s="52"/>
      <c r="J17" s="52"/>
      <c r="K17" s="70"/>
      <c r="L17" s="70"/>
      <c r="M17" s="242"/>
    </row>
    <row r="18" spans="1:13">
      <c r="A18" s="244"/>
      <c r="B18" s="52"/>
      <c r="C18" s="545" t="s">
        <v>322</v>
      </c>
      <c r="D18" s="544" t="s">
        <v>472</v>
      </c>
      <c r="E18" s="52"/>
      <c r="F18" s="52"/>
      <c r="G18" s="52"/>
      <c r="H18" s="52"/>
      <c r="I18" s="52"/>
      <c r="J18" s="52"/>
      <c r="K18" s="550"/>
      <c r="L18" s="549"/>
      <c r="M18" s="242"/>
    </row>
    <row r="19" spans="1:13">
      <c r="A19" s="244"/>
      <c r="B19" s="52"/>
      <c r="C19" s="545" t="s">
        <v>323</v>
      </c>
      <c r="D19" s="544" t="s">
        <v>473</v>
      </c>
      <c r="E19" s="52"/>
      <c r="F19" s="52"/>
      <c r="G19" s="52"/>
      <c r="H19" s="52"/>
      <c r="I19" s="52"/>
      <c r="J19" s="52"/>
      <c r="K19" s="547"/>
      <c r="L19" s="548"/>
      <c r="M19" s="242"/>
    </row>
    <row r="20" spans="1:13">
      <c r="A20" s="244"/>
      <c r="B20" s="52"/>
      <c r="C20" s="545" t="s">
        <v>324</v>
      </c>
      <c r="D20" s="544" t="s">
        <v>474</v>
      </c>
      <c r="E20" s="52"/>
      <c r="F20" s="52"/>
      <c r="G20" s="52"/>
      <c r="H20" s="52"/>
      <c r="I20" s="52"/>
      <c r="J20" s="52"/>
      <c r="K20" s="551"/>
      <c r="L20" s="549"/>
      <c r="M20" s="242"/>
    </row>
    <row r="21" spans="1:13">
      <c r="A21" s="240" t="s">
        <v>477</v>
      </c>
      <c r="B21" s="70"/>
      <c r="C21" s="70"/>
      <c r="D21" s="70"/>
      <c r="E21" s="70"/>
      <c r="F21" s="70"/>
      <c r="G21" s="70"/>
      <c r="H21" s="70"/>
      <c r="I21" s="70"/>
      <c r="J21" s="70"/>
      <c r="K21" s="70"/>
      <c r="L21" s="70"/>
      <c r="M21" s="242"/>
    </row>
    <row r="22" spans="1:13">
      <c r="A22" s="241"/>
      <c r="B22" s="70"/>
      <c r="C22" s="70"/>
      <c r="D22" s="70"/>
      <c r="E22" s="70"/>
      <c r="F22" s="70"/>
      <c r="G22" s="70"/>
      <c r="H22" s="70"/>
      <c r="I22" s="70"/>
      <c r="J22" s="70"/>
      <c r="K22" s="70"/>
      <c r="L22" s="70"/>
      <c r="M22" s="242"/>
    </row>
    <row r="23" spans="1:13">
      <c r="A23" s="245">
        <v>43154</v>
      </c>
      <c r="B23" s="585" t="s">
        <v>341</v>
      </c>
      <c r="C23" s="585"/>
      <c r="D23" s="585"/>
      <c r="E23" s="585"/>
      <c r="F23" s="585"/>
      <c r="G23" s="585"/>
      <c r="H23" s="585"/>
      <c r="I23" s="585"/>
      <c r="J23" s="585"/>
      <c r="K23" s="585"/>
      <c r="L23" s="585"/>
      <c r="M23" s="586"/>
    </row>
    <row r="24" spans="1:13">
      <c r="A24" s="245">
        <v>43157</v>
      </c>
      <c r="B24" s="585"/>
      <c r="C24" s="585"/>
      <c r="D24" s="585"/>
      <c r="E24" s="585"/>
      <c r="F24" s="585"/>
      <c r="G24" s="585"/>
      <c r="H24" s="585"/>
      <c r="I24" s="585"/>
      <c r="J24" s="585"/>
      <c r="K24" s="585"/>
      <c r="L24" s="585"/>
      <c r="M24" s="586"/>
    </row>
    <row r="25" spans="1:13">
      <c r="A25" s="245"/>
      <c r="B25" s="585"/>
      <c r="C25" s="585"/>
      <c r="D25" s="585"/>
      <c r="E25" s="585"/>
      <c r="F25" s="585"/>
      <c r="G25" s="585"/>
      <c r="H25" s="585"/>
      <c r="I25" s="585"/>
      <c r="J25" s="585"/>
      <c r="K25" s="585"/>
      <c r="L25" s="585"/>
      <c r="M25" s="586"/>
    </row>
    <row r="26" spans="1:13">
      <c r="A26" s="246"/>
      <c r="B26" s="585"/>
      <c r="C26" s="585"/>
      <c r="D26" s="585"/>
      <c r="E26" s="585"/>
      <c r="F26" s="585"/>
      <c r="G26" s="585"/>
      <c r="H26" s="585"/>
      <c r="I26" s="585"/>
      <c r="J26" s="585"/>
      <c r="K26" s="585"/>
      <c r="L26" s="585"/>
      <c r="M26" s="586"/>
    </row>
    <row r="27" spans="1:13">
      <c r="A27" s="244"/>
      <c r="B27" s="70"/>
      <c r="C27" s="70"/>
      <c r="D27" s="70"/>
      <c r="E27" s="70"/>
      <c r="F27" s="70"/>
      <c r="G27" s="70"/>
      <c r="H27" s="70"/>
      <c r="I27" s="70"/>
      <c r="J27" s="70"/>
      <c r="K27" s="70"/>
      <c r="L27" s="70"/>
      <c r="M27" s="242"/>
    </row>
    <row r="28" spans="1:13" ht="16.2" customHeight="1">
      <c r="A28" s="245">
        <v>43158</v>
      </c>
      <c r="B28" s="591" t="s">
        <v>497</v>
      </c>
      <c r="C28" s="591"/>
      <c r="D28" s="591"/>
      <c r="E28" s="591"/>
      <c r="F28" s="591"/>
      <c r="G28" s="591"/>
      <c r="H28" s="591"/>
      <c r="I28" s="591"/>
      <c r="J28" s="591"/>
      <c r="K28" s="591"/>
      <c r="L28" s="591"/>
      <c r="M28" s="592"/>
    </row>
    <row r="29" spans="1:13" ht="15.6" customHeight="1">
      <c r="A29" s="244"/>
      <c r="B29" s="591"/>
      <c r="C29" s="591"/>
      <c r="D29" s="591"/>
      <c r="E29" s="591"/>
      <c r="F29" s="591"/>
      <c r="G29" s="591"/>
      <c r="H29" s="591"/>
      <c r="I29" s="591"/>
      <c r="J29" s="591"/>
      <c r="K29" s="591"/>
      <c r="L29" s="591"/>
      <c r="M29" s="592"/>
    </row>
    <row r="30" spans="1:13" ht="15.6" customHeight="1">
      <c r="A30" s="244"/>
      <c r="B30" s="591"/>
      <c r="C30" s="591"/>
      <c r="D30" s="591"/>
      <c r="E30" s="591"/>
      <c r="F30" s="591"/>
      <c r="G30" s="591"/>
      <c r="H30" s="591"/>
      <c r="I30" s="591"/>
      <c r="J30" s="591"/>
      <c r="K30" s="591"/>
      <c r="L30" s="591"/>
      <c r="M30" s="592"/>
    </row>
    <row r="31" spans="1:13" ht="15.6" customHeight="1">
      <c r="A31" s="244"/>
      <c r="B31" s="591"/>
      <c r="C31" s="591"/>
      <c r="D31" s="591"/>
      <c r="E31" s="591"/>
      <c r="F31" s="591"/>
      <c r="G31" s="591"/>
      <c r="H31" s="591"/>
      <c r="I31" s="591"/>
      <c r="J31" s="591"/>
      <c r="K31" s="591"/>
      <c r="L31" s="591"/>
      <c r="M31" s="592"/>
    </row>
    <row r="32" spans="1:13" ht="15.6" customHeight="1">
      <c r="A32" s="244"/>
      <c r="B32" s="591"/>
      <c r="C32" s="591"/>
      <c r="D32" s="591"/>
      <c r="E32" s="591"/>
      <c r="F32" s="591"/>
      <c r="G32" s="591"/>
      <c r="H32" s="591"/>
      <c r="I32" s="591"/>
      <c r="J32" s="591"/>
      <c r="K32" s="591"/>
      <c r="L32" s="591"/>
      <c r="M32" s="592"/>
    </row>
    <row r="33" spans="1:13" ht="15.6" customHeight="1">
      <c r="A33" s="244"/>
      <c r="B33" s="591"/>
      <c r="C33" s="591"/>
      <c r="D33" s="591"/>
      <c r="E33" s="591"/>
      <c r="F33" s="591"/>
      <c r="G33" s="591"/>
      <c r="H33" s="591"/>
      <c r="I33" s="591"/>
      <c r="J33" s="591"/>
      <c r="K33" s="591"/>
      <c r="L33" s="591"/>
      <c r="M33" s="592"/>
    </row>
    <row r="34" spans="1:13" ht="15.6" customHeight="1">
      <c r="A34" s="244"/>
      <c r="B34" s="591"/>
      <c r="C34" s="591"/>
      <c r="D34" s="591"/>
      <c r="E34" s="591"/>
      <c r="F34" s="591"/>
      <c r="G34" s="591"/>
      <c r="H34" s="591"/>
      <c r="I34" s="591"/>
      <c r="J34" s="591"/>
      <c r="K34" s="591"/>
      <c r="L34" s="591"/>
      <c r="M34" s="592"/>
    </row>
    <row r="35" spans="1:13" ht="15.6" customHeight="1">
      <c r="A35" s="244"/>
      <c r="B35" s="591"/>
      <c r="C35" s="591"/>
      <c r="D35" s="591"/>
      <c r="E35" s="591"/>
      <c r="F35" s="591"/>
      <c r="G35" s="591"/>
      <c r="H35" s="591"/>
      <c r="I35" s="591"/>
      <c r="J35" s="591"/>
      <c r="K35" s="591"/>
      <c r="L35" s="591"/>
      <c r="M35" s="592"/>
    </row>
    <row r="36" spans="1:13" ht="15.6" customHeight="1">
      <c r="A36" s="244"/>
      <c r="B36" s="591"/>
      <c r="C36" s="591"/>
      <c r="D36" s="591"/>
      <c r="E36" s="591"/>
      <c r="F36" s="591"/>
      <c r="G36" s="591"/>
      <c r="H36" s="591"/>
      <c r="I36" s="591"/>
      <c r="J36" s="591"/>
      <c r="K36" s="591"/>
      <c r="L36" s="591"/>
      <c r="M36" s="592"/>
    </row>
    <row r="37" spans="1:13">
      <c r="A37" s="247"/>
      <c r="B37" s="591"/>
      <c r="C37" s="591"/>
      <c r="D37" s="591"/>
      <c r="E37" s="591"/>
      <c r="F37" s="591"/>
      <c r="G37" s="591"/>
      <c r="H37" s="591"/>
      <c r="I37" s="591"/>
      <c r="J37" s="591"/>
      <c r="K37" s="591"/>
      <c r="L37" s="591"/>
      <c r="M37" s="592"/>
    </row>
    <row r="38" spans="1:13">
      <c r="A38" s="247"/>
      <c r="B38" s="591"/>
      <c r="C38" s="591"/>
      <c r="D38" s="591"/>
      <c r="E38" s="591"/>
      <c r="F38" s="591"/>
      <c r="G38" s="591"/>
      <c r="H38" s="591"/>
      <c r="I38" s="591"/>
      <c r="J38" s="591"/>
      <c r="K38" s="591"/>
      <c r="L38" s="591"/>
      <c r="M38" s="592"/>
    </row>
    <row r="39" spans="1:13">
      <c r="A39" s="241"/>
      <c r="B39" s="70"/>
      <c r="C39" s="70"/>
      <c r="D39" s="70"/>
      <c r="E39" s="70"/>
      <c r="F39" s="546"/>
      <c r="G39" s="546"/>
      <c r="H39" s="546"/>
      <c r="I39" s="546"/>
      <c r="J39" s="546"/>
      <c r="K39" s="546"/>
      <c r="L39" s="546"/>
      <c r="M39" s="242"/>
    </row>
    <row r="40" spans="1:13">
      <c r="A40" s="593" t="s">
        <v>326</v>
      </c>
      <c r="B40" s="594"/>
      <c r="C40" s="594"/>
      <c r="D40" s="70"/>
      <c r="E40" s="70"/>
      <c r="F40" s="546"/>
      <c r="G40" s="595" t="s">
        <v>478</v>
      </c>
      <c r="H40" s="595"/>
      <c r="I40" s="595"/>
      <c r="J40" s="555">
        <v>934</v>
      </c>
      <c r="K40" s="556" t="s">
        <v>288</v>
      </c>
      <c r="L40" s="546"/>
      <c r="M40" s="242"/>
    </row>
    <row r="41" spans="1:13">
      <c r="A41" s="160" t="s">
        <v>325</v>
      </c>
      <c r="B41" s="236">
        <v>1000</v>
      </c>
      <c r="C41" s="237">
        <f t="shared" ref="C41:C55" si="0">SUM(B41:B41)</f>
        <v>1000</v>
      </c>
      <c r="D41" s="70"/>
      <c r="E41" s="70"/>
      <c r="F41" s="546"/>
      <c r="G41" s="595" t="s">
        <v>479</v>
      </c>
      <c r="H41" s="595"/>
      <c r="I41" s="595"/>
      <c r="J41" s="555">
        <v>36</v>
      </c>
      <c r="K41" s="556" t="s">
        <v>288</v>
      </c>
      <c r="L41" s="546"/>
      <c r="M41" s="242"/>
    </row>
    <row r="42" spans="1:13">
      <c r="A42" s="160" t="s">
        <v>329</v>
      </c>
      <c r="B42" s="236">
        <v>1700</v>
      </c>
      <c r="C42" s="237">
        <f t="shared" si="0"/>
        <v>1700</v>
      </c>
      <c r="D42" s="70"/>
      <c r="E42" s="70"/>
      <c r="F42" s="546"/>
      <c r="G42" s="595" t="s">
        <v>480</v>
      </c>
      <c r="H42" s="595"/>
      <c r="I42" s="595"/>
      <c r="J42" s="561">
        <f>SUM(J40:J41)</f>
        <v>970</v>
      </c>
      <c r="K42" s="556" t="s">
        <v>288</v>
      </c>
      <c r="L42" s="546"/>
      <c r="M42" s="242"/>
    </row>
    <row r="43" spans="1:13">
      <c r="A43" s="160" t="s">
        <v>340</v>
      </c>
      <c r="B43" s="236">
        <v>9210</v>
      </c>
      <c r="C43" s="237">
        <f t="shared" si="0"/>
        <v>9210</v>
      </c>
      <c r="D43" s="70"/>
      <c r="E43" s="70"/>
      <c r="F43" s="546"/>
      <c r="G43" s="546"/>
      <c r="H43" s="546"/>
      <c r="I43" s="546"/>
      <c r="J43" s="546"/>
      <c r="K43" s="546"/>
      <c r="L43" s="546"/>
      <c r="M43" s="242"/>
    </row>
    <row r="44" spans="1:13" ht="14.4" customHeight="1">
      <c r="A44" s="160" t="s">
        <v>330</v>
      </c>
      <c r="B44" s="236">
        <v>1000</v>
      </c>
      <c r="C44" s="237">
        <f t="shared" si="0"/>
        <v>1000</v>
      </c>
      <c r="D44" s="70"/>
      <c r="E44" s="70"/>
      <c r="F44" s="546"/>
      <c r="G44" s="587" t="s">
        <v>490</v>
      </c>
      <c r="H44" s="587"/>
      <c r="I44" s="587"/>
      <c r="J44" s="557">
        <v>19330</v>
      </c>
      <c r="K44" s="556" t="s">
        <v>481</v>
      </c>
      <c r="L44" s="546"/>
      <c r="M44" s="242"/>
    </row>
    <row r="45" spans="1:13" ht="14.4" customHeight="1">
      <c r="A45" s="160" t="s">
        <v>331</v>
      </c>
      <c r="B45" s="236">
        <v>1000</v>
      </c>
      <c r="C45" s="237">
        <f t="shared" si="0"/>
        <v>1000</v>
      </c>
      <c r="D45" s="70"/>
      <c r="E45" s="70"/>
      <c r="F45" s="546"/>
      <c r="G45" s="587" t="s">
        <v>491</v>
      </c>
      <c r="H45" s="587"/>
      <c r="I45" s="587"/>
      <c r="J45" s="558">
        <v>2.2169999999999999E-2</v>
      </c>
      <c r="K45" s="357" t="s">
        <v>475</v>
      </c>
      <c r="L45" s="546"/>
      <c r="M45" s="242"/>
    </row>
    <row r="46" spans="1:13" ht="14.4" customHeight="1">
      <c r="A46" s="160" t="s">
        <v>332</v>
      </c>
      <c r="B46" s="236">
        <v>0</v>
      </c>
      <c r="C46" s="237">
        <f t="shared" si="0"/>
        <v>0</v>
      </c>
      <c r="D46" s="70"/>
      <c r="E46" s="70"/>
      <c r="F46" s="546"/>
      <c r="G46" s="587" t="s">
        <v>492</v>
      </c>
      <c r="H46" s="587"/>
      <c r="I46" s="587"/>
      <c r="J46" s="560">
        <f>B14*J45</f>
        <v>207.06779999999998</v>
      </c>
      <c r="K46" s="556" t="s">
        <v>288</v>
      </c>
      <c r="L46" s="546"/>
      <c r="M46" s="242"/>
    </row>
    <row r="47" spans="1:13" ht="14.4" customHeight="1">
      <c r="A47" s="160" t="s">
        <v>333</v>
      </c>
      <c r="B47" s="236">
        <v>200</v>
      </c>
      <c r="C47" s="237">
        <f t="shared" si="0"/>
        <v>200</v>
      </c>
      <c r="D47" s="70"/>
      <c r="E47" s="70"/>
      <c r="F47" s="546"/>
      <c r="G47" s="587" t="s">
        <v>493</v>
      </c>
      <c r="H47" s="587"/>
      <c r="I47" s="587"/>
      <c r="J47" s="560">
        <f>J44*J45</f>
        <v>428.54609999999997</v>
      </c>
      <c r="K47" s="556" t="s">
        <v>288</v>
      </c>
      <c r="L47" s="546"/>
      <c r="M47" s="242"/>
    </row>
    <row r="48" spans="1:13">
      <c r="A48" s="160" t="s">
        <v>496</v>
      </c>
      <c r="B48" s="236">
        <v>200</v>
      </c>
      <c r="C48" s="237">
        <f t="shared" si="0"/>
        <v>200</v>
      </c>
      <c r="D48" s="70"/>
      <c r="E48" s="70"/>
      <c r="F48" s="70"/>
      <c r="G48" s="588" t="s">
        <v>494</v>
      </c>
      <c r="H48" s="589"/>
      <c r="I48" s="590"/>
      <c r="J48" s="560">
        <f>J47-30</f>
        <v>398.54609999999997</v>
      </c>
      <c r="K48" s="556" t="s">
        <v>288</v>
      </c>
      <c r="L48" s="70"/>
      <c r="M48" s="242"/>
    </row>
    <row r="49" spans="1:13">
      <c r="A49" s="160" t="s">
        <v>338</v>
      </c>
      <c r="B49" s="236">
        <v>0</v>
      </c>
      <c r="C49" s="237">
        <f t="shared" si="0"/>
        <v>0</v>
      </c>
      <c r="D49" s="70"/>
      <c r="E49" s="70"/>
      <c r="F49" s="70"/>
      <c r="G49" s="588" t="s">
        <v>136</v>
      </c>
      <c r="H49" s="589"/>
      <c r="I49" s="590"/>
      <c r="J49" s="557">
        <v>1389</v>
      </c>
      <c r="K49" s="556" t="s">
        <v>134</v>
      </c>
      <c r="L49" s="70"/>
      <c r="M49" s="242"/>
    </row>
    <row r="50" spans="1:13">
      <c r="A50" s="160" t="s">
        <v>339</v>
      </c>
      <c r="B50" s="236">
        <v>150</v>
      </c>
      <c r="C50" s="237">
        <f t="shared" si="0"/>
        <v>150</v>
      </c>
      <c r="D50" s="70"/>
      <c r="E50" s="70"/>
      <c r="F50" s="70"/>
      <c r="G50" s="588" t="s">
        <v>495</v>
      </c>
      <c r="H50" s="589"/>
      <c r="I50" s="590"/>
      <c r="J50" s="559">
        <f>(J49+(8.34*D11*0.052))/D11</f>
        <v>0.58892756901754773</v>
      </c>
      <c r="K50" s="556" t="s">
        <v>289</v>
      </c>
      <c r="L50" s="70"/>
      <c r="M50" s="242"/>
    </row>
    <row r="51" spans="1:13">
      <c r="A51" s="160" t="s">
        <v>337</v>
      </c>
      <c r="B51" s="236">
        <v>0</v>
      </c>
      <c r="C51" s="237">
        <f t="shared" si="0"/>
        <v>0</v>
      </c>
      <c r="D51" s="248"/>
      <c r="E51" s="70"/>
      <c r="F51" s="70"/>
      <c r="G51" s="70"/>
      <c r="H51" s="70"/>
      <c r="I51" s="70"/>
      <c r="J51" s="70"/>
      <c r="K51" s="70"/>
      <c r="L51" s="70"/>
      <c r="M51" s="242"/>
    </row>
    <row r="52" spans="1:13">
      <c r="A52" s="160" t="s">
        <v>328</v>
      </c>
      <c r="B52" s="238">
        <v>0</v>
      </c>
      <c r="C52" s="237">
        <f t="shared" si="0"/>
        <v>0</v>
      </c>
      <c r="D52" s="70"/>
      <c r="E52" s="70"/>
      <c r="F52" s="70"/>
      <c r="G52" s="70"/>
      <c r="H52" s="70"/>
      <c r="I52" s="70"/>
      <c r="J52" s="70"/>
      <c r="K52" s="70"/>
      <c r="L52" s="70"/>
      <c r="M52" s="242"/>
    </row>
    <row r="53" spans="1:13">
      <c r="A53" s="160" t="s">
        <v>334</v>
      </c>
      <c r="B53" s="238">
        <v>0</v>
      </c>
      <c r="C53" s="237">
        <f t="shared" si="0"/>
        <v>0</v>
      </c>
      <c r="D53" s="70"/>
      <c r="E53" s="70"/>
      <c r="F53" s="70"/>
      <c r="G53" s="70"/>
      <c r="H53" s="70"/>
      <c r="I53" s="70"/>
      <c r="J53" s="70"/>
      <c r="K53" s="70"/>
      <c r="L53" s="70"/>
      <c r="M53" s="242"/>
    </row>
    <row r="54" spans="1:13">
      <c r="A54" s="160" t="s">
        <v>335</v>
      </c>
      <c r="B54" s="238">
        <v>0</v>
      </c>
      <c r="C54" s="237">
        <f t="shared" si="0"/>
        <v>0</v>
      </c>
      <c r="D54" s="70"/>
      <c r="E54" s="70"/>
      <c r="F54" s="70"/>
      <c r="G54" s="70"/>
      <c r="H54" s="70"/>
      <c r="I54" s="70"/>
      <c r="J54" s="70"/>
      <c r="K54" s="70"/>
      <c r="L54" s="70"/>
      <c r="M54" s="242"/>
    </row>
    <row r="55" spans="1:13">
      <c r="A55" s="160" t="s">
        <v>336</v>
      </c>
      <c r="B55" s="238">
        <v>0</v>
      </c>
      <c r="C55" s="237">
        <f t="shared" si="0"/>
        <v>0</v>
      </c>
      <c r="D55" s="70"/>
      <c r="E55" s="70"/>
      <c r="F55" s="70"/>
      <c r="G55" s="70"/>
      <c r="H55" s="70"/>
      <c r="I55" s="70"/>
      <c r="J55" s="70"/>
      <c r="K55" s="70"/>
      <c r="L55" s="70"/>
      <c r="M55" s="242"/>
    </row>
    <row r="56" spans="1:13" ht="14.4" customHeight="1">
      <c r="A56" s="249" t="s">
        <v>327</v>
      </c>
      <c r="B56" s="584">
        <f>SUM(C41:C55)</f>
        <v>14460</v>
      </c>
      <c r="C56" s="584"/>
      <c r="D56" s="70"/>
      <c r="E56" s="70"/>
      <c r="F56" s="70"/>
      <c r="G56" s="70"/>
      <c r="H56" s="70"/>
      <c r="I56" s="70"/>
      <c r="J56" s="70"/>
      <c r="K56" s="70"/>
      <c r="L56" s="70"/>
      <c r="M56" s="242"/>
    </row>
    <row r="57" spans="1:13" ht="14.4" thickBot="1">
      <c r="A57" s="250"/>
      <c r="B57" s="251"/>
      <c r="C57" s="251"/>
      <c r="D57" s="251"/>
      <c r="E57" s="251"/>
      <c r="F57" s="251"/>
      <c r="G57" s="251"/>
      <c r="H57" s="251"/>
      <c r="I57" s="251"/>
      <c r="J57" s="251"/>
      <c r="K57" s="251"/>
      <c r="L57" s="251"/>
      <c r="M57" s="252"/>
    </row>
  </sheetData>
  <mergeCells count="21">
    <mergeCell ref="A1:M1"/>
    <mergeCell ref="B6:M6"/>
    <mergeCell ref="B7:M7"/>
    <mergeCell ref="B5:M5"/>
    <mergeCell ref="B2:M2"/>
    <mergeCell ref="B3:M3"/>
    <mergeCell ref="B4:M4"/>
    <mergeCell ref="B56:C56"/>
    <mergeCell ref="B23:M26"/>
    <mergeCell ref="G47:I47"/>
    <mergeCell ref="G48:I48"/>
    <mergeCell ref="G49:I49"/>
    <mergeCell ref="G50:I50"/>
    <mergeCell ref="G46:I46"/>
    <mergeCell ref="B28:M38"/>
    <mergeCell ref="A40:C40"/>
    <mergeCell ref="G40:I40"/>
    <mergeCell ref="G41:I41"/>
    <mergeCell ref="G42:I42"/>
    <mergeCell ref="G44:I44"/>
    <mergeCell ref="G45:I45"/>
  </mergeCells>
  <printOptions horizontalCentered="1"/>
  <pageMargins left="0.25" right="0.25" top="0.75" bottom="0.75" header="0.3" footer="0.3"/>
  <pageSetup scale="7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0.24747899159663866</v>
      </c>
      <c r="N3" s="143">
        <f>N55/F50</f>
        <v>0.75252100840336134</v>
      </c>
      <c r="O3" s="143">
        <f>O55/F50</f>
        <v>0</v>
      </c>
      <c r="P3" s="143">
        <f>P55/F50</f>
        <v>0</v>
      </c>
    </row>
    <row r="4" spans="1:17" ht="13.95" customHeight="1" thickBot="1">
      <c r="A4" s="615">
        <v>18</v>
      </c>
      <c r="B4" s="181" t="s">
        <v>276</v>
      </c>
      <c r="C4" s="202">
        <v>16410</v>
      </c>
      <c r="D4" s="182" t="s">
        <v>137</v>
      </c>
      <c r="E4" s="186">
        <f>'Perf Sheet '!$L$5</f>
        <v>2.2169999999999999E-2</v>
      </c>
      <c r="F4" s="616" t="s">
        <v>284</v>
      </c>
      <c r="G4" s="617"/>
      <c r="H4" s="618" t="s">
        <v>537</v>
      </c>
      <c r="I4" s="618"/>
      <c r="J4" s="619"/>
      <c r="N4" s="32"/>
    </row>
    <row r="5" spans="1:17" ht="13.95" customHeight="1" thickBot="1">
      <c r="A5" s="615"/>
      <c r="B5" s="575" t="s">
        <v>139</v>
      </c>
      <c r="C5" s="203">
        <v>16245</v>
      </c>
      <c r="D5" s="183" t="s">
        <v>277</v>
      </c>
      <c r="E5" s="187">
        <f>(C6+C5)/2</f>
        <v>16319.5</v>
      </c>
      <c r="F5" s="616" t="s">
        <v>285</v>
      </c>
      <c r="G5" s="620"/>
      <c r="H5" s="618" t="s">
        <v>514</v>
      </c>
      <c r="I5" s="621"/>
      <c r="J5" s="619"/>
      <c r="M5" s="628" t="s">
        <v>198</v>
      </c>
      <c r="N5" s="629"/>
      <c r="O5" s="629"/>
      <c r="P5" s="630"/>
    </row>
    <row r="6" spans="1:17" ht="13.95" customHeight="1" thickBot="1">
      <c r="A6" s="225" t="s">
        <v>202</v>
      </c>
      <c r="B6" s="575" t="s">
        <v>140</v>
      </c>
      <c r="C6" s="203">
        <v>16394</v>
      </c>
      <c r="D6" s="184" t="s">
        <v>203</v>
      </c>
      <c r="E6" s="188">
        <f>'Perf Sheet '!$J$13</f>
        <v>0.65</v>
      </c>
      <c r="F6" s="192" t="s">
        <v>226</v>
      </c>
      <c r="G6" s="194">
        <f>SUM(C12:C15)/SUM(C12:C46)</f>
        <v>8.6350429303646628E-2</v>
      </c>
      <c r="H6" s="192" t="s">
        <v>224</v>
      </c>
      <c r="I6" s="173">
        <f>J55/'Perf Sheet '!$E$21</f>
        <v>52.46357595304049</v>
      </c>
      <c r="J6" s="226"/>
      <c r="M6" s="631" t="s">
        <v>199</v>
      </c>
      <c r="N6" s="632"/>
      <c r="O6" s="632"/>
      <c r="P6" s="633"/>
    </row>
    <row r="7" spans="1:17" ht="13.95" customHeight="1" thickBot="1">
      <c r="A7" s="227">
        <v>22.1</v>
      </c>
      <c r="B7" s="575" t="s">
        <v>141</v>
      </c>
      <c r="C7" s="203">
        <v>8901</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37</v>
      </c>
      <c r="D10" s="206"/>
      <c r="E10" s="214" t="s">
        <v>197</v>
      </c>
      <c r="F10" s="216">
        <f>(D10*42)*C10</f>
        <v>0</v>
      </c>
      <c r="G10" s="198">
        <f>F10</f>
        <v>0</v>
      </c>
      <c r="H10" s="173">
        <f t="shared" ref="H10:H49" si="0">(1*((D10/$A$7)+1))*C10</f>
        <v>37</v>
      </c>
      <c r="I10" s="209">
        <v>15</v>
      </c>
      <c r="J10" s="229">
        <v>3517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56</v>
      </c>
      <c r="J11" s="229">
        <v>5940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76</v>
      </c>
      <c r="J12" s="229">
        <v>5830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7400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95</v>
      </c>
      <c r="J14" s="229">
        <v>7440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200</v>
      </c>
      <c r="D15" s="206">
        <v>0.3</v>
      </c>
      <c r="E15" s="214" t="s">
        <v>194</v>
      </c>
      <c r="F15" s="216">
        <v>2520</v>
      </c>
      <c r="G15" s="198">
        <f t="shared" si="6"/>
        <v>2520</v>
      </c>
      <c r="H15" s="173">
        <f t="shared" si="0"/>
        <v>202.71493212669682</v>
      </c>
      <c r="I15" s="209">
        <v>95</v>
      </c>
      <c r="J15" s="229">
        <v>7480</v>
      </c>
      <c r="L15" s="100">
        <f t="shared" si="7"/>
        <v>0</v>
      </c>
      <c r="M15" s="130">
        <f t="shared" si="1"/>
        <v>2520</v>
      </c>
      <c r="N15" s="130">
        <f t="shared" si="2"/>
        <v>0</v>
      </c>
      <c r="O15" s="130">
        <f t="shared" si="3"/>
        <v>0</v>
      </c>
      <c r="P15" s="130">
        <f t="shared" si="4"/>
        <v>0</v>
      </c>
      <c r="Q15" s="86" t="s">
        <v>175</v>
      </c>
    </row>
    <row r="16" spans="1:17" ht="13.95" customHeight="1" thickBot="1">
      <c r="A16" s="228">
        <v>7</v>
      </c>
      <c r="B16" s="204" t="s">
        <v>436</v>
      </c>
      <c r="C16" s="205">
        <v>251</v>
      </c>
      <c r="D16" s="206">
        <v>0.6</v>
      </c>
      <c r="E16" s="214" t="s">
        <v>194</v>
      </c>
      <c r="F16" s="216">
        <v>6330</v>
      </c>
      <c r="G16" s="198">
        <f t="shared" si="6"/>
        <v>8850</v>
      </c>
      <c r="H16" s="173">
        <f t="shared" si="0"/>
        <v>257.814479638009</v>
      </c>
      <c r="I16" s="209">
        <v>95</v>
      </c>
      <c r="J16" s="229">
        <v>7500</v>
      </c>
      <c r="L16" s="100">
        <f t="shared" si="7"/>
        <v>0</v>
      </c>
      <c r="M16" s="130">
        <f t="shared" si="1"/>
        <v>6330</v>
      </c>
      <c r="N16" s="130">
        <f t="shared" si="2"/>
        <v>0</v>
      </c>
      <c r="O16" s="130">
        <f t="shared" si="3"/>
        <v>0</v>
      </c>
      <c r="P16" s="130">
        <f t="shared" si="4"/>
        <v>0</v>
      </c>
      <c r="Q16" s="86" t="s">
        <v>210</v>
      </c>
    </row>
    <row r="17" spans="1:17" ht="13.95" customHeight="1" thickBot="1">
      <c r="A17" s="228">
        <v>8</v>
      </c>
      <c r="B17" s="204" t="s">
        <v>436</v>
      </c>
      <c r="C17" s="205">
        <v>299</v>
      </c>
      <c r="D17" s="206">
        <v>0.9</v>
      </c>
      <c r="E17" s="214" t="s">
        <v>194</v>
      </c>
      <c r="F17" s="216">
        <v>11300</v>
      </c>
      <c r="G17" s="198">
        <f t="shared" si="6"/>
        <v>20150</v>
      </c>
      <c r="H17" s="173">
        <f t="shared" si="0"/>
        <v>311.1764705882353</v>
      </c>
      <c r="I17" s="209">
        <v>95</v>
      </c>
      <c r="J17" s="229">
        <v>7410</v>
      </c>
      <c r="L17" s="100">
        <f t="shared" si="7"/>
        <v>0</v>
      </c>
      <c r="M17" s="130">
        <f t="shared" si="1"/>
        <v>11300</v>
      </c>
      <c r="N17" s="130">
        <f t="shared" si="2"/>
        <v>0</v>
      </c>
      <c r="O17" s="130">
        <f t="shared" si="3"/>
        <v>0</v>
      </c>
      <c r="P17" s="130">
        <f t="shared" si="4"/>
        <v>0</v>
      </c>
      <c r="Q17" s="86" t="s">
        <v>148</v>
      </c>
    </row>
    <row r="18" spans="1:17" ht="13.95" customHeight="1" thickBot="1">
      <c r="A18" s="228">
        <v>9</v>
      </c>
      <c r="B18" s="204" t="s">
        <v>436</v>
      </c>
      <c r="C18" s="205">
        <v>300</v>
      </c>
      <c r="D18" s="206">
        <v>0.3</v>
      </c>
      <c r="E18" s="214" t="s">
        <v>194</v>
      </c>
      <c r="F18" s="216">
        <v>3780</v>
      </c>
      <c r="G18" s="198">
        <f t="shared" si="6"/>
        <v>23930</v>
      </c>
      <c r="H18" s="173">
        <f t="shared" si="0"/>
        <v>304.07239819004525</v>
      </c>
      <c r="I18" s="209">
        <v>95</v>
      </c>
      <c r="J18" s="229">
        <v>7250</v>
      </c>
      <c r="L18" s="100">
        <f t="shared" si="7"/>
        <v>0</v>
      </c>
      <c r="M18" s="130">
        <f t="shared" si="1"/>
        <v>3780</v>
      </c>
      <c r="N18" s="130">
        <f t="shared" si="2"/>
        <v>0</v>
      </c>
      <c r="O18" s="130">
        <f t="shared" si="3"/>
        <v>0</v>
      </c>
      <c r="P18" s="130">
        <f t="shared" si="4"/>
        <v>0</v>
      </c>
      <c r="Q18" s="86" t="s">
        <v>63</v>
      </c>
    </row>
    <row r="19" spans="1:17" ht="13.95" customHeight="1" thickBot="1">
      <c r="A19" s="228">
        <v>10</v>
      </c>
      <c r="B19" s="204" t="s">
        <v>436</v>
      </c>
      <c r="C19" s="205">
        <v>599</v>
      </c>
      <c r="D19" s="206">
        <v>1.1000000000000001</v>
      </c>
      <c r="E19" s="214" t="s">
        <v>194</v>
      </c>
      <c r="F19" s="216">
        <v>27680</v>
      </c>
      <c r="G19" s="198">
        <f t="shared" si="6"/>
        <v>51610</v>
      </c>
      <c r="H19" s="173">
        <f t="shared" si="0"/>
        <v>628.81447963800906</v>
      </c>
      <c r="I19" s="209">
        <v>95</v>
      </c>
      <c r="J19" s="229">
        <v>7210</v>
      </c>
      <c r="L19" s="100">
        <f t="shared" si="7"/>
        <v>0</v>
      </c>
      <c r="M19" s="130">
        <f t="shared" si="1"/>
        <v>27680</v>
      </c>
      <c r="N19" s="130">
        <f t="shared" si="2"/>
        <v>0</v>
      </c>
      <c r="O19" s="130">
        <f t="shared" si="3"/>
        <v>0</v>
      </c>
      <c r="P19" s="130">
        <f t="shared" si="4"/>
        <v>0</v>
      </c>
      <c r="Q19" s="86" t="s">
        <v>147</v>
      </c>
    </row>
    <row r="20" spans="1:17" ht="13.95" customHeight="1" thickBot="1">
      <c r="A20" s="228">
        <v>11</v>
      </c>
      <c r="B20" s="204" t="s">
        <v>436</v>
      </c>
      <c r="C20" s="205">
        <v>490</v>
      </c>
      <c r="D20" s="206">
        <v>1.5</v>
      </c>
      <c r="E20" s="214" t="s">
        <v>194</v>
      </c>
      <c r="F20" s="216">
        <v>30850</v>
      </c>
      <c r="G20" s="198">
        <f t="shared" si="6"/>
        <v>82460</v>
      </c>
      <c r="H20" s="173">
        <f t="shared" si="0"/>
        <v>523.25791855203624</v>
      </c>
      <c r="I20" s="209">
        <v>95</v>
      </c>
      <c r="J20" s="229">
        <v>7130</v>
      </c>
      <c r="L20" s="100">
        <f t="shared" si="7"/>
        <v>0</v>
      </c>
      <c r="M20" s="130">
        <f t="shared" si="1"/>
        <v>30850</v>
      </c>
      <c r="N20" s="130">
        <f t="shared" si="2"/>
        <v>0</v>
      </c>
      <c r="O20" s="130">
        <f t="shared" si="3"/>
        <v>0</v>
      </c>
      <c r="P20" s="130">
        <f t="shared" si="4"/>
        <v>0</v>
      </c>
      <c r="Q20" s="86" t="s">
        <v>186</v>
      </c>
    </row>
    <row r="21" spans="1:17" ht="13.95" customHeight="1" thickBot="1">
      <c r="A21" s="228">
        <v>12</v>
      </c>
      <c r="B21" s="204" t="s">
        <v>436</v>
      </c>
      <c r="C21" s="205">
        <v>298</v>
      </c>
      <c r="D21" s="206">
        <v>0.6</v>
      </c>
      <c r="E21" s="214" t="s">
        <v>174</v>
      </c>
      <c r="F21" s="216">
        <v>7510</v>
      </c>
      <c r="G21" s="198">
        <f t="shared" si="6"/>
        <v>89970</v>
      </c>
      <c r="H21" s="173">
        <f t="shared" si="0"/>
        <v>306.09049773755652</v>
      </c>
      <c r="I21" s="209">
        <v>95</v>
      </c>
      <c r="J21" s="229">
        <v>6910</v>
      </c>
      <c r="L21" s="100">
        <f t="shared" si="7"/>
        <v>0</v>
      </c>
      <c r="M21" s="130">
        <f t="shared" si="1"/>
        <v>0</v>
      </c>
      <c r="N21" s="130">
        <f t="shared" si="2"/>
        <v>7510</v>
      </c>
      <c r="O21" s="130">
        <f t="shared" si="3"/>
        <v>0</v>
      </c>
      <c r="P21" s="130">
        <f t="shared" si="4"/>
        <v>0</v>
      </c>
      <c r="Q21" s="86" t="s">
        <v>187</v>
      </c>
    </row>
    <row r="22" spans="1:17" ht="13.95" customHeight="1" thickBot="1">
      <c r="A22" s="228">
        <v>13</v>
      </c>
      <c r="B22" s="204" t="s">
        <v>436</v>
      </c>
      <c r="C22" s="205">
        <v>550</v>
      </c>
      <c r="D22" s="206">
        <v>0.9</v>
      </c>
      <c r="E22" s="214" t="s">
        <v>174</v>
      </c>
      <c r="F22" s="216">
        <v>20780</v>
      </c>
      <c r="G22" s="198">
        <f t="shared" si="6"/>
        <v>110750</v>
      </c>
      <c r="H22" s="173">
        <f t="shared" si="0"/>
        <v>572.39819004524895</v>
      </c>
      <c r="I22" s="209">
        <v>95</v>
      </c>
      <c r="J22" s="229">
        <v>6730</v>
      </c>
      <c r="L22" s="100">
        <f t="shared" si="7"/>
        <v>0</v>
      </c>
      <c r="M22" s="130">
        <f t="shared" si="1"/>
        <v>0</v>
      </c>
      <c r="N22" s="130">
        <f t="shared" si="2"/>
        <v>20780</v>
      </c>
      <c r="O22" s="130">
        <f t="shared" si="3"/>
        <v>0</v>
      </c>
      <c r="P22" s="130">
        <f t="shared" si="4"/>
        <v>0</v>
      </c>
      <c r="Q22" s="86" t="s">
        <v>197</v>
      </c>
    </row>
    <row r="23" spans="1:17" ht="13.95" customHeight="1" thickBot="1">
      <c r="A23" s="228">
        <v>14</v>
      </c>
      <c r="B23" s="204" t="s">
        <v>436</v>
      </c>
      <c r="C23" s="205">
        <v>148</v>
      </c>
      <c r="D23" s="206">
        <v>0.3</v>
      </c>
      <c r="E23" s="214" t="s">
        <v>174</v>
      </c>
      <c r="F23" s="216">
        <v>1870</v>
      </c>
      <c r="G23" s="198">
        <f t="shared" si="6"/>
        <v>112620</v>
      </c>
      <c r="H23" s="173">
        <f t="shared" si="0"/>
        <v>150.00904977375563</v>
      </c>
      <c r="I23" s="209">
        <v>95</v>
      </c>
      <c r="J23" s="229">
        <v>6820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349</v>
      </c>
      <c r="D24" s="206">
        <v>0.9</v>
      </c>
      <c r="E24" s="214" t="s">
        <v>174</v>
      </c>
      <c r="F24" s="216">
        <v>13180</v>
      </c>
      <c r="G24" s="198">
        <f t="shared" si="6"/>
        <v>125800</v>
      </c>
      <c r="H24" s="173">
        <f t="shared" si="0"/>
        <v>363.21266968325796</v>
      </c>
      <c r="I24" s="209">
        <v>95</v>
      </c>
      <c r="J24" s="229">
        <v>6710</v>
      </c>
      <c r="L24" s="100">
        <f t="shared" si="7"/>
        <v>0</v>
      </c>
      <c r="M24" s="130">
        <f t="shared" si="1"/>
        <v>0</v>
      </c>
      <c r="N24" s="130">
        <f t="shared" si="2"/>
        <v>13180</v>
      </c>
      <c r="O24" s="130">
        <f t="shared" si="3"/>
        <v>0</v>
      </c>
      <c r="P24" s="130">
        <f t="shared" si="4"/>
        <v>0</v>
      </c>
      <c r="Q24" s="86" t="s">
        <v>291</v>
      </c>
    </row>
    <row r="25" spans="1:17" ht="13.95" customHeight="1" thickBot="1">
      <c r="A25" s="228">
        <v>16</v>
      </c>
      <c r="B25" s="204" t="s">
        <v>436</v>
      </c>
      <c r="C25" s="205">
        <v>499</v>
      </c>
      <c r="D25" s="206">
        <v>1.3</v>
      </c>
      <c r="E25" s="214" t="s">
        <v>174</v>
      </c>
      <c r="F25" s="216">
        <v>27230</v>
      </c>
      <c r="G25" s="198">
        <f t="shared" si="6"/>
        <v>153030</v>
      </c>
      <c r="H25" s="173">
        <f t="shared" si="0"/>
        <v>528.35294117647061</v>
      </c>
      <c r="I25" s="209">
        <v>95</v>
      </c>
      <c r="J25" s="229">
        <v>6650</v>
      </c>
      <c r="L25" s="100">
        <f t="shared" si="7"/>
        <v>0</v>
      </c>
      <c r="M25" s="130">
        <f t="shared" si="1"/>
        <v>0</v>
      </c>
      <c r="N25" s="130">
        <f t="shared" si="2"/>
        <v>27230</v>
      </c>
      <c r="O25" s="130">
        <f t="shared" si="3"/>
        <v>0</v>
      </c>
      <c r="P25" s="130">
        <f t="shared" si="4"/>
        <v>0</v>
      </c>
      <c r="Q25" s="87" t="s">
        <v>214</v>
      </c>
    </row>
    <row r="26" spans="1:17" ht="13.95" customHeight="1" thickBot="1">
      <c r="A26" s="228">
        <v>17</v>
      </c>
      <c r="B26" s="204" t="s">
        <v>436</v>
      </c>
      <c r="C26" s="205">
        <v>150</v>
      </c>
      <c r="D26" s="206">
        <v>0.3</v>
      </c>
      <c r="E26" s="214" t="s">
        <v>174</v>
      </c>
      <c r="F26" s="216">
        <v>1890</v>
      </c>
      <c r="G26" s="198">
        <f t="shared" si="6"/>
        <v>154920</v>
      </c>
      <c r="H26" s="173">
        <f t="shared" si="0"/>
        <v>152.03619909502262</v>
      </c>
      <c r="I26" s="209">
        <v>95</v>
      </c>
      <c r="J26" s="229">
        <v>6690</v>
      </c>
      <c r="L26" s="100">
        <f t="shared" si="7"/>
        <v>0</v>
      </c>
      <c r="M26" s="130">
        <f t="shared" si="1"/>
        <v>0</v>
      </c>
      <c r="N26" s="130">
        <f t="shared" si="2"/>
        <v>1890</v>
      </c>
      <c r="O26" s="130">
        <f t="shared" si="3"/>
        <v>0</v>
      </c>
      <c r="P26" s="130">
        <f t="shared" si="4"/>
        <v>0</v>
      </c>
    </row>
    <row r="27" spans="1:17" ht="13.95" customHeight="1" thickBot="1">
      <c r="A27" s="228">
        <v>18</v>
      </c>
      <c r="B27" s="204" t="s">
        <v>436</v>
      </c>
      <c r="C27" s="205">
        <v>401</v>
      </c>
      <c r="D27" s="206">
        <v>0.9</v>
      </c>
      <c r="E27" s="214" t="s">
        <v>174</v>
      </c>
      <c r="F27" s="216">
        <v>15150</v>
      </c>
      <c r="G27" s="198">
        <f t="shared" si="6"/>
        <v>170070</v>
      </c>
      <c r="H27" s="173">
        <f t="shared" si="0"/>
        <v>417.33031674208149</v>
      </c>
      <c r="I27" s="209">
        <v>95</v>
      </c>
      <c r="J27" s="229">
        <v>6640</v>
      </c>
      <c r="L27" s="100">
        <f t="shared" si="7"/>
        <v>0</v>
      </c>
      <c r="M27" s="130">
        <f t="shared" si="1"/>
        <v>0</v>
      </c>
      <c r="N27" s="130">
        <f t="shared" si="2"/>
        <v>15150</v>
      </c>
      <c r="O27" s="130">
        <f t="shared" si="3"/>
        <v>0</v>
      </c>
      <c r="P27" s="130">
        <f t="shared" si="4"/>
        <v>0</v>
      </c>
    </row>
    <row r="28" spans="1:17" ht="13.95" customHeight="1" thickBot="1">
      <c r="A28" s="228">
        <v>19</v>
      </c>
      <c r="B28" s="204" t="s">
        <v>436</v>
      </c>
      <c r="C28" s="205">
        <v>399</v>
      </c>
      <c r="D28" s="206">
        <v>1.3</v>
      </c>
      <c r="E28" s="214" t="s">
        <v>174</v>
      </c>
      <c r="F28" s="216">
        <v>21810</v>
      </c>
      <c r="G28" s="198">
        <f t="shared" si="6"/>
        <v>191880</v>
      </c>
      <c r="H28" s="173">
        <f t="shared" si="0"/>
        <v>422.47058823529414</v>
      </c>
      <c r="I28" s="209">
        <v>95</v>
      </c>
      <c r="J28" s="229">
        <v>6650</v>
      </c>
      <c r="L28" s="100">
        <f t="shared" si="7"/>
        <v>0</v>
      </c>
      <c r="M28" s="130">
        <f t="shared" si="1"/>
        <v>0</v>
      </c>
      <c r="N28" s="130">
        <f t="shared" si="2"/>
        <v>21810</v>
      </c>
      <c r="O28" s="130">
        <f t="shared" si="3"/>
        <v>0</v>
      </c>
      <c r="P28" s="130">
        <f t="shared" si="4"/>
        <v>0</v>
      </c>
    </row>
    <row r="29" spans="1:17" ht="13.95" customHeight="1" thickBot="1">
      <c r="A29" s="228">
        <v>20</v>
      </c>
      <c r="B29" s="204" t="s">
        <v>436</v>
      </c>
      <c r="C29" s="205">
        <v>400</v>
      </c>
      <c r="D29" s="206">
        <v>0.9</v>
      </c>
      <c r="E29" s="214" t="s">
        <v>174</v>
      </c>
      <c r="F29" s="216">
        <v>15150</v>
      </c>
      <c r="G29" s="198">
        <f t="shared" si="6"/>
        <v>207030</v>
      </c>
      <c r="H29" s="173">
        <f t="shared" si="0"/>
        <v>416.28959276018105</v>
      </c>
      <c r="I29" s="209">
        <v>90</v>
      </c>
      <c r="J29" s="229">
        <v>6700</v>
      </c>
      <c r="L29" s="100">
        <f t="shared" si="7"/>
        <v>0</v>
      </c>
      <c r="M29" s="130">
        <f t="shared" si="1"/>
        <v>0</v>
      </c>
      <c r="N29" s="130">
        <f t="shared" si="2"/>
        <v>15150</v>
      </c>
      <c r="O29" s="130">
        <f t="shared" si="3"/>
        <v>0</v>
      </c>
      <c r="P29" s="130">
        <f t="shared" si="4"/>
        <v>0</v>
      </c>
    </row>
    <row r="30" spans="1:17" ht="13.95" customHeight="1" thickBot="1">
      <c r="A30" s="228">
        <v>21</v>
      </c>
      <c r="B30" s="204" t="s">
        <v>436</v>
      </c>
      <c r="C30" s="205">
        <v>300</v>
      </c>
      <c r="D30" s="206">
        <v>1.5</v>
      </c>
      <c r="E30" s="214" t="s">
        <v>174</v>
      </c>
      <c r="F30" s="216">
        <v>18820</v>
      </c>
      <c r="G30" s="198">
        <f t="shared" si="6"/>
        <v>225850</v>
      </c>
      <c r="H30" s="173">
        <f t="shared" si="0"/>
        <v>320.36199095022624</v>
      </c>
      <c r="I30" s="209">
        <v>90</v>
      </c>
      <c r="J30" s="229">
        <v>6890</v>
      </c>
      <c r="L30" s="100">
        <f t="shared" si="7"/>
        <v>0</v>
      </c>
      <c r="M30" s="130">
        <f t="shared" si="1"/>
        <v>0</v>
      </c>
      <c r="N30" s="130">
        <f t="shared" si="2"/>
        <v>18820</v>
      </c>
      <c r="O30" s="130">
        <f t="shared" si="3"/>
        <v>0</v>
      </c>
      <c r="P30" s="130">
        <f t="shared" si="4"/>
        <v>0</v>
      </c>
    </row>
    <row r="31" spans="1:17" ht="13.95" customHeight="1" thickBot="1">
      <c r="A31" s="228">
        <v>22</v>
      </c>
      <c r="B31" s="204" t="s">
        <v>436</v>
      </c>
      <c r="C31" s="205">
        <v>200</v>
      </c>
      <c r="D31" s="206">
        <v>0.3</v>
      </c>
      <c r="E31" s="214" t="s">
        <v>174</v>
      </c>
      <c r="F31" s="216">
        <v>2540</v>
      </c>
      <c r="G31" s="198">
        <f t="shared" si="6"/>
        <v>228390</v>
      </c>
      <c r="H31" s="173">
        <f t="shared" si="0"/>
        <v>202.71493212669682</v>
      </c>
      <c r="I31" s="209">
        <v>90</v>
      </c>
      <c r="J31" s="229">
        <v>6530</v>
      </c>
      <c r="L31" s="100">
        <f t="shared" si="7"/>
        <v>0</v>
      </c>
      <c r="M31" s="130">
        <f t="shared" si="1"/>
        <v>0</v>
      </c>
      <c r="N31" s="130">
        <f t="shared" si="2"/>
        <v>2540</v>
      </c>
      <c r="O31" s="130">
        <f t="shared" si="3"/>
        <v>0</v>
      </c>
      <c r="P31" s="130">
        <f t="shared" si="4"/>
        <v>0</v>
      </c>
    </row>
    <row r="32" spans="1:17" ht="13.95" customHeight="1" thickBot="1">
      <c r="A32" s="228">
        <v>23</v>
      </c>
      <c r="B32" s="204" t="s">
        <v>436</v>
      </c>
      <c r="C32" s="205">
        <v>200</v>
      </c>
      <c r="D32" s="206">
        <v>0.6</v>
      </c>
      <c r="E32" s="214" t="s">
        <v>174</v>
      </c>
      <c r="F32" s="216">
        <v>5000</v>
      </c>
      <c r="G32" s="198">
        <f t="shared" si="6"/>
        <v>233390</v>
      </c>
      <c r="H32" s="173">
        <f t="shared" si="0"/>
        <v>205.42986425339365</v>
      </c>
      <c r="I32" s="209">
        <v>90</v>
      </c>
      <c r="J32" s="229">
        <v>6590</v>
      </c>
      <c r="L32" s="100">
        <f t="shared" si="7"/>
        <v>0</v>
      </c>
      <c r="M32" s="130">
        <f t="shared" si="1"/>
        <v>0</v>
      </c>
      <c r="N32" s="130">
        <f t="shared" si="2"/>
        <v>5000</v>
      </c>
      <c r="O32" s="130">
        <f t="shared" si="3"/>
        <v>0</v>
      </c>
      <c r="P32" s="130">
        <f t="shared" si="4"/>
        <v>0</v>
      </c>
    </row>
    <row r="33" spans="1:16" ht="13.95" customHeight="1" thickBot="1">
      <c r="A33" s="228">
        <v>24</v>
      </c>
      <c r="B33" s="204" t="s">
        <v>436</v>
      </c>
      <c r="C33" s="205">
        <v>349</v>
      </c>
      <c r="D33" s="206">
        <v>0.9</v>
      </c>
      <c r="E33" s="214" t="s">
        <v>174</v>
      </c>
      <c r="F33" s="216">
        <v>13180</v>
      </c>
      <c r="G33" s="198">
        <f t="shared" si="6"/>
        <v>246570</v>
      </c>
      <c r="H33" s="173">
        <f t="shared" si="0"/>
        <v>363.21266968325796</v>
      </c>
      <c r="I33" s="209">
        <v>90</v>
      </c>
      <c r="J33" s="229">
        <v>6840</v>
      </c>
      <c r="L33" s="100">
        <f t="shared" si="7"/>
        <v>0</v>
      </c>
      <c r="M33" s="130">
        <f t="shared" si="1"/>
        <v>0</v>
      </c>
      <c r="N33" s="130">
        <f t="shared" si="2"/>
        <v>13180</v>
      </c>
      <c r="O33" s="130">
        <f t="shared" si="3"/>
        <v>0</v>
      </c>
      <c r="P33" s="130">
        <f t="shared" si="4"/>
        <v>0</v>
      </c>
    </row>
    <row r="34" spans="1:16" ht="13.95" customHeight="1" thickBot="1">
      <c r="A34" s="228">
        <v>25</v>
      </c>
      <c r="B34" s="204" t="s">
        <v>436</v>
      </c>
      <c r="C34" s="205">
        <v>247</v>
      </c>
      <c r="D34" s="206">
        <v>1.5</v>
      </c>
      <c r="E34" s="214" t="s">
        <v>174</v>
      </c>
      <c r="F34" s="216">
        <v>15580</v>
      </c>
      <c r="G34" s="198">
        <f t="shared" si="6"/>
        <v>262150</v>
      </c>
      <c r="H34" s="173">
        <f t="shared" si="0"/>
        <v>263.76470588235293</v>
      </c>
      <c r="I34" s="209">
        <v>90</v>
      </c>
      <c r="J34" s="229">
        <v>6800</v>
      </c>
      <c r="L34" s="100">
        <f t="shared" si="7"/>
        <v>0</v>
      </c>
      <c r="M34" s="130">
        <f t="shared" si="1"/>
        <v>0</v>
      </c>
      <c r="N34" s="130">
        <f t="shared" si="2"/>
        <v>15580</v>
      </c>
      <c r="O34" s="130">
        <f t="shared" si="3"/>
        <v>0</v>
      </c>
      <c r="P34" s="130">
        <f t="shared" si="4"/>
        <v>0</v>
      </c>
    </row>
    <row r="35" spans="1:16" ht="13.95" customHeight="1" thickBot="1">
      <c r="A35" s="228">
        <v>26</v>
      </c>
      <c r="B35" s="204" t="s">
        <v>436</v>
      </c>
      <c r="C35" s="205">
        <v>250</v>
      </c>
      <c r="D35" s="206">
        <v>0.6</v>
      </c>
      <c r="E35" s="214" t="s">
        <v>174</v>
      </c>
      <c r="F35" s="216">
        <v>6280</v>
      </c>
      <c r="G35" s="198">
        <f t="shared" si="6"/>
        <v>268430</v>
      </c>
      <c r="H35" s="173">
        <f t="shared" si="0"/>
        <v>256.78733031674204</v>
      </c>
      <c r="I35" s="209">
        <v>90</v>
      </c>
      <c r="J35" s="229">
        <v>6530</v>
      </c>
      <c r="L35" s="100">
        <f t="shared" si="7"/>
        <v>0</v>
      </c>
      <c r="M35" s="130">
        <f t="shared" si="1"/>
        <v>0</v>
      </c>
      <c r="N35" s="130">
        <f t="shared" si="2"/>
        <v>6280</v>
      </c>
      <c r="O35" s="130">
        <f t="shared" si="3"/>
        <v>0</v>
      </c>
      <c r="P35" s="130">
        <f t="shared" si="4"/>
        <v>0</v>
      </c>
    </row>
    <row r="36" spans="1:16" ht="13.95" customHeight="1" thickBot="1">
      <c r="A36" s="228">
        <v>27</v>
      </c>
      <c r="B36" s="204" t="s">
        <v>436</v>
      </c>
      <c r="C36" s="205">
        <v>409</v>
      </c>
      <c r="D36" s="206">
        <v>1</v>
      </c>
      <c r="E36" s="214" t="s">
        <v>174</v>
      </c>
      <c r="F36" s="216">
        <v>17200</v>
      </c>
      <c r="G36" s="198">
        <f t="shared" si="6"/>
        <v>285630</v>
      </c>
      <c r="H36" s="173">
        <f t="shared" si="0"/>
        <v>427.50678733031674</v>
      </c>
      <c r="I36" s="209">
        <v>90</v>
      </c>
      <c r="J36" s="229">
        <v>6530</v>
      </c>
      <c r="L36" s="100">
        <f t="shared" si="7"/>
        <v>0</v>
      </c>
      <c r="M36" s="130">
        <f t="shared" si="1"/>
        <v>0</v>
      </c>
      <c r="N36" s="130">
        <f t="shared" si="2"/>
        <v>17200</v>
      </c>
      <c r="O36" s="130">
        <f t="shared" si="3"/>
        <v>0</v>
      </c>
      <c r="P36" s="130">
        <f t="shared" si="4"/>
        <v>0</v>
      </c>
    </row>
    <row r="37" spans="1:16" ht="13.95" customHeight="1" thickBot="1">
      <c r="A37" s="228">
        <v>28</v>
      </c>
      <c r="B37" s="204" t="s">
        <v>436</v>
      </c>
      <c r="C37" s="205">
        <v>252</v>
      </c>
      <c r="D37" s="206">
        <v>1.3</v>
      </c>
      <c r="E37" s="214" t="s">
        <v>174</v>
      </c>
      <c r="F37" s="216">
        <v>13770</v>
      </c>
      <c r="G37" s="198">
        <f t="shared" si="6"/>
        <v>299400</v>
      </c>
      <c r="H37" s="173">
        <f t="shared" si="0"/>
        <v>266.8235294117647</v>
      </c>
      <c r="I37" s="209">
        <v>90</v>
      </c>
      <c r="J37" s="229">
        <v>6940</v>
      </c>
      <c r="L37" s="100">
        <f t="shared" si="7"/>
        <v>0</v>
      </c>
      <c r="M37" s="130">
        <f t="shared" si="1"/>
        <v>0</v>
      </c>
      <c r="N37" s="130">
        <f t="shared" si="2"/>
        <v>13770</v>
      </c>
      <c r="O37" s="130">
        <f t="shared" si="3"/>
        <v>0</v>
      </c>
      <c r="P37" s="130">
        <f t="shared" si="4"/>
        <v>0</v>
      </c>
    </row>
    <row r="38" spans="1:16" ht="13.95" customHeight="1" thickBot="1">
      <c r="A38" s="228">
        <v>29</v>
      </c>
      <c r="B38" s="204" t="s">
        <v>436</v>
      </c>
      <c r="C38" s="205">
        <v>210</v>
      </c>
      <c r="D38" s="206">
        <v>1.5</v>
      </c>
      <c r="E38" s="214" t="s">
        <v>174</v>
      </c>
      <c r="F38" s="216">
        <v>13220</v>
      </c>
      <c r="G38" s="198">
        <f t="shared" si="6"/>
        <v>312620</v>
      </c>
      <c r="H38" s="173">
        <f t="shared" si="0"/>
        <v>224.25339366515837</v>
      </c>
      <c r="I38" s="209">
        <v>90</v>
      </c>
      <c r="J38" s="229">
        <v>6940</v>
      </c>
      <c r="L38" s="100">
        <f t="shared" si="7"/>
        <v>0</v>
      </c>
      <c r="M38" s="130">
        <f t="shared" si="1"/>
        <v>0</v>
      </c>
      <c r="N38" s="130">
        <f t="shared" si="2"/>
        <v>13220</v>
      </c>
      <c r="O38" s="130">
        <f t="shared" si="3"/>
        <v>0</v>
      </c>
      <c r="P38" s="130">
        <f t="shared" si="4"/>
        <v>0</v>
      </c>
    </row>
    <row r="39" spans="1:16" ht="13.95" customHeight="1" thickBot="1">
      <c r="A39" s="228">
        <v>30</v>
      </c>
      <c r="B39" s="204" t="s">
        <v>436</v>
      </c>
      <c r="C39" s="205">
        <v>446</v>
      </c>
      <c r="D39" s="206">
        <v>2</v>
      </c>
      <c r="E39" s="214" t="s">
        <v>174</v>
      </c>
      <c r="F39" s="216">
        <v>20580</v>
      </c>
      <c r="G39" s="198">
        <f t="shared" si="6"/>
        <v>333200</v>
      </c>
      <c r="H39" s="173">
        <f t="shared" si="0"/>
        <v>486.36199095022619</v>
      </c>
      <c r="I39" s="209">
        <v>90</v>
      </c>
      <c r="J39" s="229">
        <v>6747</v>
      </c>
      <c r="L39" s="100">
        <f t="shared" si="7"/>
        <v>0</v>
      </c>
      <c r="M39" s="130">
        <f t="shared" si="1"/>
        <v>0</v>
      </c>
      <c r="N39" s="130">
        <f t="shared" si="2"/>
        <v>20580</v>
      </c>
      <c r="O39" s="130">
        <f t="shared" si="3"/>
        <v>0</v>
      </c>
      <c r="P39" s="130">
        <f t="shared" si="4"/>
        <v>0</v>
      </c>
    </row>
    <row r="40" spans="1:16" ht="13.95" customHeight="1" thickBot="1">
      <c r="A40" s="228">
        <v>31</v>
      </c>
      <c r="B40" s="204"/>
      <c r="C40" s="205"/>
      <c r="D40" s="206"/>
      <c r="E40" s="214"/>
      <c r="F40" s="216">
        <f t="shared" si="5"/>
        <v>0</v>
      </c>
      <c r="G40" s="198">
        <f t="shared" si="6"/>
        <v>333200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360.15164999999996</v>
      </c>
      <c r="D49" s="213"/>
      <c r="E49" s="207" t="s">
        <v>214</v>
      </c>
      <c r="F49" s="215"/>
      <c r="G49" s="199"/>
      <c r="H49" s="173">
        <f t="shared" si="0"/>
        <v>360.15164999999996</v>
      </c>
      <c r="I49" s="205">
        <v>90</v>
      </c>
      <c r="J49" s="229">
        <v>6680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385252.36929999996</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0.17569444444444446</v>
      </c>
      <c r="C51" s="190" t="s">
        <v>258</v>
      </c>
      <c r="D51" s="180" t="s">
        <v>260</v>
      </c>
      <c r="E51" s="210">
        <v>0.26111111111111113</v>
      </c>
      <c r="F51" s="190" t="s">
        <v>258</v>
      </c>
      <c r="G51" s="180" t="s">
        <v>261</v>
      </c>
      <c r="H51" s="217">
        <v>43169</v>
      </c>
      <c r="I51" s="197" t="s">
        <v>301</v>
      </c>
      <c r="J51" s="232">
        <f>H49+H55</f>
        <v>410.15164999999996</v>
      </c>
      <c r="K51" s="172"/>
      <c r="L51" s="100"/>
      <c r="M51" s="101"/>
      <c r="N51" s="101"/>
      <c r="O51" s="102"/>
      <c r="P51" s="102"/>
    </row>
    <row r="52" spans="1:17" ht="13.95" customHeight="1" thickBot="1">
      <c r="A52" s="230" t="s">
        <v>234</v>
      </c>
      <c r="B52" s="205">
        <v>526</v>
      </c>
      <c r="C52" s="179" t="s">
        <v>134</v>
      </c>
      <c r="D52" s="180" t="s">
        <v>216</v>
      </c>
      <c r="E52" s="211">
        <f>MAX(D10:D48)</f>
        <v>2</v>
      </c>
      <c r="F52" s="179" t="s">
        <v>221</v>
      </c>
      <c r="G52" s="180" t="s">
        <v>222</v>
      </c>
      <c r="H52" s="211">
        <f>F50/(SUM(C15:C48)*42)</f>
        <v>0.96795184642915244</v>
      </c>
      <c r="I52" s="197" t="s">
        <v>221</v>
      </c>
      <c r="J52" s="233" t="s">
        <v>292</v>
      </c>
      <c r="L52" s="100"/>
      <c r="M52" s="101"/>
      <c r="N52" s="101"/>
      <c r="O52" s="102"/>
      <c r="P52" s="102"/>
    </row>
    <row r="53" spans="1:17" ht="13.95" customHeight="1" thickBot="1">
      <c r="A53" s="230" t="s">
        <v>235</v>
      </c>
      <c r="B53" s="205">
        <v>3517</v>
      </c>
      <c r="C53" s="179" t="s">
        <v>134</v>
      </c>
      <c r="D53" s="180" t="s">
        <v>217</v>
      </c>
      <c r="E53" s="205">
        <f>MAX(I10:I49)</f>
        <v>95</v>
      </c>
      <c r="F53" s="179" t="s">
        <v>135</v>
      </c>
      <c r="G53" s="180" t="s">
        <v>219</v>
      </c>
      <c r="H53" s="205">
        <f>AVERAGE(I14:I48)</f>
        <v>92.884615384615387</v>
      </c>
      <c r="I53" s="197" t="s">
        <v>135</v>
      </c>
      <c r="J53" s="234">
        <f>SUM(H10:H49)+E55+H55</f>
        <v>9846.9333780758443</v>
      </c>
      <c r="L53" s="172"/>
      <c r="M53" s="172"/>
      <c r="N53" s="172"/>
      <c r="O53" s="172"/>
      <c r="P53" s="172"/>
    </row>
    <row r="54" spans="1:17" ht="13.95" customHeight="1" thickBot="1">
      <c r="A54" s="230" t="s">
        <v>136</v>
      </c>
      <c r="B54" s="208">
        <v>1381</v>
      </c>
      <c r="C54" s="179" t="s">
        <v>134</v>
      </c>
      <c r="D54" s="180" t="s">
        <v>218</v>
      </c>
      <c r="E54" s="205">
        <f>MAX(J10:J49)</f>
        <v>7500</v>
      </c>
      <c r="F54" s="179" t="s">
        <v>134</v>
      </c>
      <c r="G54" s="180" t="s">
        <v>220</v>
      </c>
      <c r="H54" s="205">
        <f>AVERAGE(J14:J48)</f>
        <v>6894.5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0.58815110661723402</v>
      </c>
      <c r="C55" s="179" t="s">
        <v>289</v>
      </c>
      <c r="D55" s="189" t="s">
        <v>287</v>
      </c>
      <c r="E55" s="212">
        <v>247</v>
      </c>
      <c r="F55" s="179" t="s">
        <v>288</v>
      </c>
      <c r="G55" s="178" t="s">
        <v>290</v>
      </c>
      <c r="H55" s="212">
        <v>50</v>
      </c>
      <c r="I55" s="197" t="s">
        <v>288</v>
      </c>
      <c r="J55" s="234">
        <f>(C50/42)+E55+H55</f>
        <v>9469.675459523809</v>
      </c>
      <c r="L55" s="85">
        <f t="shared" ref="L55:P55" si="10">SUM(L10:L49)</f>
        <v>59.523809523809526</v>
      </c>
      <c r="M55" s="85">
        <f t="shared" si="10"/>
        <v>82460</v>
      </c>
      <c r="N55" s="85">
        <f t="shared" si="10"/>
        <v>250740</v>
      </c>
      <c r="O55" s="85">
        <f t="shared" si="10"/>
        <v>0</v>
      </c>
      <c r="P55" s="85">
        <f t="shared" si="10"/>
        <v>0</v>
      </c>
    </row>
    <row r="56" spans="1:17" ht="43.2" customHeight="1">
      <c r="A56" s="625" t="s">
        <v>538</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16245</v>
      </c>
      <c r="B61" s="119">
        <f>C6</f>
        <v>16394</v>
      </c>
      <c r="C61" s="119">
        <f>C50</f>
        <v>385252.36929999996</v>
      </c>
      <c r="D61" s="119">
        <f>J55</f>
        <v>9469.675459523809</v>
      </c>
      <c r="E61" s="119">
        <f>F50</f>
        <v>333200</v>
      </c>
      <c r="F61" s="119">
        <f>M55</f>
        <v>82460</v>
      </c>
      <c r="G61" s="119">
        <f>N55</f>
        <v>250740</v>
      </c>
      <c r="H61" s="119">
        <f>O55</f>
        <v>0</v>
      </c>
      <c r="I61" s="119">
        <f>P55</f>
        <v>0</v>
      </c>
      <c r="J61" s="119">
        <f>B52</f>
        <v>526</v>
      </c>
      <c r="K61" s="119">
        <f>B53</f>
        <v>3517</v>
      </c>
      <c r="L61" s="119">
        <f>B54</f>
        <v>1381</v>
      </c>
      <c r="M61" s="120">
        <f>B55</f>
        <v>0.58815110661723402</v>
      </c>
      <c r="N61" s="119">
        <f>E53</f>
        <v>95</v>
      </c>
      <c r="O61" s="119">
        <f>H53</f>
        <v>92.884615384615387</v>
      </c>
      <c r="P61" s="119">
        <f>E54</f>
        <v>7500</v>
      </c>
      <c r="Q61" s="119">
        <f>H54</f>
        <v>6894.5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0.24761476147614761</v>
      </c>
      <c r="N3" s="143">
        <f>N55/F50</f>
        <v>0.75238523852385242</v>
      </c>
      <c r="O3" s="143">
        <f>O55/F50</f>
        <v>0</v>
      </c>
      <c r="P3" s="143">
        <f>P55/F50</f>
        <v>0</v>
      </c>
    </row>
    <row r="4" spans="1:17" ht="13.95" customHeight="1" thickBot="1">
      <c r="A4" s="615">
        <v>19</v>
      </c>
      <c r="B4" s="181" t="s">
        <v>276</v>
      </c>
      <c r="C4" s="202">
        <v>16229</v>
      </c>
      <c r="D4" s="182" t="s">
        <v>137</v>
      </c>
      <c r="E4" s="186">
        <f>'Perf Sheet '!$L$5</f>
        <v>2.2169999999999999E-2</v>
      </c>
      <c r="F4" s="616" t="s">
        <v>284</v>
      </c>
      <c r="G4" s="617"/>
      <c r="H4" s="618" t="s">
        <v>512</v>
      </c>
      <c r="I4" s="618"/>
      <c r="J4" s="619"/>
      <c r="N4" s="32"/>
    </row>
    <row r="5" spans="1:17" ht="13.95" customHeight="1" thickBot="1">
      <c r="A5" s="615"/>
      <c r="B5" s="575" t="s">
        <v>139</v>
      </c>
      <c r="C5" s="203">
        <v>16063</v>
      </c>
      <c r="D5" s="183" t="s">
        <v>277</v>
      </c>
      <c r="E5" s="187">
        <f>(C6+C5)/2</f>
        <v>16138</v>
      </c>
      <c r="F5" s="616" t="s">
        <v>285</v>
      </c>
      <c r="G5" s="620"/>
      <c r="H5" s="618" t="s">
        <v>509</v>
      </c>
      <c r="I5" s="621"/>
      <c r="J5" s="619"/>
      <c r="M5" s="628" t="s">
        <v>198</v>
      </c>
      <c r="N5" s="629"/>
      <c r="O5" s="629"/>
      <c r="P5" s="630"/>
    </row>
    <row r="6" spans="1:17" ht="13.95" customHeight="1" thickBot="1">
      <c r="A6" s="225" t="s">
        <v>202</v>
      </c>
      <c r="B6" s="575" t="s">
        <v>140</v>
      </c>
      <c r="C6" s="203">
        <v>16213</v>
      </c>
      <c r="D6" s="184" t="s">
        <v>203</v>
      </c>
      <c r="E6" s="188">
        <f>'Perf Sheet '!$J$13</f>
        <v>0.65</v>
      </c>
      <c r="F6" s="192" t="s">
        <v>226</v>
      </c>
      <c r="G6" s="194">
        <f>SUM(C12:C15)/SUM(C12:C46)</f>
        <v>8.7815405046480749E-2</v>
      </c>
      <c r="H6" s="192" t="s">
        <v>224</v>
      </c>
      <c r="I6" s="173">
        <f>J55/'Perf Sheet '!$E$21</f>
        <v>51.53263445719562</v>
      </c>
      <c r="J6" s="226"/>
      <c r="M6" s="631" t="s">
        <v>199</v>
      </c>
      <c r="N6" s="632"/>
      <c r="O6" s="632"/>
      <c r="P6" s="633"/>
    </row>
    <row r="7" spans="1:17" ht="13.95" customHeight="1" thickBot="1">
      <c r="A7" s="227">
        <v>22.1</v>
      </c>
      <c r="B7" s="575" t="s">
        <v>141</v>
      </c>
      <c r="C7" s="203">
        <v>8901</v>
      </c>
      <c r="D7" s="185" t="s">
        <v>138</v>
      </c>
      <c r="E7" s="187">
        <f>'Perf Sheet '!$J$15</f>
        <v>6</v>
      </c>
      <c r="F7" s="193" t="s">
        <v>223</v>
      </c>
      <c r="G7" s="187">
        <f>'Perf Sheet '!$J$12</f>
        <v>95</v>
      </c>
      <c r="H7" s="192" t="s">
        <v>225</v>
      </c>
      <c r="I7" s="173">
        <f>F50/'Perf Sheet '!$E$21</f>
        <v>1846.5373961218836</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50</v>
      </c>
      <c r="D10" s="206"/>
      <c r="E10" s="214" t="s">
        <v>197</v>
      </c>
      <c r="F10" s="216">
        <f>(D10*42)*C10</f>
        <v>0</v>
      </c>
      <c r="G10" s="198">
        <f>F10</f>
        <v>0</v>
      </c>
      <c r="H10" s="173">
        <f t="shared" ref="H10:H49" si="0">(1*((D10/$A$7)+1))*C10</f>
        <v>50</v>
      </c>
      <c r="I10" s="209">
        <v>15</v>
      </c>
      <c r="J10" s="229">
        <v>4693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6850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85</v>
      </c>
      <c r="J12" s="229">
        <v>7250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85</v>
      </c>
      <c r="J13" s="229">
        <v>7370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350</v>
      </c>
      <c r="D14" s="206"/>
      <c r="E14" s="214" t="s">
        <v>148</v>
      </c>
      <c r="F14" s="216">
        <f t="shared" si="5"/>
        <v>0</v>
      </c>
      <c r="G14" s="198">
        <f t="shared" si="6"/>
        <v>0</v>
      </c>
      <c r="H14" s="173">
        <f t="shared" si="0"/>
        <v>350</v>
      </c>
      <c r="I14" s="209">
        <v>85</v>
      </c>
      <c r="J14" s="229">
        <v>7400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200</v>
      </c>
      <c r="D15" s="206">
        <v>0.3</v>
      </c>
      <c r="E15" s="214" t="s">
        <v>194</v>
      </c>
      <c r="F15" s="216">
        <v>2520</v>
      </c>
      <c r="G15" s="198">
        <f t="shared" si="6"/>
        <v>2520</v>
      </c>
      <c r="H15" s="173">
        <f t="shared" si="0"/>
        <v>202.71493212669682</v>
      </c>
      <c r="I15" s="209">
        <v>85</v>
      </c>
      <c r="J15" s="229">
        <v>7950</v>
      </c>
      <c r="L15" s="100">
        <f t="shared" si="7"/>
        <v>0</v>
      </c>
      <c r="M15" s="130">
        <f t="shared" si="1"/>
        <v>2520</v>
      </c>
      <c r="N15" s="130">
        <f t="shared" si="2"/>
        <v>0</v>
      </c>
      <c r="O15" s="130">
        <f t="shared" si="3"/>
        <v>0</v>
      </c>
      <c r="P15" s="130">
        <f t="shared" si="4"/>
        <v>0</v>
      </c>
      <c r="Q15" s="86" t="s">
        <v>175</v>
      </c>
    </row>
    <row r="16" spans="1:17" ht="13.95" customHeight="1" thickBot="1">
      <c r="A16" s="228">
        <v>7</v>
      </c>
      <c r="B16" s="204" t="s">
        <v>504</v>
      </c>
      <c r="C16" s="205">
        <v>251</v>
      </c>
      <c r="D16" s="206">
        <v>0.6</v>
      </c>
      <c r="E16" s="214" t="s">
        <v>194</v>
      </c>
      <c r="F16" s="216">
        <v>6330</v>
      </c>
      <c r="G16" s="198">
        <f t="shared" si="6"/>
        <v>8850</v>
      </c>
      <c r="H16" s="173">
        <f t="shared" si="0"/>
        <v>257.814479638009</v>
      </c>
      <c r="I16" s="209">
        <v>85</v>
      </c>
      <c r="J16" s="229">
        <v>7900</v>
      </c>
      <c r="L16" s="100">
        <f t="shared" si="7"/>
        <v>0</v>
      </c>
      <c r="M16" s="130">
        <f t="shared" si="1"/>
        <v>6330</v>
      </c>
      <c r="N16" s="130">
        <f t="shared" si="2"/>
        <v>0</v>
      </c>
      <c r="O16" s="130">
        <f t="shared" si="3"/>
        <v>0</v>
      </c>
      <c r="P16" s="130">
        <f t="shared" si="4"/>
        <v>0</v>
      </c>
      <c r="Q16" s="86" t="s">
        <v>210</v>
      </c>
    </row>
    <row r="17" spans="1:17" ht="13.95" customHeight="1" thickBot="1">
      <c r="A17" s="228">
        <v>8</v>
      </c>
      <c r="B17" s="204" t="s">
        <v>504</v>
      </c>
      <c r="C17" s="205">
        <v>300</v>
      </c>
      <c r="D17" s="206">
        <v>0.9</v>
      </c>
      <c r="E17" s="214" t="s">
        <v>194</v>
      </c>
      <c r="F17" s="216">
        <v>11330</v>
      </c>
      <c r="G17" s="198">
        <f t="shared" si="6"/>
        <v>20180</v>
      </c>
      <c r="H17" s="173">
        <f t="shared" si="0"/>
        <v>312.21719457013575</v>
      </c>
      <c r="I17" s="209">
        <v>85</v>
      </c>
      <c r="J17" s="229">
        <v>7850</v>
      </c>
      <c r="L17" s="100">
        <f t="shared" si="7"/>
        <v>0</v>
      </c>
      <c r="M17" s="130">
        <f t="shared" si="1"/>
        <v>11330</v>
      </c>
      <c r="N17" s="130">
        <f t="shared" si="2"/>
        <v>0</v>
      </c>
      <c r="O17" s="130">
        <f t="shared" si="3"/>
        <v>0</v>
      </c>
      <c r="P17" s="130">
        <f t="shared" si="4"/>
        <v>0</v>
      </c>
      <c r="Q17" s="86" t="s">
        <v>148</v>
      </c>
    </row>
    <row r="18" spans="1:17" ht="13.95" customHeight="1" thickBot="1">
      <c r="A18" s="228">
        <v>9</v>
      </c>
      <c r="B18" s="204" t="s">
        <v>504</v>
      </c>
      <c r="C18" s="205">
        <v>300</v>
      </c>
      <c r="D18" s="206">
        <v>0.3</v>
      </c>
      <c r="E18" s="214" t="s">
        <v>194</v>
      </c>
      <c r="F18" s="216">
        <v>3780</v>
      </c>
      <c r="G18" s="198">
        <f t="shared" si="6"/>
        <v>23960</v>
      </c>
      <c r="H18" s="173">
        <f t="shared" si="0"/>
        <v>304.07239819004525</v>
      </c>
      <c r="I18" s="209">
        <v>85</v>
      </c>
      <c r="J18" s="229">
        <v>7420</v>
      </c>
      <c r="L18" s="100">
        <f t="shared" si="7"/>
        <v>0</v>
      </c>
      <c r="M18" s="130">
        <f t="shared" si="1"/>
        <v>3780</v>
      </c>
      <c r="N18" s="130">
        <f t="shared" si="2"/>
        <v>0</v>
      </c>
      <c r="O18" s="130">
        <f t="shared" si="3"/>
        <v>0</v>
      </c>
      <c r="P18" s="130">
        <f t="shared" si="4"/>
        <v>0</v>
      </c>
      <c r="Q18" s="86" t="s">
        <v>63</v>
      </c>
    </row>
    <row r="19" spans="1:17" ht="13.95" customHeight="1" thickBot="1">
      <c r="A19" s="228">
        <v>10</v>
      </c>
      <c r="B19" s="204" t="s">
        <v>504</v>
      </c>
      <c r="C19" s="205">
        <v>601</v>
      </c>
      <c r="D19" s="206">
        <v>1.1000000000000001</v>
      </c>
      <c r="E19" s="214" t="s">
        <v>194</v>
      </c>
      <c r="F19" s="216">
        <v>27780</v>
      </c>
      <c r="G19" s="198">
        <f t="shared" si="6"/>
        <v>51740</v>
      </c>
      <c r="H19" s="173">
        <f t="shared" si="0"/>
        <v>630.91402714932133</v>
      </c>
      <c r="I19" s="209">
        <v>85</v>
      </c>
      <c r="J19" s="229">
        <v>7500</v>
      </c>
      <c r="L19" s="100">
        <f t="shared" si="7"/>
        <v>0</v>
      </c>
      <c r="M19" s="130">
        <f t="shared" si="1"/>
        <v>27780</v>
      </c>
      <c r="N19" s="130">
        <f t="shared" si="2"/>
        <v>0</v>
      </c>
      <c r="O19" s="130">
        <f t="shared" si="3"/>
        <v>0</v>
      </c>
      <c r="P19" s="130">
        <f t="shared" si="4"/>
        <v>0</v>
      </c>
      <c r="Q19" s="86" t="s">
        <v>147</v>
      </c>
    </row>
    <row r="20" spans="1:17" ht="13.95" customHeight="1" thickBot="1">
      <c r="A20" s="228">
        <v>11</v>
      </c>
      <c r="B20" s="204" t="s">
        <v>504</v>
      </c>
      <c r="C20" s="205">
        <v>489</v>
      </c>
      <c r="D20" s="206">
        <v>1.5</v>
      </c>
      <c r="E20" s="214" t="s">
        <v>194</v>
      </c>
      <c r="F20" s="216">
        <v>30790</v>
      </c>
      <c r="G20" s="198">
        <f t="shared" si="6"/>
        <v>82530</v>
      </c>
      <c r="H20" s="173">
        <f t="shared" si="0"/>
        <v>522.19004524886873</v>
      </c>
      <c r="I20" s="209">
        <v>85</v>
      </c>
      <c r="J20" s="229">
        <v>7180</v>
      </c>
      <c r="L20" s="100">
        <f t="shared" si="7"/>
        <v>0</v>
      </c>
      <c r="M20" s="130">
        <f t="shared" si="1"/>
        <v>30790</v>
      </c>
      <c r="N20" s="130">
        <f t="shared" si="2"/>
        <v>0</v>
      </c>
      <c r="O20" s="130">
        <f t="shared" si="3"/>
        <v>0</v>
      </c>
      <c r="P20" s="130">
        <f t="shared" si="4"/>
        <v>0</v>
      </c>
      <c r="Q20" s="86" t="s">
        <v>186</v>
      </c>
    </row>
    <row r="21" spans="1:17" ht="13.95" customHeight="1" thickBot="1">
      <c r="A21" s="228">
        <v>12</v>
      </c>
      <c r="B21" s="204" t="s">
        <v>504</v>
      </c>
      <c r="C21" s="205">
        <v>299</v>
      </c>
      <c r="D21" s="206">
        <v>0.6</v>
      </c>
      <c r="E21" s="214" t="s">
        <v>174</v>
      </c>
      <c r="F21" s="216">
        <v>7530</v>
      </c>
      <c r="G21" s="198">
        <f t="shared" si="6"/>
        <v>90060</v>
      </c>
      <c r="H21" s="173">
        <f t="shared" si="0"/>
        <v>307.11764705882348</v>
      </c>
      <c r="I21" s="209">
        <v>90</v>
      </c>
      <c r="J21" s="229">
        <v>7470</v>
      </c>
      <c r="L21" s="100">
        <f t="shared" si="7"/>
        <v>0</v>
      </c>
      <c r="M21" s="130">
        <f t="shared" si="1"/>
        <v>0</v>
      </c>
      <c r="N21" s="130">
        <f t="shared" si="2"/>
        <v>7530</v>
      </c>
      <c r="O21" s="130">
        <f t="shared" si="3"/>
        <v>0</v>
      </c>
      <c r="P21" s="130">
        <f t="shared" si="4"/>
        <v>0</v>
      </c>
      <c r="Q21" s="86" t="s">
        <v>187</v>
      </c>
    </row>
    <row r="22" spans="1:17" ht="13.95" customHeight="1" thickBot="1">
      <c r="A22" s="228">
        <v>13</v>
      </c>
      <c r="B22" s="204" t="s">
        <v>504</v>
      </c>
      <c r="C22" s="205">
        <v>550</v>
      </c>
      <c r="D22" s="206">
        <v>0.9</v>
      </c>
      <c r="E22" s="214" t="s">
        <v>174</v>
      </c>
      <c r="F22" s="216">
        <v>20780</v>
      </c>
      <c r="G22" s="198">
        <f t="shared" si="6"/>
        <v>110840</v>
      </c>
      <c r="H22" s="173">
        <f t="shared" si="0"/>
        <v>572.39819004524895</v>
      </c>
      <c r="I22" s="209">
        <v>90</v>
      </c>
      <c r="J22" s="229">
        <v>7360</v>
      </c>
      <c r="L22" s="100">
        <f t="shared" si="7"/>
        <v>0</v>
      </c>
      <c r="M22" s="130">
        <f t="shared" si="1"/>
        <v>0</v>
      </c>
      <c r="N22" s="130">
        <f t="shared" si="2"/>
        <v>20780</v>
      </c>
      <c r="O22" s="130">
        <f t="shared" si="3"/>
        <v>0</v>
      </c>
      <c r="P22" s="130">
        <f t="shared" si="4"/>
        <v>0</v>
      </c>
      <c r="Q22" s="86" t="s">
        <v>197</v>
      </c>
    </row>
    <row r="23" spans="1:17" ht="13.95" customHeight="1" thickBot="1">
      <c r="A23" s="228">
        <v>14</v>
      </c>
      <c r="B23" s="204" t="s">
        <v>504</v>
      </c>
      <c r="C23" s="205">
        <v>150</v>
      </c>
      <c r="D23" s="206">
        <v>0.3</v>
      </c>
      <c r="E23" s="214" t="s">
        <v>174</v>
      </c>
      <c r="F23" s="216">
        <v>1900</v>
      </c>
      <c r="G23" s="198">
        <f t="shared" si="6"/>
        <v>112740</v>
      </c>
      <c r="H23" s="173">
        <f t="shared" si="0"/>
        <v>152.03619909502262</v>
      </c>
      <c r="I23" s="209">
        <v>92</v>
      </c>
      <c r="J23" s="229">
        <v>7350</v>
      </c>
      <c r="L23" s="100">
        <f t="shared" si="7"/>
        <v>0</v>
      </c>
      <c r="M23" s="130">
        <f t="shared" si="1"/>
        <v>0</v>
      </c>
      <c r="N23" s="130">
        <f t="shared" si="2"/>
        <v>1900</v>
      </c>
      <c r="O23" s="130">
        <f t="shared" si="3"/>
        <v>0</v>
      </c>
      <c r="P23" s="130">
        <f t="shared" si="4"/>
        <v>0</v>
      </c>
      <c r="Q23" s="86" t="s">
        <v>249</v>
      </c>
    </row>
    <row r="24" spans="1:17" ht="13.95" customHeight="1" thickBot="1">
      <c r="A24" s="228">
        <v>15</v>
      </c>
      <c r="B24" s="204" t="s">
        <v>504</v>
      </c>
      <c r="C24" s="205">
        <v>350</v>
      </c>
      <c r="D24" s="206">
        <v>0.9</v>
      </c>
      <c r="E24" s="214" t="s">
        <v>174</v>
      </c>
      <c r="F24" s="216">
        <v>13220</v>
      </c>
      <c r="G24" s="198">
        <f t="shared" si="6"/>
        <v>125960</v>
      </c>
      <c r="H24" s="173">
        <f t="shared" si="0"/>
        <v>364.2533936651584</v>
      </c>
      <c r="I24" s="209">
        <v>92</v>
      </c>
      <c r="J24" s="229">
        <v>7400</v>
      </c>
      <c r="L24" s="100">
        <f t="shared" si="7"/>
        <v>0</v>
      </c>
      <c r="M24" s="130">
        <f t="shared" si="1"/>
        <v>0</v>
      </c>
      <c r="N24" s="130">
        <f t="shared" si="2"/>
        <v>13220</v>
      </c>
      <c r="O24" s="130">
        <f t="shared" si="3"/>
        <v>0</v>
      </c>
      <c r="P24" s="130">
        <f t="shared" si="4"/>
        <v>0</v>
      </c>
      <c r="Q24" s="86" t="s">
        <v>291</v>
      </c>
    </row>
    <row r="25" spans="1:17" ht="13.95" customHeight="1" thickBot="1">
      <c r="A25" s="228">
        <v>16</v>
      </c>
      <c r="B25" s="204" t="s">
        <v>504</v>
      </c>
      <c r="C25" s="205">
        <v>499</v>
      </c>
      <c r="D25" s="206">
        <v>1.3</v>
      </c>
      <c r="E25" s="214" t="s">
        <v>174</v>
      </c>
      <c r="F25" s="216">
        <v>27230</v>
      </c>
      <c r="G25" s="198">
        <f t="shared" si="6"/>
        <v>153190</v>
      </c>
      <c r="H25" s="173">
        <f t="shared" si="0"/>
        <v>528.35294117647061</v>
      </c>
      <c r="I25" s="209">
        <v>92</v>
      </c>
      <c r="J25" s="229">
        <v>6750</v>
      </c>
      <c r="L25" s="100">
        <f t="shared" si="7"/>
        <v>0</v>
      </c>
      <c r="M25" s="130">
        <f t="shared" si="1"/>
        <v>0</v>
      </c>
      <c r="N25" s="130">
        <f t="shared" si="2"/>
        <v>27230</v>
      </c>
      <c r="O25" s="130">
        <f t="shared" si="3"/>
        <v>0</v>
      </c>
      <c r="P25" s="130">
        <f t="shared" si="4"/>
        <v>0</v>
      </c>
      <c r="Q25" s="87" t="s">
        <v>214</v>
      </c>
    </row>
    <row r="26" spans="1:17" ht="13.95" customHeight="1" thickBot="1">
      <c r="A26" s="228">
        <v>17</v>
      </c>
      <c r="B26" s="204" t="s">
        <v>539</v>
      </c>
      <c r="C26" s="205">
        <v>150</v>
      </c>
      <c r="D26" s="206">
        <v>0.3</v>
      </c>
      <c r="E26" s="214" t="s">
        <v>174</v>
      </c>
      <c r="F26" s="216">
        <v>1890</v>
      </c>
      <c r="G26" s="198">
        <f t="shared" si="6"/>
        <v>155080</v>
      </c>
      <c r="H26" s="173">
        <f t="shared" si="0"/>
        <v>152.03619909502262</v>
      </c>
      <c r="I26" s="209">
        <v>92</v>
      </c>
      <c r="J26" s="229">
        <v>7400</v>
      </c>
      <c r="L26" s="100">
        <f t="shared" si="7"/>
        <v>0</v>
      </c>
      <c r="M26" s="130">
        <f t="shared" si="1"/>
        <v>0</v>
      </c>
      <c r="N26" s="130">
        <f t="shared" si="2"/>
        <v>1890</v>
      </c>
      <c r="O26" s="130">
        <f t="shared" si="3"/>
        <v>0</v>
      </c>
      <c r="P26" s="130">
        <f t="shared" si="4"/>
        <v>0</v>
      </c>
    </row>
    <row r="27" spans="1:17" ht="13.95" customHeight="1" thickBot="1">
      <c r="A27" s="228">
        <v>18</v>
      </c>
      <c r="B27" s="204" t="s">
        <v>504</v>
      </c>
      <c r="C27" s="205">
        <v>399</v>
      </c>
      <c r="D27" s="206">
        <v>0.9</v>
      </c>
      <c r="E27" s="214" t="s">
        <v>174</v>
      </c>
      <c r="F27" s="216">
        <v>15070</v>
      </c>
      <c r="G27" s="198">
        <f t="shared" si="6"/>
        <v>170150</v>
      </c>
      <c r="H27" s="173">
        <f t="shared" si="0"/>
        <v>415.24886877828055</v>
      </c>
      <c r="I27" s="209">
        <v>92</v>
      </c>
      <c r="J27" s="229">
        <v>7520</v>
      </c>
      <c r="L27" s="100">
        <f t="shared" si="7"/>
        <v>0</v>
      </c>
      <c r="M27" s="130">
        <f t="shared" si="1"/>
        <v>0</v>
      </c>
      <c r="N27" s="130">
        <f t="shared" si="2"/>
        <v>15070</v>
      </c>
      <c r="O27" s="130">
        <f t="shared" si="3"/>
        <v>0</v>
      </c>
      <c r="P27" s="130">
        <f t="shared" si="4"/>
        <v>0</v>
      </c>
    </row>
    <row r="28" spans="1:17" ht="13.95" customHeight="1" thickBot="1">
      <c r="A28" s="228">
        <v>19</v>
      </c>
      <c r="B28" s="204" t="s">
        <v>504</v>
      </c>
      <c r="C28" s="205">
        <v>400</v>
      </c>
      <c r="D28" s="206">
        <v>1.3</v>
      </c>
      <c r="E28" s="214" t="s">
        <v>174</v>
      </c>
      <c r="F28" s="216">
        <v>21860</v>
      </c>
      <c r="G28" s="198">
        <f t="shared" si="6"/>
        <v>192010</v>
      </c>
      <c r="H28" s="173">
        <f t="shared" si="0"/>
        <v>423.52941176470591</v>
      </c>
      <c r="I28" s="209">
        <v>92</v>
      </c>
      <c r="J28" s="229">
        <v>7400</v>
      </c>
      <c r="L28" s="100">
        <f t="shared" si="7"/>
        <v>0</v>
      </c>
      <c r="M28" s="130">
        <f t="shared" si="1"/>
        <v>0</v>
      </c>
      <c r="N28" s="130">
        <f t="shared" si="2"/>
        <v>21860</v>
      </c>
      <c r="O28" s="130">
        <f t="shared" si="3"/>
        <v>0</v>
      </c>
      <c r="P28" s="130">
        <f t="shared" si="4"/>
        <v>0</v>
      </c>
    </row>
    <row r="29" spans="1:17" ht="13.95" customHeight="1" thickBot="1">
      <c r="A29" s="228">
        <v>20</v>
      </c>
      <c r="B29" s="204" t="s">
        <v>504</v>
      </c>
      <c r="C29" s="205">
        <v>400</v>
      </c>
      <c r="D29" s="206">
        <v>0.9</v>
      </c>
      <c r="E29" s="214" t="s">
        <v>174</v>
      </c>
      <c r="F29" s="216">
        <v>15110</v>
      </c>
      <c r="G29" s="198">
        <f t="shared" si="6"/>
        <v>207120</v>
      </c>
      <c r="H29" s="173">
        <f t="shared" si="0"/>
        <v>416.28959276018105</v>
      </c>
      <c r="I29" s="209">
        <v>92</v>
      </c>
      <c r="J29" s="229">
        <v>7360</v>
      </c>
      <c r="L29" s="100">
        <f t="shared" si="7"/>
        <v>0</v>
      </c>
      <c r="M29" s="130">
        <f t="shared" si="1"/>
        <v>0</v>
      </c>
      <c r="N29" s="130">
        <f t="shared" si="2"/>
        <v>15110</v>
      </c>
      <c r="O29" s="130">
        <f t="shared" si="3"/>
        <v>0</v>
      </c>
      <c r="P29" s="130">
        <f t="shared" si="4"/>
        <v>0</v>
      </c>
    </row>
    <row r="30" spans="1:17" ht="13.95" customHeight="1" thickBot="1">
      <c r="A30" s="228">
        <v>21</v>
      </c>
      <c r="B30" s="204" t="s">
        <v>504</v>
      </c>
      <c r="C30" s="205">
        <v>300</v>
      </c>
      <c r="D30" s="206">
        <v>1.5</v>
      </c>
      <c r="E30" s="214" t="s">
        <v>174</v>
      </c>
      <c r="F30" s="216">
        <v>18940</v>
      </c>
      <c r="G30" s="198">
        <f t="shared" si="6"/>
        <v>226060</v>
      </c>
      <c r="H30" s="173">
        <f t="shared" si="0"/>
        <v>320.36199095022624</v>
      </c>
      <c r="I30" s="209">
        <v>93</v>
      </c>
      <c r="J30" s="229">
        <v>7860</v>
      </c>
      <c r="L30" s="100">
        <f t="shared" si="7"/>
        <v>0</v>
      </c>
      <c r="M30" s="130">
        <f t="shared" si="1"/>
        <v>0</v>
      </c>
      <c r="N30" s="130">
        <f t="shared" si="2"/>
        <v>18940</v>
      </c>
      <c r="O30" s="130">
        <f t="shared" si="3"/>
        <v>0</v>
      </c>
      <c r="P30" s="130">
        <f t="shared" si="4"/>
        <v>0</v>
      </c>
    </row>
    <row r="31" spans="1:17" ht="13.95" customHeight="1" thickBot="1">
      <c r="A31" s="228">
        <v>22</v>
      </c>
      <c r="B31" s="204" t="s">
        <v>539</v>
      </c>
      <c r="C31" s="205">
        <v>198</v>
      </c>
      <c r="D31" s="206">
        <v>0.3</v>
      </c>
      <c r="E31" s="214" t="s">
        <v>174</v>
      </c>
      <c r="F31" s="216">
        <v>2500</v>
      </c>
      <c r="G31" s="198">
        <f t="shared" si="6"/>
        <v>228560</v>
      </c>
      <c r="H31" s="173">
        <f t="shared" si="0"/>
        <v>200.68778280542986</v>
      </c>
      <c r="I31" s="209">
        <v>95</v>
      </c>
      <c r="J31" s="229">
        <v>6400</v>
      </c>
      <c r="L31" s="100">
        <f t="shared" si="7"/>
        <v>0</v>
      </c>
      <c r="M31" s="130">
        <f t="shared" si="1"/>
        <v>0</v>
      </c>
      <c r="N31" s="130">
        <f t="shared" si="2"/>
        <v>2500</v>
      </c>
      <c r="O31" s="130">
        <f t="shared" si="3"/>
        <v>0</v>
      </c>
      <c r="P31" s="130">
        <f t="shared" si="4"/>
        <v>0</v>
      </c>
    </row>
    <row r="32" spans="1:17" ht="13.95" customHeight="1" thickBot="1">
      <c r="A32" s="228">
        <v>23</v>
      </c>
      <c r="B32" s="204" t="s">
        <v>525</v>
      </c>
      <c r="C32" s="205">
        <v>198</v>
      </c>
      <c r="D32" s="206">
        <v>0.6</v>
      </c>
      <c r="E32" s="214" t="s">
        <v>174</v>
      </c>
      <c r="F32" s="216">
        <v>4980</v>
      </c>
      <c r="G32" s="198">
        <f t="shared" si="6"/>
        <v>233540</v>
      </c>
      <c r="H32" s="173">
        <f t="shared" si="0"/>
        <v>203.37556561085972</v>
      </c>
      <c r="I32" s="209">
        <v>95</v>
      </c>
      <c r="J32" s="229">
        <v>6950</v>
      </c>
      <c r="L32" s="100">
        <f t="shared" si="7"/>
        <v>0</v>
      </c>
      <c r="M32" s="130">
        <f t="shared" si="1"/>
        <v>0</v>
      </c>
      <c r="N32" s="130">
        <f t="shared" si="2"/>
        <v>4980</v>
      </c>
      <c r="O32" s="130">
        <f t="shared" si="3"/>
        <v>0</v>
      </c>
      <c r="P32" s="130">
        <f t="shared" si="4"/>
        <v>0</v>
      </c>
    </row>
    <row r="33" spans="1:16" ht="13.95" customHeight="1" thickBot="1">
      <c r="A33" s="228">
        <v>24</v>
      </c>
      <c r="B33" s="204" t="s">
        <v>504</v>
      </c>
      <c r="C33" s="205">
        <v>350</v>
      </c>
      <c r="D33" s="206">
        <v>0.9</v>
      </c>
      <c r="E33" s="214" t="s">
        <v>174</v>
      </c>
      <c r="F33" s="216">
        <v>13220</v>
      </c>
      <c r="G33" s="198">
        <f t="shared" si="6"/>
        <v>246760</v>
      </c>
      <c r="H33" s="173">
        <f t="shared" si="0"/>
        <v>364.2533936651584</v>
      </c>
      <c r="I33" s="209">
        <v>95</v>
      </c>
      <c r="J33" s="229">
        <v>7800</v>
      </c>
      <c r="L33" s="100">
        <f t="shared" si="7"/>
        <v>0</v>
      </c>
      <c r="M33" s="130">
        <f t="shared" si="1"/>
        <v>0</v>
      </c>
      <c r="N33" s="130">
        <f t="shared" si="2"/>
        <v>13220</v>
      </c>
      <c r="O33" s="130">
        <f t="shared" si="3"/>
        <v>0</v>
      </c>
      <c r="P33" s="130">
        <f t="shared" si="4"/>
        <v>0</v>
      </c>
    </row>
    <row r="34" spans="1:16" ht="13.95" customHeight="1" thickBot="1">
      <c r="A34" s="228">
        <v>25</v>
      </c>
      <c r="B34" s="204" t="s">
        <v>504</v>
      </c>
      <c r="C34" s="205">
        <v>250</v>
      </c>
      <c r="D34" s="206">
        <v>1.5</v>
      </c>
      <c r="E34" s="214" t="s">
        <v>174</v>
      </c>
      <c r="F34" s="216">
        <v>15630</v>
      </c>
      <c r="G34" s="198">
        <f t="shared" si="6"/>
        <v>262390</v>
      </c>
      <c r="H34" s="173">
        <f t="shared" si="0"/>
        <v>266.96832579185519</v>
      </c>
      <c r="I34" s="209">
        <v>90</v>
      </c>
      <c r="J34" s="229">
        <v>7450</v>
      </c>
      <c r="L34" s="100">
        <f t="shared" si="7"/>
        <v>0</v>
      </c>
      <c r="M34" s="130">
        <f t="shared" si="1"/>
        <v>0</v>
      </c>
      <c r="N34" s="130">
        <f t="shared" si="2"/>
        <v>15630</v>
      </c>
      <c r="O34" s="130">
        <f t="shared" si="3"/>
        <v>0</v>
      </c>
      <c r="P34" s="130">
        <f t="shared" si="4"/>
        <v>0</v>
      </c>
    </row>
    <row r="35" spans="1:16" ht="13.95" customHeight="1" thickBot="1">
      <c r="A35" s="228">
        <v>26</v>
      </c>
      <c r="B35" s="204" t="s">
        <v>504</v>
      </c>
      <c r="C35" s="205">
        <v>250</v>
      </c>
      <c r="D35" s="206">
        <v>0.6</v>
      </c>
      <c r="E35" s="214" t="s">
        <v>174</v>
      </c>
      <c r="F35" s="216">
        <v>6280</v>
      </c>
      <c r="G35" s="198">
        <f t="shared" si="6"/>
        <v>268670</v>
      </c>
      <c r="H35" s="173">
        <f t="shared" si="0"/>
        <v>256.78733031674204</v>
      </c>
      <c r="I35" s="209">
        <v>95</v>
      </c>
      <c r="J35" s="229">
        <v>7400</v>
      </c>
      <c r="L35" s="100">
        <f t="shared" si="7"/>
        <v>0</v>
      </c>
      <c r="M35" s="130">
        <f t="shared" si="1"/>
        <v>0</v>
      </c>
      <c r="N35" s="130">
        <f t="shared" si="2"/>
        <v>6280</v>
      </c>
      <c r="O35" s="130">
        <f t="shared" si="3"/>
        <v>0</v>
      </c>
      <c r="P35" s="130">
        <f t="shared" si="4"/>
        <v>0</v>
      </c>
    </row>
    <row r="36" spans="1:16" ht="13.95" customHeight="1" thickBot="1">
      <c r="A36" s="228">
        <v>27</v>
      </c>
      <c r="B36" s="204" t="s">
        <v>504</v>
      </c>
      <c r="C36" s="205">
        <v>409</v>
      </c>
      <c r="D36" s="206">
        <v>1</v>
      </c>
      <c r="E36" s="214" t="s">
        <v>174</v>
      </c>
      <c r="F36" s="216">
        <v>17200</v>
      </c>
      <c r="G36" s="198">
        <f t="shared" si="6"/>
        <v>285870</v>
      </c>
      <c r="H36" s="173">
        <f t="shared" si="0"/>
        <v>427.50678733031674</v>
      </c>
      <c r="I36" s="209">
        <v>95</v>
      </c>
      <c r="J36" s="229">
        <v>7550</v>
      </c>
      <c r="L36" s="100">
        <f t="shared" si="7"/>
        <v>0</v>
      </c>
      <c r="M36" s="130">
        <f t="shared" si="1"/>
        <v>0</v>
      </c>
      <c r="N36" s="130">
        <f t="shared" si="2"/>
        <v>17200</v>
      </c>
      <c r="O36" s="130">
        <f t="shared" si="3"/>
        <v>0</v>
      </c>
      <c r="P36" s="130">
        <f t="shared" si="4"/>
        <v>0</v>
      </c>
    </row>
    <row r="37" spans="1:16" ht="13.95" customHeight="1" thickBot="1">
      <c r="A37" s="228">
        <v>28</v>
      </c>
      <c r="B37" s="204" t="s">
        <v>504</v>
      </c>
      <c r="C37" s="205">
        <v>250</v>
      </c>
      <c r="D37" s="206">
        <v>1.3</v>
      </c>
      <c r="E37" s="214" t="s">
        <v>174</v>
      </c>
      <c r="F37" s="216">
        <v>13670</v>
      </c>
      <c r="G37" s="198">
        <f t="shared" si="6"/>
        <v>299540</v>
      </c>
      <c r="H37" s="173">
        <f t="shared" si="0"/>
        <v>264.70588235294116</v>
      </c>
      <c r="I37" s="209">
        <v>95</v>
      </c>
      <c r="J37" s="229">
        <v>7700</v>
      </c>
      <c r="L37" s="100">
        <f t="shared" si="7"/>
        <v>0</v>
      </c>
      <c r="M37" s="130">
        <f t="shared" si="1"/>
        <v>0</v>
      </c>
      <c r="N37" s="130">
        <f t="shared" si="2"/>
        <v>13670</v>
      </c>
      <c r="O37" s="130">
        <f t="shared" si="3"/>
        <v>0</v>
      </c>
      <c r="P37" s="130">
        <f t="shared" si="4"/>
        <v>0</v>
      </c>
    </row>
    <row r="38" spans="1:16" ht="13.95" customHeight="1" thickBot="1">
      <c r="A38" s="228">
        <v>29</v>
      </c>
      <c r="B38" s="204" t="s">
        <v>504</v>
      </c>
      <c r="C38" s="205">
        <v>211</v>
      </c>
      <c r="D38" s="206">
        <v>1.5</v>
      </c>
      <c r="E38" s="214" t="s">
        <v>174</v>
      </c>
      <c r="F38" s="216">
        <v>13270</v>
      </c>
      <c r="G38" s="198">
        <f t="shared" si="6"/>
        <v>312810</v>
      </c>
      <c r="H38" s="173">
        <f t="shared" si="0"/>
        <v>225.3212669683258</v>
      </c>
      <c r="I38" s="209">
        <v>93</v>
      </c>
      <c r="J38" s="229">
        <v>7900</v>
      </c>
      <c r="L38" s="100">
        <f t="shared" si="7"/>
        <v>0</v>
      </c>
      <c r="M38" s="130">
        <f t="shared" si="1"/>
        <v>0</v>
      </c>
      <c r="N38" s="130">
        <f t="shared" si="2"/>
        <v>13270</v>
      </c>
      <c r="O38" s="130">
        <f t="shared" si="3"/>
        <v>0</v>
      </c>
      <c r="P38" s="130">
        <f t="shared" si="4"/>
        <v>0</v>
      </c>
    </row>
    <row r="39" spans="1:16" ht="13.95" customHeight="1" thickBot="1">
      <c r="A39" s="228">
        <v>30</v>
      </c>
      <c r="B39" s="204" t="s">
        <v>436</v>
      </c>
      <c r="C39" s="205">
        <v>296</v>
      </c>
      <c r="D39" s="206">
        <v>2</v>
      </c>
      <c r="E39" s="214" t="s">
        <v>174</v>
      </c>
      <c r="F39" s="216">
        <v>20490</v>
      </c>
      <c r="G39" s="198">
        <f t="shared" si="6"/>
        <v>333300</v>
      </c>
      <c r="H39" s="173">
        <f t="shared" si="0"/>
        <v>322.78733031674204</v>
      </c>
      <c r="I39" s="209">
        <v>93</v>
      </c>
      <c r="J39" s="229">
        <v>7300</v>
      </c>
      <c r="L39" s="100">
        <f t="shared" si="7"/>
        <v>0</v>
      </c>
      <c r="M39" s="130">
        <f t="shared" si="1"/>
        <v>0</v>
      </c>
      <c r="N39" s="130">
        <f t="shared" si="2"/>
        <v>20490</v>
      </c>
      <c r="O39" s="130">
        <f t="shared" si="3"/>
        <v>0</v>
      </c>
      <c r="P39" s="130">
        <f t="shared" si="4"/>
        <v>0</v>
      </c>
    </row>
    <row r="40" spans="1:16" ht="13.95" customHeight="1" thickBot="1">
      <c r="A40" s="228">
        <v>31</v>
      </c>
      <c r="B40" s="204"/>
      <c r="C40" s="205"/>
      <c r="D40" s="206"/>
      <c r="E40" s="214"/>
      <c r="F40" s="216">
        <f t="shared" si="5"/>
        <v>0</v>
      </c>
      <c r="G40" s="198">
        <f t="shared" si="6"/>
        <v>333300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356.11670999999996</v>
      </c>
      <c r="D49" s="213"/>
      <c r="E49" s="207" t="s">
        <v>214</v>
      </c>
      <c r="F49" s="215"/>
      <c r="G49" s="199"/>
      <c r="H49" s="173">
        <f t="shared" si="0"/>
        <v>356.11670999999996</v>
      </c>
      <c r="I49" s="205">
        <v>95</v>
      </c>
      <c r="J49" s="229">
        <v>7070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379496.90181999997</v>
      </c>
      <c r="D50" s="195" t="s">
        <v>294</v>
      </c>
      <c r="E50" s="177" t="s">
        <v>295</v>
      </c>
      <c r="F50" s="191">
        <f>SUM(F10:F46)</f>
        <v>333300</v>
      </c>
      <c r="G50" s="201" t="s">
        <v>212</v>
      </c>
      <c r="H50" s="200"/>
      <c r="I50" s="197"/>
      <c r="J50" s="231" t="s">
        <v>257</v>
      </c>
      <c r="K50" s="32"/>
      <c r="L50" s="100"/>
      <c r="M50" s="101"/>
      <c r="N50" s="101"/>
      <c r="O50" s="102"/>
      <c r="P50" s="102"/>
    </row>
    <row r="51" spans="1:17" ht="13.95" customHeight="1" thickBot="1">
      <c r="A51" s="230" t="s">
        <v>259</v>
      </c>
      <c r="B51" s="210">
        <v>0.3979166666666667</v>
      </c>
      <c r="C51" s="190" t="s">
        <v>258</v>
      </c>
      <c r="D51" s="180" t="s">
        <v>260</v>
      </c>
      <c r="E51" s="210">
        <v>0.48194444444444445</v>
      </c>
      <c r="F51" s="190" t="s">
        <v>258</v>
      </c>
      <c r="G51" s="180" t="s">
        <v>261</v>
      </c>
      <c r="H51" s="217">
        <v>43169</v>
      </c>
      <c r="I51" s="197" t="s">
        <v>301</v>
      </c>
      <c r="J51" s="232">
        <f>H49+H55</f>
        <v>406.11670999999996</v>
      </c>
      <c r="K51" s="172"/>
      <c r="L51" s="100"/>
      <c r="M51" s="101"/>
      <c r="N51" s="101"/>
      <c r="O51" s="102"/>
      <c r="P51" s="102"/>
    </row>
    <row r="52" spans="1:17" ht="13.95" customHeight="1" thickBot="1">
      <c r="A52" s="230" t="s">
        <v>234</v>
      </c>
      <c r="B52" s="205">
        <v>536</v>
      </c>
      <c r="C52" s="179" t="s">
        <v>134</v>
      </c>
      <c r="D52" s="180" t="s">
        <v>216</v>
      </c>
      <c r="E52" s="211">
        <f>MAX(D10:D48)</f>
        <v>2</v>
      </c>
      <c r="F52" s="179" t="s">
        <v>221</v>
      </c>
      <c r="G52" s="180" t="s">
        <v>222</v>
      </c>
      <c r="H52" s="211">
        <f>F50/(SUM(C15:C48)*42)</f>
        <v>0.98580301685891747</v>
      </c>
      <c r="I52" s="197" t="s">
        <v>221</v>
      </c>
      <c r="J52" s="233" t="s">
        <v>292</v>
      </c>
      <c r="L52" s="100"/>
      <c r="M52" s="101"/>
      <c r="N52" s="101"/>
      <c r="O52" s="102"/>
      <c r="P52" s="102"/>
    </row>
    <row r="53" spans="1:17" ht="13.95" customHeight="1" thickBot="1">
      <c r="A53" s="230" t="s">
        <v>235</v>
      </c>
      <c r="B53" s="205">
        <v>4693</v>
      </c>
      <c r="C53" s="179" t="s">
        <v>134</v>
      </c>
      <c r="D53" s="180" t="s">
        <v>217</v>
      </c>
      <c r="E53" s="205">
        <f>MAX(I10:I49)</f>
        <v>95</v>
      </c>
      <c r="F53" s="179" t="s">
        <v>135</v>
      </c>
      <c r="G53" s="180" t="s">
        <v>219</v>
      </c>
      <c r="H53" s="205">
        <f>AVERAGE(I14:I48)</f>
        <v>90.692307692307693</v>
      </c>
      <c r="I53" s="197" t="s">
        <v>135</v>
      </c>
      <c r="J53" s="234">
        <f>SUM(H10:H49)+E55+H55</f>
        <v>9665.581695994395</v>
      </c>
      <c r="L53" s="172"/>
      <c r="M53" s="172"/>
      <c r="N53" s="172"/>
      <c r="O53" s="172"/>
      <c r="P53" s="172"/>
    </row>
    <row r="54" spans="1:17" ht="13.95" customHeight="1" thickBot="1">
      <c r="A54" s="230" t="s">
        <v>136</v>
      </c>
      <c r="B54" s="208">
        <v>1350</v>
      </c>
      <c r="C54" s="179" t="s">
        <v>134</v>
      </c>
      <c r="D54" s="180" t="s">
        <v>218</v>
      </c>
      <c r="E54" s="205">
        <f>MAX(J10:J49)</f>
        <v>7950</v>
      </c>
      <c r="F54" s="179" t="s">
        <v>134</v>
      </c>
      <c r="G54" s="180" t="s">
        <v>220</v>
      </c>
      <c r="H54" s="205">
        <f>AVERAGE(J14:J48)</f>
        <v>7443.0769230769229</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0.58466835187057631</v>
      </c>
      <c r="C55" s="179" t="s">
        <v>289</v>
      </c>
      <c r="D55" s="189" t="s">
        <v>287</v>
      </c>
      <c r="E55" s="212">
        <v>216</v>
      </c>
      <c r="F55" s="179" t="s">
        <v>288</v>
      </c>
      <c r="G55" s="178" t="s">
        <v>290</v>
      </c>
      <c r="H55" s="212">
        <v>50</v>
      </c>
      <c r="I55" s="197" t="s">
        <v>288</v>
      </c>
      <c r="J55" s="234">
        <f>(C50/42)+E55+H55</f>
        <v>9301.6405195238094</v>
      </c>
      <c r="L55" s="85">
        <f t="shared" ref="L55:P55" si="10">SUM(L10:L49)</f>
        <v>59.523809523809526</v>
      </c>
      <c r="M55" s="85">
        <f t="shared" si="10"/>
        <v>82530</v>
      </c>
      <c r="N55" s="85">
        <f t="shared" si="10"/>
        <v>250770</v>
      </c>
      <c r="O55" s="85">
        <f t="shared" si="10"/>
        <v>0</v>
      </c>
      <c r="P55" s="85">
        <f t="shared" si="10"/>
        <v>0</v>
      </c>
    </row>
    <row r="56" spans="1:17" ht="43.2" customHeight="1">
      <c r="A56" s="625" t="s">
        <v>545</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16063</v>
      </c>
      <c r="B61" s="119">
        <f>C6</f>
        <v>16213</v>
      </c>
      <c r="C61" s="119">
        <f>C50</f>
        <v>379496.90181999997</v>
      </c>
      <c r="D61" s="119">
        <f>J55</f>
        <v>9301.6405195238094</v>
      </c>
      <c r="E61" s="119">
        <f>F50</f>
        <v>333300</v>
      </c>
      <c r="F61" s="119">
        <f>M55</f>
        <v>82530</v>
      </c>
      <c r="G61" s="119">
        <f>N55</f>
        <v>250770</v>
      </c>
      <c r="H61" s="119">
        <f>O55</f>
        <v>0</v>
      </c>
      <c r="I61" s="119">
        <f>P55</f>
        <v>0</v>
      </c>
      <c r="J61" s="119">
        <f>B52</f>
        <v>536</v>
      </c>
      <c r="K61" s="119">
        <f>B53</f>
        <v>4693</v>
      </c>
      <c r="L61" s="119">
        <f>B54</f>
        <v>1350</v>
      </c>
      <c r="M61" s="120">
        <f>B55</f>
        <v>0.58466835187057631</v>
      </c>
      <c r="N61" s="119">
        <f>E53</f>
        <v>95</v>
      </c>
      <c r="O61" s="119">
        <f>H53</f>
        <v>90.692307692307693</v>
      </c>
      <c r="P61" s="119">
        <f>E54</f>
        <v>7950</v>
      </c>
      <c r="Q61" s="119">
        <f>H54</f>
        <v>7443.0769230769229</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0.2487256371814093</v>
      </c>
      <c r="N3" s="143">
        <f>N55/F50</f>
        <v>0.75127436281859072</v>
      </c>
      <c r="O3" s="143">
        <f>O55/F50</f>
        <v>0</v>
      </c>
      <c r="P3" s="143">
        <f>P55/F50</f>
        <v>0</v>
      </c>
    </row>
    <row r="4" spans="1:17" ht="13.95" customHeight="1" thickBot="1">
      <c r="A4" s="615">
        <v>20</v>
      </c>
      <c r="B4" s="181" t="s">
        <v>276</v>
      </c>
      <c r="C4" s="202">
        <v>16047</v>
      </c>
      <c r="D4" s="182" t="s">
        <v>137</v>
      </c>
      <c r="E4" s="186">
        <f>'Perf Sheet '!$L$5</f>
        <v>2.2169999999999999E-2</v>
      </c>
      <c r="F4" s="616" t="s">
        <v>284</v>
      </c>
      <c r="G4" s="617"/>
      <c r="H4" s="618" t="s">
        <v>540</v>
      </c>
      <c r="I4" s="618"/>
      <c r="J4" s="619"/>
      <c r="N4" s="32"/>
    </row>
    <row r="5" spans="1:17" ht="13.95" customHeight="1" thickBot="1">
      <c r="A5" s="615"/>
      <c r="B5" s="575" t="s">
        <v>139</v>
      </c>
      <c r="C5" s="203">
        <v>15882</v>
      </c>
      <c r="D5" s="183" t="s">
        <v>277</v>
      </c>
      <c r="E5" s="187">
        <f>(C6+C5)/2</f>
        <v>15956.5</v>
      </c>
      <c r="F5" s="616" t="s">
        <v>285</v>
      </c>
      <c r="G5" s="620"/>
      <c r="H5" s="618" t="s">
        <v>509</v>
      </c>
      <c r="I5" s="621"/>
      <c r="J5" s="619"/>
      <c r="M5" s="628" t="s">
        <v>198</v>
      </c>
      <c r="N5" s="629"/>
      <c r="O5" s="629"/>
      <c r="P5" s="630"/>
    </row>
    <row r="6" spans="1:17" ht="13.95" customHeight="1" thickBot="1">
      <c r="A6" s="225" t="s">
        <v>202</v>
      </c>
      <c r="B6" s="575" t="s">
        <v>140</v>
      </c>
      <c r="C6" s="203">
        <v>16031</v>
      </c>
      <c r="D6" s="184" t="s">
        <v>203</v>
      </c>
      <c r="E6" s="188">
        <f>'Perf Sheet '!$J$13</f>
        <v>0.65</v>
      </c>
      <c r="F6" s="192" t="s">
        <v>226</v>
      </c>
      <c r="G6" s="194">
        <f>SUM(C12:C15)/SUM(C12:C46)</f>
        <v>8.7941514703466409E-2</v>
      </c>
      <c r="H6" s="192" t="s">
        <v>224</v>
      </c>
      <c r="I6" s="173">
        <f>J55/'Perf Sheet '!$E$21</f>
        <v>52.153062324231634</v>
      </c>
      <c r="J6" s="226"/>
      <c r="M6" s="631" t="s">
        <v>199</v>
      </c>
      <c r="N6" s="632"/>
      <c r="O6" s="632"/>
      <c r="P6" s="633"/>
    </row>
    <row r="7" spans="1:17" ht="13.95" customHeight="1" thickBot="1">
      <c r="A7" s="227">
        <v>22.1</v>
      </c>
      <c r="B7" s="575" t="s">
        <v>141</v>
      </c>
      <c r="C7" s="203">
        <v>8899</v>
      </c>
      <c r="D7" s="185" t="s">
        <v>138</v>
      </c>
      <c r="E7" s="187">
        <f>'Perf Sheet '!$J$15</f>
        <v>6</v>
      </c>
      <c r="F7" s="193" t="s">
        <v>223</v>
      </c>
      <c r="G7" s="187">
        <f>'Perf Sheet '!$J$12</f>
        <v>95</v>
      </c>
      <c r="H7" s="192" t="s">
        <v>225</v>
      </c>
      <c r="I7" s="173">
        <f>F50/'Perf Sheet '!$E$21</f>
        <v>1847.6454293628808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37</v>
      </c>
      <c r="D10" s="206"/>
      <c r="E10" s="214" t="s">
        <v>197</v>
      </c>
      <c r="F10" s="216">
        <f>(D10*42)*C10</f>
        <v>0</v>
      </c>
      <c r="G10" s="198">
        <f>F10</f>
        <v>0</v>
      </c>
      <c r="H10" s="173">
        <f t="shared" ref="H10:H49" si="0">(1*((D10/$A$7)+1))*C10</f>
        <v>37</v>
      </c>
      <c r="I10" s="209">
        <v>15</v>
      </c>
      <c r="J10" s="229">
        <v>5296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6300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90</v>
      </c>
      <c r="J12" s="229">
        <v>6950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7400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90</v>
      </c>
      <c r="J14" s="229">
        <v>7800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209</v>
      </c>
      <c r="D15" s="206">
        <v>0.3</v>
      </c>
      <c r="E15" s="214" t="s">
        <v>194</v>
      </c>
      <c r="F15" s="216">
        <v>2640</v>
      </c>
      <c r="G15" s="198">
        <f t="shared" si="6"/>
        <v>2640</v>
      </c>
      <c r="H15" s="173">
        <f t="shared" si="0"/>
        <v>211.83710407239818</v>
      </c>
      <c r="I15" s="209">
        <v>90</v>
      </c>
      <c r="J15" s="229">
        <v>8050</v>
      </c>
      <c r="L15" s="100">
        <f t="shared" si="7"/>
        <v>0</v>
      </c>
      <c r="M15" s="130">
        <f t="shared" si="1"/>
        <v>2640</v>
      </c>
      <c r="N15" s="130">
        <f t="shared" si="2"/>
        <v>0</v>
      </c>
      <c r="O15" s="130">
        <f t="shared" si="3"/>
        <v>0</v>
      </c>
      <c r="P15" s="130">
        <f t="shared" si="4"/>
        <v>0</v>
      </c>
      <c r="Q15" s="86" t="s">
        <v>175</v>
      </c>
    </row>
    <row r="16" spans="1:17" ht="13.95" customHeight="1" thickBot="1">
      <c r="A16" s="228">
        <v>7</v>
      </c>
      <c r="B16" s="204" t="s">
        <v>436</v>
      </c>
      <c r="C16" s="205">
        <v>250</v>
      </c>
      <c r="D16" s="206">
        <v>0.6</v>
      </c>
      <c r="E16" s="214" t="s">
        <v>194</v>
      </c>
      <c r="F16" s="216">
        <v>6300</v>
      </c>
      <c r="G16" s="198">
        <f t="shared" si="6"/>
        <v>8940</v>
      </c>
      <c r="H16" s="173">
        <f t="shared" si="0"/>
        <v>256.78733031674204</v>
      </c>
      <c r="I16" s="209">
        <v>90</v>
      </c>
      <c r="J16" s="229">
        <v>7850</v>
      </c>
      <c r="L16" s="100">
        <f t="shared" si="7"/>
        <v>0</v>
      </c>
      <c r="M16" s="130">
        <f t="shared" si="1"/>
        <v>6300</v>
      </c>
      <c r="N16" s="130">
        <f t="shared" si="2"/>
        <v>0</v>
      </c>
      <c r="O16" s="130">
        <f t="shared" si="3"/>
        <v>0</v>
      </c>
      <c r="P16" s="130">
        <f t="shared" si="4"/>
        <v>0</v>
      </c>
      <c r="Q16" s="86" t="s">
        <v>210</v>
      </c>
    </row>
    <row r="17" spans="1:17" ht="13.95" customHeight="1" thickBot="1">
      <c r="A17" s="228">
        <v>8</v>
      </c>
      <c r="B17" s="204" t="s">
        <v>436</v>
      </c>
      <c r="C17" s="205">
        <v>300</v>
      </c>
      <c r="D17" s="206">
        <v>0.9</v>
      </c>
      <c r="E17" s="214" t="s">
        <v>194</v>
      </c>
      <c r="F17" s="216">
        <v>11300</v>
      </c>
      <c r="G17" s="198">
        <f t="shared" si="6"/>
        <v>20240</v>
      </c>
      <c r="H17" s="173">
        <f t="shared" si="0"/>
        <v>312.21719457013575</v>
      </c>
      <c r="I17" s="209">
        <v>90</v>
      </c>
      <c r="J17" s="229">
        <v>7760</v>
      </c>
      <c r="L17" s="100">
        <f t="shared" si="7"/>
        <v>0</v>
      </c>
      <c r="M17" s="130">
        <f t="shared" si="1"/>
        <v>11300</v>
      </c>
      <c r="N17" s="130">
        <f t="shared" si="2"/>
        <v>0</v>
      </c>
      <c r="O17" s="130">
        <f t="shared" si="3"/>
        <v>0</v>
      </c>
      <c r="P17" s="130">
        <f t="shared" si="4"/>
        <v>0</v>
      </c>
      <c r="Q17" s="86" t="s">
        <v>148</v>
      </c>
    </row>
    <row r="18" spans="1:17" ht="13.95" customHeight="1" thickBot="1">
      <c r="A18" s="228">
        <v>9</v>
      </c>
      <c r="B18" s="204" t="s">
        <v>436</v>
      </c>
      <c r="C18" s="205">
        <v>300</v>
      </c>
      <c r="D18" s="206">
        <v>0.3</v>
      </c>
      <c r="E18" s="214" t="s">
        <v>194</v>
      </c>
      <c r="F18" s="216">
        <v>3780</v>
      </c>
      <c r="G18" s="198">
        <f t="shared" si="6"/>
        <v>24020</v>
      </c>
      <c r="H18" s="173">
        <f t="shared" si="0"/>
        <v>304.07239819004525</v>
      </c>
      <c r="I18" s="209">
        <v>90</v>
      </c>
      <c r="J18" s="229">
        <v>7650</v>
      </c>
      <c r="L18" s="100">
        <f t="shared" si="7"/>
        <v>0</v>
      </c>
      <c r="M18" s="130">
        <f t="shared" si="1"/>
        <v>3780</v>
      </c>
      <c r="N18" s="130">
        <f t="shared" si="2"/>
        <v>0</v>
      </c>
      <c r="O18" s="130">
        <f t="shared" si="3"/>
        <v>0</v>
      </c>
      <c r="P18" s="130">
        <f t="shared" si="4"/>
        <v>0</v>
      </c>
      <c r="Q18" s="86" t="s">
        <v>63</v>
      </c>
    </row>
    <row r="19" spans="1:17" ht="13.95" customHeight="1" thickBot="1">
      <c r="A19" s="228">
        <v>10</v>
      </c>
      <c r="B19" s="204" t="s">
        <v>436</v>
      </c>
      <c r="C19" s="205">
        <v>600</v>
      </c>
      <c r="D19" s="206">
        <v>1.1000000000000001</v>
      </c>
      <c r="E19" s="214" t="s">
        <v>194</v>
      </c>
      <c r="F19" s="216">
        <v>27730</v>
      </c>
      <c r="G19" s="198">
        <f t="shared" si="6"/>
        <v>51750</v>
      </c>
      <c r="H19" s="173">
        <f t="shared" si="0"/>
        <v>629.86425339366519</v>
      </c>
      <c r="I19" s="209">
        <v>93</v>
      </c>
      <c r="J19" s="229">
        <v>7800</v>
      </c>
      <c r="L19" s="100">
        <f t="shared" si="7"/>
        <v>0</v>
      </c>
      <c r="M19" s="130">
        <f t="shared" si="1"/>
        <v>27730</v>
      </c>
      <c r="N19" s="130">
        <f t="shared" si="2"/>
        <v>0</v>
      </c>
      <c r="O19" s="130">
        <f t="shared" si="3"/>
        <v>0</v>
      </c>
      <c r="P19" s="130">
        <f t="shared" si="4"/>
        <v>0</v>
      </c>
      <c r="Q19" s="86" t="s">
        <v>147</v>
      </c>
    </row>
    <row r="20" spans="1:17" ht="13.95" customHeight="1" thickBot="1">
      <c r="A20" s="228">
        <v>11</v>
      </c>
      <c r="B20" s="204" t="s">
        <v>436</v>
      </c>
      <c r="C20" s="205">
        <v>495</v>
      </c>
      <c r="D20" s="206">
        <v>1.5</v>
      </c>
      <c r="E20" s="214" t="s">
        <v>194</v>
      </c>
      <c r="F20" s="216">
        <v>31200</v>
      </c>
      <c r="G20" s="198">
        <f t="shared" si="6"/>
        <v>82950</v>
      </c>
      <c r="H20" s="173">
        <f t="shared" si="0"/>
        <v>528.59728506787326</v>
      </c>
      <c r="I20" s="209">
        <v>95</v>
      </c>
      <c r="J20" s="229">
        <v>7770</v>
      </c>
      <c r="L20" s="100">
        <f t="shared" si="7"/>
        <v>0</v>
      </c>
      <c r="M20" s="130">
        <f t="shared" si="1"/>
        <v>31200</v>
      </c>
      <c r="N20" s="130">
        <f t="shared" si="2"/>
        <v>0</v>
      </c>
      <c r="O20" s="130">
        <f t="shared" si="3"/>
        <v>0</v>
      </c>
      <c r="P20" s="130">
        <f t="shared" si="4"/>
        <v>0</v>
      </c>
      <c r="Q20" s="86" t="s">
        <v>186</v>
      </c>
    </row>
    <row r="21" spans="1:17" ht="13.95" customHeight="1" thickBot="1">
      <c r="A21" s="228">
        <v>12</v>
      </c>
      <c r="B21" s="204" t="s">
        <v>436</v>
      </c>
      <c r="C21" s="205">
        <v>300</v>
      </c>
      <c r="D21" s="206">
        <v>0.6</v>
      </c>
      <c r="E21" s="214" t="s">
        <v>174</v>
      </c>
      <c r="F21" s="216">
        <v>7530</v>
      </c>
      <c r="G21" s="198">
        <f t="shared" si="6"/>
        <v>90480</v>
      </c>
      <c r="H21" s="173">
        <f t="shared" si="0"/>
        <v>308.1447963800905</v>
      </c>
      <c r="I21" s="209">
        <v>95</v>
      </c>
      <c r="J21" s="229">
        <v>7500</v>
      </c>
      <c r="L21" s="100">
        <f t="shared" si="7"/>
        <v>0</v>
      </c>
      <c r="M21" s="130">
        <f t="shared" si="1"/>
        <v>0</v>
      </c>
      <c r="N21" s="130">
        <f t="shared" si="2"/>
        <v>7530</v>
      </c>
      <c r="O21" s="130">
        <f t="shared" si="3"/>
        <v>0</v>
      </c>
      <c r="P21" s="130">
        <f t="shared" si="4"/>
        <v>0</v>
      </c>
      <c r="Q21" s="86" t="s">
        <v>187</v>
      </c>
    </row>
    <row r="22" spans="1:17" ht="13.95" customHeight="1" thickBot="1">
      <c r="A22" s="228">
        <v>13</v>
      </c>
      <c r="B22" s="204" t="s">
        <v>541</v>
      </c>
      <c r="C22" s="205">
        <v>550</v>
      </c>
      <c r="D22" s="206">
        <v>0.9</v>
      </c>
      <c r="E22" s="214" t="s">
        <v>174</v>
      </c>
      <c r="F22" s="216">
        <v>20780</v>
      </c>
      <c r="G22" s="198">
        <f t="shared" si="6"/>
        <v>111260</v>
      </c>
      <c r="H22" s="173">
        <f t="shared" si="0"/>
        <v>572.39819004524895</v>
      </c>
      <c r="I22" s="209">
        <v>95</v>
      </c>
      <c r="J22" s="229">
        <v>7950</v>
      </c>
      <c r="L22" s="100">
        <f t="shared" si="7"/>
        <v>0</v>
      </c>
      <c r="M22" s="130">
        <f t="shared" si="1"/>
        <v>0</v>
      </c>
      <c r="N22" s="130">
        <f t="shared" si="2"/>
        <v>20780</v>
      </c>
      <c r="O22" s="130">
        <f t="shared" si="3"/>
        <v>0</v>
      </c>
      <c r="P22" s="130">
        <f t="shared" si="4"/>
        <v>0</v>
      </c>
      <c r="Q22" s="86" t="s">
        <v>197</v>
      </c>
    </row>
    <row r="23" spans="1:17" ht="13.95" customHeight="1" thickBot="1">
      <c r="A23" s="228">
        <v>14</v>
      </c>
      <c r="B23" s="204" t="s">
        <v>504</v>
      </c>
      <c r="C23" s="205">
        <v>150</v>
      </c>
      <c r="D23" s="206">
        <v>0.3</v>
      </c>
      <c r="E23" s="214" t="s">
        <v>174</v>
      </c>
      <c r="F23" s="216">
        <v>1890</v>
      </c>
      <c r="G23" s="198">
        <f t="shared" si="6"/>
        <v>113150</v>
      </c>
      <c r="H23" s="173">
        <f t="shared" si="0"/>
        <v>152.03619909502262</v>
      </c>
      <c r="I23" s="209">
        <v>95</v>
      </c>
      <c r="J23" s="229">
        <v>7650</v>
      </c>
      <c r="L23" s="100">
        <f t="shared" si="7"/>
        <v>0</v>
      </c>
      <c r="M23" s="130">
        <f t="shared" si="1"/>
        <v>0</v>
      </c>
      <c r="N23" s="130">
        <f t="shared" si="2"/>
        <v>1890</v>
      </c>
      <c r="O23" s="130">
        <f t="shared" si="3"/>
        <v>0</v>
      </c>
      <c r="P23" s="130">
        <f t="shared" si="4"/>
        <v>0</v>
      </c>
      <c r="Q23" s="86" t="s">
        <v>249</v>
      </c>
    </row>
    <row r="24" spans="1:17" ht="13.95" customHeight="1" thickBot="1">
      <c r="A24" s="228">
        <v>15</v>
      </c>
      <c r="B24" s="204" t="s">
        <v>504</v>
      </c>
      <c r="C24" s="205">
        <v>351</v>
      </c>
      <c r="D24" s="206">
        <v>0.9</v>
      </c>
      <c r="E24" s="214" t="s">
        <v>174</v>
      </c>
      <c r="F24" s="216">
        <v>13260</v>
      </c>
      <c r="G24" s="198">
        <f t="shared" si="6"/>
        <v>126410</v>
      </c>
      <c r="H24" s="173">
        <f t="shared" si="0"/>
        <v>365.29411764705884</v>
      </c>
      <c r="I24" s="209">
        <v>95</v>
      </c>
      <c r="J24" s="229">
        <v>7720</v>
      </c>
      <c r="L24" s="100">
        <f t="shared" si="7"/>
        <v>0</v>
      </c>
      <c r="M24" s="130">
        <f t="shared" si="1"/>
        <v>0</v>
      </c>
      <c r="N24" s="130">
        <f t="shared" si="2"/>
        <v>13260</v>
      </c>
      <c r="O24" s="130">
        <f t="shared" si="3"/>
        <v>0</v>
      </c>
      <c r="P24" s="130">
        <f t="shared" si="4"/>
        <v>0</v>
      </c>
      <c r="Q24" s="86" t="s">
        <v>291</v>
      </c>
    </row>
    <row r="25" spans="1:17" ht="13.95" customHeight="1" thickBot="1">
      <c r="A25" s="228">
        <v>16</v>
      </c>
      <c r="B25" s="204" t="s">
        <v>504</v>
      </c>
      <c r="C25" s="205">
        <v>499</v>
      </c>
      <c r="D25" s="206">
        <v>1.3</v>
      </c>
      <c r="E25" s="214" t="s">
        <v>174</v>
      </c>
      <c r="F25" s="216">
        <v>27230</v>
      </c>
      <c r="G25" s="198">
        <f t="shared" si="6"/>
        <v>153640</v>
      </c>
      <c r="H25" s="173">
        <f t="shared" si="0"/>
        <v>528.35294117647061</v>
      </c>
      <c r="I25" s="209">
        <v>95</v>
      </c>
      <c r="J25" s="229">
        <v>7980</v>
      </c>
      <c r="L25" s="100">
        <f t="shared" si="7"/>
        <v>0</v>
      </c>
      <c r="M25" s="130">
        <f t="shared" si="1"/>
        <v>0</v>
      </c>
      <c r="N25" s="130">
        <f t="shared" si="2"/>
        <v>27230</v>
      </c>
      <c r="O25" s="130">
        <f t="shared" si="3"/>
        <v>0</v>
      </c>
      <c r="P25" s="130">
        <f t="shared" si="4"/>
        <v>0</v>
      </c>
      <c r="Q25" s="87" t="s">
        <v>214</v>
      </c>
    </row>
    <row r="26" spans="1:17" ht="13.95" customHeight="1" thickBot="1">
      <c r="A26" s="228">
        <v>17</v>
      </c>
      <c r="B26" s="204" t="s">
        <v>504</v>
      </c>
      <c r="C26" s="205">
        <v>150</v>
      </c>
      <c r="D26" s="206">
        <v>0.3</v>
      </c>
      <c r="E26" s="214" t="s">
        <v>174</v>
      </c>
      <c r="F26" s="216">
        <v>1890</v>
      </c>
      <c r="G26" s="198">
        <f t="shared" si="6"/>
        <v>155530</v>
      </c>
      <c r="H26" s="173">
        <f t="shared" si="0"/>
        <v>152.03619909502262</v>
      </c>
      <c r="I26" s="209">
        <v>95</v>
      </c>
      <c r="J26" s="229">
        <v>7600</v>
      </c>
      <c r="L26" s="100">
        <f t="shared" si="7"/>
        <v>0</v>
      </c>
      <c r="M26" s="130">
        <f t="shared" si="1"/>
        <v>0</v>
      </c>
      <c r="N26" s="130">
        <f t="shared" si="2"/>
        <v>1890</v>
      </c>
      <c r="O26" s="130">
        <f t="shared" si="3"/>
        <v>0</v>
      </c>
      <c r="P26" s="130">
        <f t="shared" si="4"/>
        <v>0</v>
      </c>
    </row>
    <row r="27" spans="1:17" ht="13.95" customHeight="1" thickBot="1">
      <c r="A27" s="228">
        <v>18</v>
      </c>
      <c r="B27" s="204" t="s">
        <v>504</v>
      </c>
      <c r="C27" s="205">
        <v>400</v>
      </c>
      <c r="D27" s="206">
        <v>0.9</v>
      </c>
      <c r="E27" s="214" t="s">
        <v>174</v>
      </c>
      <c r="F27" s="216">
        <v>15110</v>
      </c>
      <c r="G27" s="198">
        <f t="shared" si="6"/>
        <v>170640</v>
      </c>
      <c r="H27" s="173">
        <f t="shared" si="0"/>
        <v>416.28959276018105</v>
      </c>
      <c r="I27" s="209">
        <v>95</v>
      </c>
      <c r="J27" s="229">
        <v>7650</v>
      </c>
      <c r="L27" s="100">
        <f t="shared" si="7"/>
        <v>0</v>
      </c>
      <c r="M27" s="130">
        <f t="shared" si="1"/>
        <v>0</v>
      </c>
      <c r="N27" s="130">
        <f t="shared" si="2"/>
        <v>15110</v>
      </c>
      <c r="O27" s="130">
        <f t="shared" si="3"/>
        <v>0</v>
      </c>
      <c r="P27" s="130">
        <f t="shared" si="4"/>
        <v>0</v>
      </c>
    </row>
    <row r="28" spans="1:17" ht="13.95" customHeight="1" thickBot="1">
      <c r="A28" s="228">
        <v>19</v>
      </c>
      <c r="B28" s="204" t="s">
        <v>504</v>
      </c>
      <c r="C28" s="205">
        <v>399</v>
      </c>
      <c r="D28" s="206">
        <v>1.3</v>
      </c>
      <c r="E28" s="214" t="s">
        <v>174</v>
      </c>
      <c r="F28" s="216">
        <v>21810</v>
      </c>
      <c r="G28" s="198">
        <f t="shared" si="6"/>
        <v>192450</v>
      </c>
      <c r="H28" s="173">
        <f t="shared" si="0"/>
        <v>422.47058823529414</v>
      </c>
      <c r="I28" s="209">
        <v>95</v>
      </c>
      <c r="J28" s="229">
        <v>7780</v>
      </c>
      <c r="L28" s="100">
        <f t="shared" si="7"/>
        <v>0</v>
      </c>
      <c r="M28" s="130">
        <f t="shared" si="1"/>
        <v>0</v>
      </c>
      <c r="N28" s="130">
        <f t="shared" si="2"/>
        <v>21810</v>
      </c>
      <c r="O28" s="130">
        <f t="shared" si="3"/>
        <v>0</v>
      </c>
      <c r="P28" s="130">
        <f t="shared" si="4"/>
        <v>0</v>
      </c>
    </row>
    <row r="29" spans="1:17" ht="13.95" customHeight="1" thickBot="1">
      <c r="A29" s="228">
        <v>20</v>
      </c>
      <c r="B29" s="204" t="s">
        <v>504</v>
      </c>
      <c r="C29" s="205">
        <v>401</v>
      </c>
      <c r="D29" s="206">
        <v>0.9</v>
      </c>
      <c r="E29" s="214" t="s">
        <v>174</v>
      </c>
      <c r="F29" s="216">
        <v>15150</v>
      </c>
      <c r="G29" s="198">
        <f t="shared" si="6"/>
        <v>207600</v>
      </c>
      <c r="H29" s="173">
        <f t="shared" si="0"/>
        <v>417.33031674208149</v>
      </c>
      <c r="I29" s="209">
        <v>95</v>
      </c>
      <c r="J29" s="229">
        <v>7600</v>
      </c>
      <c r="L29" s="100">
        <f t="shared" si="7"/>
        <v>0</v>
      </c>
      <c r="M29" s="130">
        <f t="shared" si="1"/>
        <v>0</v>
      </c>
      <c r="N29" s="130">
        <f t="shared" si="2"/>
        <v>15150</v>
      </c>
      <c r="O29" s="130">
        <f t="shared" si="3"/>
        <v>0</v>
      </c>
      <c r="P29" s="130">
        <f t="shared" si="4"/>
        <v>0</v>
      </c>
    </row>
    <row r="30" spans="1:17" ht="13.95" customHeight="1" thickBot="1">
      <c r="A30" s="228">
        <v>21</v>
      </c>
      <c r="B30" s="204" t="s">
        <v>504</v>
      </c>
      <c r="C30" s="205">
        <v>300</v>
      </c>
      <c r="D30" s="206">
        <v>1.5</v>
      </c>
      <c r="E30" s="214" t="s">
        <v>174</v>
      </c>
      <c r="F30" s="216">
        <v>18880</v>
      </c>
      <c r="G30" s="198">
        <f t="shared" si="6"/>
        <v>226480</v>
      </c>
      <c r="H30" s="173">
        <f t="shared" si="0"/>
        <v>320.36199095022624</v>
      </c>
      <c r="I30" s="209">
        <v>95</v>
      </c>
      <c r="J30" s="229">
        <v>8030</v>
      </c>
      <c r="L30" s="100">
        <f t="shared" si="7"/>
        <v>0</v>
      </c>
      <c r="M30" s="130">
        <f t="shared" si="1"/>
        <v>0</v>
      </c>
      <c r="N30" s="130">
        <f t="shared" si="2"/>
        <v>18880</v>
      </c>
      <c r="O30" s="130">
        <f t="shared" si="3"/>
        <v>0</v>
      </c>
      <c r="P30" s="130">
        <f t="shared" si="4"/>
        <v>0</v>
      </c>
    </row>
    <row r="31" spans="1:17" ht="13.95" customHeight="1" thickBot="1">
      <c r="A31" s="228">
        <v>22</v>
      </c>
      <c r="B31" s="204" t="s">
        <v>504</v>
      </c>
      <c r="C31" s="205">
        <v>200</v>
      </c>
      <c r="D31" s="206">
        <v>0.3</v>
      </c>
      <c r="E31" s="214" t="s">
        <v>174</v>
      </c>
      <c r="F31" s="216">
        <v>2520</v>
      </c>
      <c r="G31" s="198">
        <f t="shared" si="6"/>
        <v>229000</v>
      </c>
      <c r="H31" s="173">
        <f t="shared" si="0"/>
        <v>202.71493212669682</v>
      </c>
      <c r="I31" s="209">
        <v>95</v>
      </c>
      <c r="J31" s="229">
        <v>7460</v>
      </c>
      <c r="L31" s="100">
        <f t="shared" si="7"/>
        <v>0</v>
      </c>
      <c r="M31" s="130">
        <f t="shared" si="1"/>
        <v>0</v>
      </c>
      <c r="N31" s="130">
        <f t="shared" si="2"/>
        <v>2520</v>
      </c>
      <c r="O31" s="130">
        <f t="shared" si="3"/>
        <v>0</v>
      </c>
      <c r="P31" s="130">
        <f t="shared" si="4"/>
        <v>0</v>
      </c>
    </row>
    <row r="32" spans="1:17" ht="13.95" customHeight="1" thickBot="1">
      <c r="A32" s="228">
        <v>23</v>
      </c>
      <c r="B32" s="204" t="s">
        <v>504</v>
      </c>
      <c r="C32" s="205">
        <v>198</v>
      </c>
      <c r="D32" s="206">
        <v>0.6</v>
      </c>
      <c r="E32" s="214" t="s">
        <v>174</v>
      </c>
      <c r="F32" s="216">
        <v>4980</v>
      </c>
      <c r="G32" s="198">
        <f t="shared" si="6"/>
        <v>233980</v>
      </c>
      <c r="H32" s="173">
        <f t="shared" si="0"/>
        <v>203.37556561085972</v>
      </c>
      <c r="I32" s="209">
        <v>95</v>
      </c>
      <c r="J32" s="229">
        <v>7500</v>
      </c>
      <c r="L32" s="100">
        <f t="shared" si="7"/>
        <v>0</v>
      </c>
      <c r="M32" s="130">
        <f t="shared" si="1"/>
        <v>0</v>
      </c>
      <c r="N32" s="130">
        <f t="shared" si="2"/>
        <v>4980</v>
      </c>
      <c r="O32" s="130">
        <f t="shared" si="3"/>
        <v>0</v>
      </c>
      <c r="P32" s="130">
        <f t="shared" si="4"/>
        <v>0</v>
      </c>
    </row>
    <row r="33" spans="1:16" ht="13.95" customHeight="1" thickBot="1">
      <c r="A33" s="228">
        <v>24</v>
      </c>
      <c r="B33" s="204" t="s">
        <v>504</v>
      </c>
      <c r="C33" s="205">
        <v>350</v>
      </c>
      <c r="D33" s="206">
        <v>0.9</v>
      </c>
      <c r="E33" s="214" t="s">
        <v>174</v>
      </c>
      <c r="F33" s="216">
        <v>13220</v>
      </c>
      <c r="G33" s="198">
        <f t="shared" si="6"/>
        <v>247200</v>
      </c>
      <c r="H33" s="173">
        <f t="shared" si="0"/>
        <v>364.2533936651584</v>
      </c>
      <c r="I33" s="209">
        <v>95</v>
      </c>
      <c r="J33" s="229">
        <v>7700</v>
      </c>
      <c r="L33" s="100">
        <f t="shared" si="7"/>
        <v>0</v>
      </c>
      <c r="M33" s="130">
        <f t="shared" si="1"/>
        <v>0</v>
      </c>
      <c r="N33" s="130">
        <f t="shared" si="2"/>
        <v>13220</v>
      </c>
      <c r="O33" s="130">
        <f t="shared" si="3"/>
        <v>0</v>
      </c>
      <c r="P33" s="130">
        <f t="shared" si="4"/>
        <v>0</v>
      </c>
    </row>
    <row r="34" spans="1:16" ht="13.95" customHeight="1" thickBot="1">
      <c r="A34" s="228">
        <v>25</v>
      </c>
      <c r="B34" s="204" t="s">
        <v>504</v>
      </c>
      <c r="C34" s="205">
        <v>250</v>
      </c>
      <c r="D34" s="206">
        <v>1.5</v>
      </c>
      <c r="E34" s="214" t="s">
        <v>174</v>
      </c>
      <c r="F34" s="216">
        <v>15750</v>
      </c>
      <c r="G34" s="198">
        <f t="shared" si="6"/>
        <v>262950</v>
      </c>
      <c r="H34" s="173">
        <f t="shared" si="0"/>
        <v>266.96832579185519</v>
      </c>
      <c r="I34" s="209">
        <v>95</v>
      </c>
      <c r="J34" s="229">
        <v>7600</v>
      </c>
      <c r="L34" s="100">
        <f t="shared" si="7"/>
        <v>0</v>
      </c>
      <c r="M34" s="130">
        <f t="shared" si="1"/>
        <v>0</v>
      </c>
      <c r="N34" s="130">
        <f t="shared" si="2"/>
        <v>15750</v>
      </c>
      <c r="O34" s="130">
        <f t="shared" si="3"/>
        <v>0</v>
      </c>
      <c r="P34" s="130">
        <f t="shared" si="4"/>
        <v>0</v>
      </c>
    </row>
    <row r="35" spans="1:16" ht="13.95" customHeight="1" thickBot="1">
      <c r="A35" s="228">
        <v>26</v>
      </c>
      <c r="B35" s="204" t="s">
        <v>504</v>
      </c>
      <c r="C35" s="205">
        <v>250</v>
      </c>
      <c r="D35" s="206">
        <v>0.6</v>
      </c>
      <c r="E35" s="214" t="s">
        <v>174</v>
      </c>
      <c r="F35" s="216">
        <v>6310</v>
      </c>
      <c r="G35" s="198">
        <f t="shared" si="6"/>
        <v>269260</v>
      </c>
      <c r="H35" s="173">
        <f t="shared" si="0"/>
        <v>256.78733031674204</v>
      </c>
      <c r="I35" s="209">
        <v>95</v>
      </c>
      <c r="J35" s="229">
        <v>7470</v>
      </c>
      <c r="L35" s="100">
        <f t="shared" si="7"/>
        <v>0</v>
      </c>
      <c r="M35" s="130">
        <f t="shared" si="1"/>
        <v>0</v>
      </c>
      <c r="N35" s="130">
        <f t="shared" si="2"/>
        <v>6310</v>
      </c>
      <c r="O35" s="130">
        <f t="shared" si="3"/>
        <v>0</v>
      </c>
      <c r="P35" s="130">
        <f t="shared" si="4"/>
        <v>0</v>
      </c>
    </row>
    <row r="36" spans="1:16" ht="13.95" customHeight="1" thickBot="1">
      <c r="A36" s="228">
        <v>27</v>
      </c>
      <c r="B36" s="204" t="s">
        <v>504</v>
      </c>
      <c r="C36" s="205">
        <v>409</v>
      </c>
      <c r="D36" s="206">
        <v>1</v>
      </c>
      <c r="E36" s="214" t="s">
        <v>174</v>
      </c>
      <c r="F36" s="216">
        <v>17200</v>
      </c>
      <c r="G36" s="198">
        <f t="shared" si="6"/>
        <v>286460</v>
      </c>
      <c r="H36" s="173">
        <f t="shared" si="0"/>
        <v>427.50678733031674</v>
      </c>
      <c r="I36" s="209">
        <v>95</v>
      </c>
      <c r="J36" s="229">
        <v>7550</v>
      </c>
      <c r="L36" s="100">
        <f t="shared" si="7"/>
        <v>0</v>
      </c>
      <c r="M36" s="130">
        <f t="shared" si="1"/>
        <v>0</v>
      </c>
      <c r="N36" s="130">
        <f t="shared" si="2"/>
        <v>17200</v>
      </c>
      <c r="O36" s="130">
        <f t="shared" si="3"/>
        <v>0</v>
      </c>
      <c r="P36" s="130">
        <f t="shared" si="4"/>
        <v>0</v>
      </c>
    </row>
    <row r="37" spans="1:16" ht="13.95" customHeight="1" thickBot="1">
      <c r="A37" s="228">
        <v>28</v>
      </c>
      <c r="B37" s="204" t="s">
        <v>504</v>
      </c>
      <c r="C37" s="205">
        <v>250</v>
      </c>
      <c r="D37" s="206">
        <v>1.3</v>
      </c>
      <c r="E37" s="214" t="s">
        <v>174</v>
      </c>
      <c r="F37" s="216">
        <v>13610</v>
      </c>
      <c r="G37" s="198">
        <f t="shared" si="6"/>
        <v>300070</v>
      </c>
      <c r="H37" s="173">
        <f t="shared" si="0"/>
        <v>264.70588235294116</v>
      </c>
      <c r="I37" s="209">
        <v>95</v>
      </c>
      <c r="J37" s="229">
        <v>7650</v>
      </c>
      <c r="L37" s="100">
        <f t="shared" si="7"/>
        <v>0</v>
      </c>
      <c r="M37" s="130">
        <f t="shared" si="1"/>
        <v>0</v>
      </c>
      <c r="N37" s="130">
        <f t="shared" si="2"/>
        <v>13610</v>
      </c>
      <c r="O37" s="130">
        <f t="shared" si="3"/>
        <v>0</v>
      </c>
      <c r="P37" s="130">
        <f t="shared" si="4"/>
        <v>0</v>
      </c>
    </row>
    <row r="38" spans="1:16" ht="13.95" customHeight="1" thickBot="1">
      <c r="A38" s="228">
        <v>29</v>
      </c>
      <c r="B38" s="204" t="s">
        <v>504</v>
      </c>
      <c r="C38" s="205">
        <v>208</v>
      </c>
      <c r="D38" s="206">
        <v>1.5</v>
      </c>
      <c r="E38" s="214" t="s">
        <v>174</v>
      </c>
      <c r="F38" s="216">
        <v>13100</v>
      </c>
      <c r="G38" s="198">
        <f t="shared" si="6"/>
        <v>313170</v>
      </c>
      <c r="H38" s="173">
        <f t="shared" si="0"/>
        <v>222.11764705882354</v>
      </c>
      <c r="I38" s="209">
        <v>95</v>
      </c>
      <c r="J38" s="229">
        <v>8000</v>
      </c>
      <c r="L38" s="100">
        <f t="shared" si="7"/>
        <v>0</v>
      </c>
      <c r="M38" s="130">
        <f t="shared" si="1"/>
        <v>0</v>
      </c>
      <c r="N38" s="130">
        <f t="shared" si="2"/>
        <v>13100</v>
      </c>
      <c r="O38" s="130">
        <f t="shared" si="3"/>
        <v>0</v>
      </c>
      <c r="P38" s="130">
        <f t="shared" si="4"/>
        <v>0</v>
      </c>
    </row>
    <row r="39" spans="1:16" ht="13.95" customHeight="1" thickBot="1">
      <c r="A39" s="228">
        <v>30</v>
      </c>
      <c r="B39" s="204" t="s">
        <v>518</v>
      </c>
      <c r="C39" s="205">
        <v>371</v>
      </c>
      <c r="D39" s="206">
        <v>2</v>
      </c>
      <c r="E39" s="214" t="s">
        <v>174</v>
      </c>
      <c r="F39" s="216">
        <v>20330</v>
      </c>
      <c r="G39" s="198">
        <f t="shared" si="6"/>
        <v>333500</v>
      </c>
      <c r="H39" s="173">
        <f t="shared" si="0"/>
        <v>404.57466063348414</v>
      </c>
      <c r="I39" s="209">
        <v>92</v>
      </c>
      <c r="J39" s="229">
        <v>7800</v>
      </c>
      <c r="L39" s="100">
        <f t="shared" si="7"/>
        <v>0</v>
      </c>
      <c r="M39" s="130">
        <f t="shared" si="1"/>
        <v>0</v>
      </c>
      <c r="N39" s="130">
        <f t="shared" si="2"/>
        <v>20330</v>
      </c>
      <c r="O39" s="130">
        <f t="shared" si="3"/>
        <v>0</v>
      </c>
      <c r="P39" s="130">
        <f t="shared" si="4"/>
        <v>0</v>
      </c>
    </row>
    <row r="40" spans="1:16" ht="13.95" customHeight="1" thickBot="1">
      <c r="A40" s="228">
        <v>31</v>
      </c>
      <c r="B40" s="204"/>
      <c r="C40" s="205"/>
      <c r="D40" s="206"/>
      <c r="E40" s="214"/>
      <c r="F40" s="216">
        <f t="shared" si="5"/>
        <v>0</v>
      </c>
      <c r="G40" s="198">
        <f t="shared" si="6"/>
        <v>333500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333500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333500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333500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333500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333500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333500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333500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333500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518</v>
      </c>
      <c r="C49" s="191">
        <f>(C5*E4)</f>
        <v>352.10393999999997</v>
      </c>
      <c r="D49" s="213"/>
      <c r="E49" s="207" t="s">
        <v>214</v>
      </c>
      <c r="F49" s="215"/>
      <c r="G49" s="199"/>
      <c r="H49" s="173">
        <f t="shared" si="0"/>
        <v>352.10393999999997</v>
      </c>
      <c r="I49" s="205">
        <v>95</v>
      </c>
      <c r="J49" s="229">
        <v>6900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382562.36548000004</v>
      </c>
      <c r="D50" s="195" t="s">
        <v>294</v>
      </c>
      <c r="E50" s="177" t="s">
        <v>295</v>
      </c>
      <c r="F50" s="191">
        <f>SUM(F10:F46)</f>
        <v>333500</v>
      </c>
      <c r="G50" s="201" t="s">
        <v>212</v>
      </c>
      <c r="H50" s="200"/>
      <c r="I50" s="197"/>
      <c r="J50" s="231" t="s">
        <v>257</v>
      </c>
      <c r="K50" s="32"/>
      <c r="L50" s="100"/>
      <c r="M50" s="101"/>
      <c r="N50" s="101"/>
      <c r="O50" s="102"/>
      <c r="P50" s="102"/>
    </row>
    <row r="51" spans="1:17" ht="13.95" customHeight="1" thickBot="1">
      <c r="A51" s="230" t="s">
        <v>259</v>
      </c>
      <c r="B51" s="210">
        <v>0.63194444444444442</v>
      </c>
      <c r="C51" s="190" t="s">
        <v>258</v>
      </c>
      <c r="D51" s="180" t="s">
        <v>260</v>
      </c>
      <c r="E51" s="210">
        <v>0.71180555555555547</v>
      </c>
      <c r="F51" s="190" t="s">
        <v>258</v>
      </c>
      <c r="G51" s="180" t="s">
        <v>261</v>
      </c>
      <c r="H51" s="217">
        <v>43169</v>
      </c>
      <c r="I51" s="197" t="s">
        <v>301</v>
      </c>
      <c r="J51" s="232">
        <f>H49+H55</f>
        <v>402.10393999999997</v>
      </c>
      <c r="K51" s="172"/>
      <c r="L51" s="100"/>
      <c r="M51" s="101"/>
      <c r="N51" s="101"/>
      <c r="O51" s="102"/>
      <c r="P51" s="102"/>
    </row>
    <row r="52" spans="1:17" ht="13.95" customHeight="1" thickBot="1">
      <c r="A52" s="230" t="s">
        <v>234</v>
      </c>
      <c r="B52" s="205">
        <v>512</v>
      </c>
      <c r="C52" s="179" t="s">
        <v>134</v>
      </c>
      <c r="D52" s="180" t="s">
        <v>216</v>
      </c>
      <c r="E52" s="211">
        <f>MAX(D10:D48)</f>
        <v>2</v>
      </c>
      <c r="F52" s="179" t="s">
        <v>221</v>
      </c>
      <c r="G52" s="180" t="s">
        <v>222</v>
      </c>
      <c r="H52" s="211">
        <f>F50/(SUM(C15:C48)*42)</f>
        <v>0.9754884754884755</v>
      </c>
      <c r="I52" s="197" t="s">
        <v>221</v>
      </c>
      <c r="J52" s="233" t="s">
        <v>292</v>
      </c>
      <c r="L52" s="100"/>
      <c r="M52" s="101"/>
      <c r="N52" s="101"/>
      <c r="O52" s="102"/>
      <c r="P52" s="102"/>
    </row>
    <row r="53" spans="1:17" ht="13.95" customHeight="1" thickBot="1">
      <c r="A53" s="230" t="s">
        <v>235</v>
      </c>
      <c r="B53" s="205">
        <v>5296</v>
      </c>
      <c r="C53" s="179" t="s">
        <v>134</v>
      </c>
      <c r="D53" s="180" t="s">
        <v>217</v>
      </c>
      <c r="E53" s="205">
        <f>MAX(I10:I49)</f>
        <v>95</v>
      </c>
      <c r="F53" s="179" t="s">
        <v>135</v>
      </c>
      <c r="G53" s="180" t="s">
        <v>219</v>
      </c>
      <c r="H53" s="205">
        <f>AVERAGE(I14:I48)</f>
        <v>93.84615384615384</v>
      </c>
      <c r="I53" s="197" t="s">
        <v>135</v>
      </c>
      <c r="J53" s="234">
        <f>SUM(H10:H49)+E55+H55</f>
        <v>9784.7227721482413</v>
      </c>
      <c r="L53" s="172"/>
      <c r="M53" s="172"/>
      <c r="N53" s="172"/>
      <c r="O53" s="172"/>
      <c r="P53" s="172"/>
    </row>
    <row r="54" spans="1:17" ht="13.95" customHeight="1" thickBot="1">
      <c r="A54" s="230" t="s">
        <v>136</v>
      </c>
      <c r="B54" s="208">
        <v>1349</v>
      </c>
      <c r="C54" s="179" t="s">
        <v>134</v>
      </c>
      <c r="D54" s="180" t="s">
        <v>218</v>
      </c>
      <c r="E54" s="205">
        <f>MAX(J10:J49)</f>
        <v>8050</v>
      </c>
      <c r="F54" s="179" t="s">
        <v>134</v>
      </c>
      <c r="G54" s="180" t="s">
        <v>220</v>
      </c>
      <c r="H54" s="205">
        <f>AVERAGE(J14:J48)</f>
        <v>7725.7692307692305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0.58459006629958421</v>
      </c>
      <c r="C55" s="179" t="s">
        <v>289</v>
      </c>
      <c r="D55" s="189" t="s">
        <v>287</v>
      </c>
      <c r="E55" s="212">
        <v>255</v>
      </c>
      <c r="F55" s="179" t="s">
        <v>288</v>
      </c>
      <c r="G55" s="178" t="s">
        <v>290</v>
      </c>
      <c r="H55" s="212">
        <v>50</v>
      </c>
      <c r="I55" s="197" t="s">
        <v>288</v>
      </c>
      <c r="J55" s="234">
        <f>(C50/42)+E55+H55</f>
        <v>9413.6277495238101</v>
      </c>
      <c r="L55" s="85">
        <f t="shared" ref="L55:P55" si="10">SUM(L10:L49)</f>
        <v>59.523809523809526</v>
      </c>
      <c r="M55" s="85">
        <f t="shared" si="10"/>
        <v>82950</v>
      </c>
      <c r="N55" s="85">
        <f t="shared" si="10"/>
        <v>250550</v>
      </c>
      <c r="O55" s="85">
        <f t="shared" si="10"/>
        <v>0</v>
      </c>
      <c r="P55" s="85">
        <f t="shared" si="10"/>
        <v>0</v>
      </c>
    </row>
    <row r="56" spans="1:17" ht="43.2" customHeight="1">
      <c r="A56" s="625" t="s">
        <v>544</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15882</v>
      </c>
      <c r="B61" s="119">
        <f>C6</f>
        <v>16031</v>
      </c>
      <c r="C61" s="119">
        <f>C50</f>
        <v>382562.36548000004</v>
      </c>
      <c r="D61" s="119">
        <f>J55</f>
        <v>9413.6277495238101</v>
      </c>
      <c r="E61" s="119">
        <f>F50</f>
        <v>333500</v>
      </c>
      <c r="F61" s="119">
        <f>M55</f>
        <v>82950</v>
      </c>
      <c r="G61" s="119">
        <f>N55</f>
        <v>250550</v>
      </c>
      <c r="H61" s="119">
        <f>O55</f>
        <v>0</v>
      </c>
      <c r="I61" s="119">
        <f>P55</f>
        <v>0</v>
      </c>
      <c r="J61" s="119">
        <f>B52</f>
        <v>512</v>
      </c>
      <c r="K61" s="119">
        <f>B53</f>
        <v>5296</v>
      </c>
      <c r="L61" s="119">
        <f>B54</f>
        <v>1349</v>
      </c>
      <c r="M61" s="120">
        <f>B55</f>
        <v>0.58459006629958421</v>
      </c>
      <c r="N61" s="119">
        <f>E53</f>
        <v>95</v>
      </c>
      <c r="O61" s="119">
        <f>H53</f>
        <v>93.84615384615384</v>
      </c>
      <c r="P61" s="119">
        <f>E54</f>
        <v>8050</v>
      </c>
      <c r="Q61" s="119">
        <f>H54</f>
        <v>7725.7692307692305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0.24729956793086894</v>
      </c>
      <c r="N3" s="143">
        <f>N55/F50</f>
        <v>0.75270043206913106</v>
      </c>
      <c r="O3" s="143">
        <f>O55/F50</f>
        <v>0</v>
      </c>
      <c r="P3" s="143">
        <f>P55/F50</f>
        <v>0</v>
      </c>
    </row>
    <row r="4" spans="1:17" ht="13.95" customHeight="1" thickBot="1">
      <c r="A4" s="615">
        <v>21</v>
      </c>
      <c r="B4" s="181" t="s">
        <v>276</v>
      </c>
      <c r="C4" s="202">
        <v>15866</v>
      </c>
      <c r="D4" s="182" t="s">
        <v>137</v>
      </c>
      <c r="E4" s="186">
        <f>'Perf Sheet '!$L$5</f>
        <v>2.2169999999999999E-2</v>
      </c>
      <c r="F4" s="616" t="s">
        <v>284</v>
      </c>
      <c r="G4" s="617"/>
      <c r="H4" s="618" t="s">
        <v>514</v>
      </c>
      <c r="I4" s="618"/>
      <c r="J4" s="619"/>
      <c r="N4" s="32"/>
    </row>
    <row r="5" spans="1:17" ht="13.95" customHeight="1" thickBot="1">
      <c r="A5" s="615"/>
      <c r="B5" s="575" t="s">
        <v>139</v>
      </c>
      <c r="C5" s="203">
        <v>15700</v>
      </c>
      <c r="D5" s="183" t="s">
        <v>277</v>
      </c>
      <c r="E5" s="187">
        <f>(C6+C5)/2</f>
        <v>15775</v>
      </c>
      <c r="F5" s="616" t="s">
        <v>285</v>
      </c>
      <c r="G5" s="620"/>
      <c r="H5" s="618" t="s">
        <v>511</v>
      </c>
      <c r="I5" s="621"/>
      <c r="J5" s="619"/>
      <c r="M5" s="628" t="s">
        <v>198</v>
      </c>
      <c r="N5" s="629"/>
      <c r="O5" s="629"/>
      <c r="P5" s="630"/>
    </row>
    <row r="6" spans="1:17" ht="13.95" customHeight="1" thickBot="1">
      <c r="A6" s="225" t="s">
        <v>202</v>
      </c>
      <c r="B6" s="575" t="s">
        <v>140</v>
      </c>
      <c r="C6" s="203">
        <v>15850</v>
      </c>
      <c r="D6" s="184" t="s">
        <v>203</v>
      </c>
      <c r="E6" s="188">
        <f>'Perf Sheet '!$J$13</f>
        <v>0.65</v>
      </c>
      <c r="F6" s="192" t="s">
        <v>226</v>
      </c>
      <c r="G6" s="194">
        <f>SUM(C12:C15)/SUM(C12:C46)</f>
        <v>8.7312707073038065E-2</v>
      </c>
      <c r="H6" s="192" t="s">
        <v>224</v>
      </c>
      <c r="I6" s="173">
        <f>J55/'Perf Sheet '!$E$21</f>
        <v>51.70965545442553</v>
      </c>
      <c r="J6" s="226"/>
      <c r="M6" s="631" t="s">
        <v>199</v>
      </c>
      <c r="N6" s="632"/>
      <c r="O6" s="632"/>
      <c r="P6" s="633"/>
    </row>
    <row r="7" spans="1:17" ht="13.95" customHeight="1" thickBot="1">
      <c r="A7" s="227">
        <v>22.1</v>
      </c>
      <c r="B7" s="575" t="s">
        <v>141</v>
      </c>
      <c r="C7" s="203">
        <v>8896</v>
      </c>
      <c r="D7" s="185" t="s">
        <v>138</v>
      </c>
      <c r="E7" s="187">
        <f>'Perf Sheet '!$J$15</f>
        <v>6</v>
      </c>
      <c r="F7" s="193" t="s">
        <v>223</v>
      </c>
      <c r="G7" s="187">
        <f>'Perf Sheet '!$J$12</f>
        <v>95</v>
      </c>
      <c r="H7" s="192" t="s">
        <v>225</v>
      </c>
      <c r="I7" s="173">
        <f>F50/'Perf Sheet '!$E$21</f>
        <v>1846.426592797784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37</v>
      </c>
      <c r="D10" s="206"/>
      <c r="E10" s="214" t="s">
        <v>197</v>
      </c>
      <c r="F10" s="216">
        <f>(D10*42)*C10</f>
        <v>0</v>
      </c>
      <c r="G10" s="198">
        <f>F10</f>
        <v>0</v>
      </c>
      <c r="H10" s="173">
        <f t="shared" ref="H10:H49" si="0">(1*((D10/$A$7)+1))*C10</f>
        <v>37</v>
      </c>
      <c r="I10" s="209">
        <v>15</v>
      </c>
      <c r="J10" s="229">
        <v>1822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60</v>
      </c>
      <c r="J11" s="229">
        <v>5320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90</v>
      </c>
      <c r="J12" s="229">
        <v>6450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6720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352</v>
      </c>
      <c r="D14" s="206"/>
      <c r="E14" s="214" t="s">
        <v>148</v>
      </c>
      <c r="F14" s="216">
        <f t="shared" si="5"/>
        <v>0</v>
      </c>
      <c r="G14" s="198">
        <f t="shared" si="6"/>
        <v>0</v>
      </c>
      <c r="H14" s="173">
        <f t="shared" si="0"/>
        <v>352</v>
      </c>
      <c r="I14" s="209">
        <v>95</v>
      </c>
      <c r="J14" s="229">
        <v>6880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199</v>
      </c>
      <c r="D15" s="206">
        <v>0.3</v>
      </c>
      <c r="E15" s="214" t="s">
        <v>194</v>
      </c>
      <c r="F15" s="216">
        <v>2510</v>
      </c>
      <c r="G15" s="198">
        <f t="shared" si="6"/>
        <v>2510</v>
      </c>
      <c r="H15" s="173">
        <f t="shared" si="0"/>
        <v>201.70135746606334</v>
      </c>
      <c r="I15" s="209">
        <v>95</v>
      </c>
      <c r="J15" s="229">
        <v>7500</v>
      </c>
      <c r="L15" s="100">
        <f t="shared" si="7"/>
        <v>0</v>
      </c>
      <c r="M15" s="130">
        <f t="shared" si="1"/>
        <v>2510</v>
      </c>
      <c r="N15" s="130">
        <f t="shared" si="2"/>
        <v>0</v>
      </c>
      <c r="O15" s="130">
        <f t="shared" si="3"/>
        <v>0</v>
      </c>
      <c r="P15" s="130">
        <f t="shared" si="4"/>
        <v>0</v>
      </c>
      <c r="Q15" s="86" t="s">
        <v>175</v>
      </c>
    </row>
    <row r="16" spans="1:17" ht="13.95" customHeight="1" thickBot="1">
      <c r="A16" s="228">
        <v>7</v>
      </c>
      <c r="B16" s="204" t="s">
        <v>504</v>
      </c>
      <c r="C16" s="205">
        <v>249</v>
      </c>
      <c r="D16" s="206">
        <v>0.6</v>
      </c>
      <c r="E16" s="214" t="s">
        <v>194</v>
      </c>
      <c r="F16" s="216">
        <v>6280</v>
      </c>
      <c r="G16" s="198">
        <f t="shared" si="6"/>
        <v>8790</v>
      </c>
      <c r="H16" s="173">
        <f t="shared" si="0"/>
        <v>255.76018099547508</v>
      </c>
      <c r="I16" s="209">
        <v>95</v>
      </c>
      <c r="J16" s="229">
        <v>7760</v>
      </c>
      <c r="L16" s="100">
        <f t="shared" si="7"/>
        <v>0</v>
      </c>
      <c r="M16" s="130">
        <f t="shared" si="1"/>
        <v>6280</v>
      </c>
      <c r="N16" s="130">
        <f t="shared" si="2"/>
        <v>0</v>
      </c>
      <c r="O16" s="130">
        <f t="shared" si="3"/>
        <v>0</v>
      </c>
      <c r="P16" s="130">
        <f t="shared" si="4"/>
        <v>0</v>
      </c>
      <c r="Q16" s="86" t="s">
        <v>210</v>
      </c>
    </row>
    <row r="17" spans="1:17" ht="13.95" customHeight="1" thickBot="1">
      <c r="A17" s="228">
        <v>8</v>
      </c>
      <c r="B17" s="204" t="s">
        <v>504</v>
      </c>
      <c r="C17" s="205">
        <v>300</v>
      </c>
      <c r="D17" s="206">
        <v>0.9</v>
      </c>
      <c r="E17" s="214" t="s">
        <v>194</v>
      </c>
      <c r="F17" s="216">
        <v>11330</v>
      </c>
      <c r="G17" s="198">
        <f t="shared" si="6"/>
        <v>20120</v>
      </c>
      <c r="H17" s="173">
        <f t="shared" si="0"/>
        <v>312.21719457013575</v>
      </c>
      <c r="I17" s="209">
        <v>95</v>
      </c>
      <c r="J17" s="229">
        <v>7670</v>
      </c>
      <c r="L17" s="100">
        <f t="shared" si="7"/>
        <v>0</v>
      </c>
      <c r="M17" s="130">
        <f t="shared" si="1"/>
        <v>11330</v>
      </c>
      <c r="N17" s="130">
        <f t="shared" si="2"/>
        <v>0</v>
      </c>
      <c r="O17" s="130">
        <f t="shared" si="3"/>
        <v>0</v>
      </c>
      <c r="P17" s="130">
        <f t="shared" si="4"/>
        <v>0</v>
      </c>
      <c r="Q17" s="86" t="s">
        <v>148</v>
      </c>
    </row>
    <row r="18" spans="1:17" ht="13.95" customHeight="1" thickBot="1">
      <c r="A18" s="228">
        <v>9</v>
      </c>
      <c r="B18" s="204" t="s">
        <v>504</v>
      </c>
      <c r="C18" s="205">
        <v>300</v>
      </c>
      <c r="D18" s="206">
        <v>0.3</v>
      </c>
      <c r="E18" s="214" t="s">
        <v>194</v>
      </c>
      <c r="F18" s="216">
        <v>3780</v>
      </c>
      <c r="G18" s="198">
        <f t="shared" si="6"/>
        <v>23900</v>
      </c>
      <c r="H18" s="173">
        <f t="shared" si="0"/>
        <v>304.07239819004525</v>
      </c>
      <c r="I18" s="209">
        <v>95</v>
      </c>
      <c r="J18" s="229">
        <v>7470</v>
      </c>
      <c r="L18" s="100">
        <f t="shared" si="7"/>
        <v>0</v>
      </c>
      <c r="M18" s="130">
        <f t="shared" si="1"/>
        <v>3780</v>
      </c>
      <c r="N18" s="130">
        <f t="shared" si="2"/>
        <v>0</v>
      </c>
      <c r="O18" s="130">
        <f t="shared" si="3"/>
        <v>0</v>
      </c>
      <c r="P18" s="130">
        <f t="shared" si="4"/>
        <v>0</v>
      </c>
      <c r="Q18" s="86" t="s">
        <v>63</v>
      </c>
    </row>
    <row r="19" spans="1:17" ht="13.95" customHeight="1" thickBot="1">
      <c r="A19" s="228">
        <v>10</v>
      </c>
      <c r="B19" s="204" t="s">
        <v>504</v>
      </c>
      <c r="C19" s="205">
        <v>600</v>
      </c>
      <c r="D19" s="206">
        <v>1.1000000000000001</v>
      </c>
      <c r="E19" s="214" t="s">
        <v>194</v>
      </c>
      <c r="F19" s="216">
        <v>27730</v>
      </c>
      <c r="G19" s="198">
        <f t="shared" si="6"/>
        <v>51630</v>
      </c>
      <c r="H19" s="173">
        <f t="shared" si="0"/>
        <v>629.86425339366519</v>
      </c>
      <c r="I19" s="209">
        <v>95</v>
      </c>
      <c r="J19" s="229">
        <v>7430</v>
      </c>
      <c r="L19" s="100">
        <f t="shared" si="7"/>
        <v>0</v>
      </c>
      <c r="M19" s="130">
        <f t="shared" si="1"/>
        <v>27730</v>
      </c>
      <c r="N19" s="130">
        <f t="shared" si="2"/>
        <v>0</v>
      </c>
      <c r="O19" s="130">
        <f t="shared" si="3"/>
        <v>0</v>
      </c>
      <c r="P19" s="130">
        <f t="shared" si="4"/>
        <v>0</v>
      </c>
      <c r="Q19" s="86" t="s">
        <v>147</v>
      </c>
    </row>
    <row r="20" spans="1:17" ht="13.95" customHeight="1" thickBot="1">
      <c r="A20" s="228">
        <v>11</v>
      </c>
      <c r="B20" s="204" t="s">
        <v>504</v>
      </c>
      <c r="C20" s="205">
        <v>489</v>
      </c>
      <c r="D20" s="206">
        <v>1.5</v>
      </c>
      <c r="E20" s="214" t="s">
        <v>194</v>
      </c>
      <c r="F20" s="216">
        <v>30790</v>
      </c>
      <c r="G20" s="198">
        <f t="shared" si="6"/>
        <v>82420</v>
      </c>
      <c r="H20" s="173">
        <f t="shared" si="0"/>
        <v>522.19004524886873</v>
      </c>
      <c r="I20" s="209">
        <v>95</v>
      </c>
      <c r="J20" s="229">
        <v>7350</v>
      </c>
      <c r="L20" s="100">
        <f t="shared" si="7"/>
        <v>0</v>
      </c>
      <c r="M20" s="130">
        <f t="shared" si="1"/>
        <v>30790</v>
      </c>
      <c r="N20" s="130">
        <f t="shared" si="2"/>
        <v>0</v>
      </c>
      <c r="O20" s="130">
        <f t="shared" si="3"/>
        <v>0</v>
      </c>
      <c r="P20" s="130">
        <f t="shared" si="4"/>
        <v>0</v>
      </c>
      <c r="Q20" s="86" t="s">
        <v>186</v>
      </c>
    </row>
    <row r="21" spans="1:17" ht="13.95" customHeight="1" thickBot="1">
      <c r="A21" s="228">
        <v>12</v>
      </c>
      <c r="B21" s="204" t="s">
        <v>504</v>
      </c>
      <c r="C21" s="205">
        <v>299</v>
      </c>
      <c r="D21" s="206">
        <v>0.6</v>
      </c>
      <c r="E21" s="214" t="s">
        <v>174</v>
      </c>
      <c r="F21" s="216">
        <v>7530</v>
      </c>
      <c r="G21" s="198">
        <f t="shared" si="6"/>
        <v>89950</v>
      </c>
      <c r="H21" s="173">
        <f t="shared" si="0"/>
        <v>307.11764705882348</v>
      </c>
      <c r="I21" s="209">
        <v>95</v>
      </c>
      <c r="J21" s="229">
        <v>7000</v>
      </c>
      <c r="L21" s="100">
        <f t="shared" si="7"/>
        <v>0</v>
      </c>
      <c r="M21" s="130">
        <f t="shared" si="1"/>
        <v>0</v>
      </c>
      <c r="N21" s="130">
        <f t="shared" si="2"/>
        <v>7530</v>
      </c>
      <c r="O21" s="130">
        <f t="shared" si="3"/>
        <v>0</v>
      </c>
      <c r="P21" s="130">
        <f t="shared" si="4"/>
        <v>0</v>
      </c>
      <c r="Q21" s="86" t="s">
        <v>187</v>
      </c>
    </row>
    <row r="22" spans="1:17" ht="13.95" customHeight="1" thickBot="1">
      <c r="A22" s="228">
        <v>13</v>
      </c>
      <c r="B22" s="204" t="s">
        <v>504</v>
      </c>
      <c r="C22" s="205">
        <v>551</v>
      </c>
      <c r="D22" s="206">
        <v>0.9</v>
      </c>
      <c r="E22" s="214" t="s">
        <v>174</v>
      </c>
      <c r="F22" s="216">
        <v>20810</v>
      </c>
      <c r="G22" s="198">
        <f t="shared" si="6"/>
        <v>110760</v>
      </c>
      <c r="H22" s="173">
        <f t="shared" si="0"/>
        <v>573.43891402714939</v>
      </c>
      <c r="I22" s="209">
        <v>95</v>
      </c>
      <c r="J22" s="229">
        <v>6800</v>
      </c>
      <c r="L22" s="100">
        <f t="shared" si="7"/>
        <v>0</v>
      </c>
      <c r="M22" s="130">
        <f t="shared" si="1"/>
        <v>0</v>
      </c>
      <c r="N22" s="130">
        <f t="shared" si="2"/>
        <v>20810</v>
      </c>
      <c r="O22" s="130">
        <f t="shared" si="3"/>
        <v>0</v>
      </c>
      <c r="P22" s="130">
        <f t="shared" si="4"/>
        <v>0</v>
      </c>
      <c r="Q22" s="86" t="s">
        <v>197</v>
      </c>
    </row>
    <row r="23" spans="1:17" ht="13.95" customHeight="1" thickBot="1">
      <c r="A23" s="228">
        <v>14</v>
      </c>
      <c r="B23" s="204" t="s">
        <v>504</v>
      </c>
      <c r="C23" s="205">
        <v>149</v>
      </c>
      <c r="D23" s="206">
        <v>0.3</v>
      </c>
      <c r="E23" s="214" t="s">
        <v>174</v>
      </c>
      <c r="F23" s="216">
        <v>1880</v>
      </c>
      <c r="G23" s="198">
        <f t="shared" si="6"/>
        <v>112640</v>
      </c>
      <c r="H23" s="173">
        <f t="shared" si="0"/>
        <v>151.02262443438914</v>
      </c>
      <c r="I23" s="209">
        <v>95</v>
      </c>
      <c r="J23" s="229">
        <v>6670</v>
      </c>
      <c r="L23" s="100">
        <f t="shared" si="7"/>
        <v>0</v>
      </c>
      <c r="M23" s="130">
        <f t="shared" si="1"/>
        <v>0</v>
      </c>
      <c r="N23" s="130">
        <f t="shared" si="2"/>
        <v>1880</v>
      </c>
      <c r="O23" s="130">
        <f t="shared" si="3"/>
        <v>0</v>
      </c>
      <c r="P23" s="130">
        <f t="shared" si="4"/>
        <v>0</v>
      </c>
      <c r="Q23" s="86" t="s">
        <v>249</v>
      </c>
    </row>
    <row r="24" spans="1:17" ht="13.95" customHeight="1" thickBot="1">
      <c r="A24" s="228">
        <v>15</v>
      </c>
      <c r="B24" s="204" t="s">
        <v>504</v>
      </c>
      <c r="C24" s="205">
        <v>350</v>
      </c>
      <c r="D24" s="206">
        <v>0.9</v>
      </c>
      <c r="E24" s="214" t="s">
        <v>174</v>
      </c>
      <c r="F24" s="216">
        <v>13220</v>
      </c>
      <c r="G24" s="198">
        <f t="shared" si="6"/>
        <v>125860</v>
      </c>
      <c r="H24" s="173">
        <f t="shared" si="0"/>
        <v>364.2533936651584</v>
      </c>
      <c r="I24" s="209">
        <v>95</v>
      </c>
      <c r="J24" s="229">
        <v>6580</v>
      </c>
      <c r="L24" s="100">
        <f t="shared" si="7"/>
        <v>0</v>
      </c>
      <c r="M24" s="130">
        <f t="shared" si="1"/>
        <v>0</v>
      </c>
      <c r="N24" s="130">
        <f t="shared" si="2"/>
        <v>13220</v>
      </c>
      <c r="O24" s="130">
        <f t="shared" si="3"/>
        <v>0</v>
      </c>
      <c r="P24" s="130">
        <f t="shared" si="4"/>
        <v>0</v>
      </c>
      <c r="Q24" s="86" t="s">
        <v>291</v>
      </c>
    </row>
    <row r="25" spans="1:17" ht="13.95" customHeight="1" thickBot="1">
      <c r="A25" s="228">
        <v>16</v>
      </c>
      <c r="B25" s="204" t="s">
        <v>504</v>
      </c>
      <c r="C25" s="205">
        <v>500</v>
      </c>
      <c r="D25" s="206">
        <v>1.3</v>
      </c>
      <c r="E25" s="214" t="s">
        <v>174</v>
      </c>
      <c r="F25" s="216">
        <v>27280</v>
      </c>
      <c r="G25" s="198">
        <f t="shared" si="6"/>
        <v>153140</v>
      </c>
      <c r="H25" s="173">
        <f t="shared" si="0"/>
        <v>529.41176470588232</v>
      </c>
      <c r="I25" s="209">
        <v>95</v>
      </c>
      <c r="J25" s="229">
        <v>6600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504</v>
      </c>
      <c r="C26" s="205">
        <v>150</v>
      </c>
      <c r="D26" s="206">
        <v>0.3</v>
      </c>
      <c r="E26" s="214" t="s">
        <v>174</v>
      </c>
      <c r="F26" s="216">
        <v>1890</v>
      </c>
      <c r="G26" s="198">
        <f t="shared" si="6"/>
        <v>155030</v>
      </c>
      <c r="H26" s="173">
        <f t="shared" si="0"/>
        <v>152.03619909502262</v>
      </c>
      <c r="I26" s="209">
        <v>95</v>
      </c>
      <c r="J26" s="229">
        <v>6530</v>
      </c>
      <c r="L26" s="100">
        <f t="shared" si="7"/>
        <v>0</v>
      </c>
      <c r="M26" s="130">
        <f t="shared" si="1"/>
        <v>0</v>
      </c>
      <c r="N26" s="130">
        <f t="shared" si="2"/>
        <v>1890</v>
      </c>
      <c r="O26" s="130">
        <f t="shared" si="3"/>
        <v>0</v>
      </c>
      <c r="P26" s="130">
        <f t="shared" si="4"/>
        <v>0</v>
      </c>
    </row>
    <row r="27" spans="1:17" ht="13.95" customHeight="1" thickBot="1">
      <c r="A27" s="228">
        <v>18</v>
      </c>
      <c r="B27" s="204" t="s">
        <v>504</v>
      </c>
      <c r="C27" s="205">
        <v>399</v>
      </c>
      <c r="D27" s="206">
        <v>0.9</v>
      </c>
      <c r="E27" s="214" t="s">
        <v>174</v>
      </c>
      <c r="F27" s="216">
        <v>15070</v>
      </c>
      <c r="G27" s="198">
        <f t="shared" si="6"/>
        <v>170100</v>
      </c>
      <c r="H27" s="173">
        <f t="shared" si="0"/>
        <v>415.24886877828055</v>
      </c>
      <c r="I27" s="209">
        <v>95</v>
      </c>
      <c r="J27" s="229">
        <v>6620</v>
      </c>
      <c r="L27" s="100">
        <f t="shared" si="7"/>
        <v>0</v>
      </c>
      <c r="M27" s="130">
        <f t="shared" si="1"/>
        <v>0</v>
      </c>
      <c r="N27" s="130">
        <f t="shared" si="2"/>
        <v>15070</v>
      </c>
      <c r="O27" s="130">
        <f t="shared" si="3"/>
        <v>0</v>
      </c>
      <c r="P27" s="130">
        <f t="shared" si="4"/>
        <v>0</v>
      </c>
    </row>
    <row r="28" spans="1:17" ht="13.95" customHeight="1" thickBot="1">
      <c r="A28" s="228">
        <v>19</v>
      </c>
      <c r="B28" s="204" t="s">
        <v>504</v>
      </c>
      <c r="C28" s="205">
        <v>400</v>
      </c>
      <c r="D28" s="206">
        <v>1.3</v>
      </c>
      <c r="E28" s="214" t="s">
        <v>174</v>
      </c>
      <c r="F28" s="216">
        <v>21860</v>
      </c>
      <c r="G28" s="198">
        <f t="shared" si="6"/>
        <v>191960</v>
      </c>
      <c r="H28" s="173">
        <f t="shared" si="0"/>
        <v>423.52941176470591</v>
      </c>
      <c r="I28" s="209">
        <v>95</v>
      </c>
      <c r="J28" s="229">
        <v>6510</v>
      </c>
      <c r="L28" s="100">
        <f t="shared" si="7"/>
        <v>0</v>
      </c>
      <c r="M28" s="130">
        <f t="shared" si="1"/>
        <v>0</v>
      </c>
      <c r="N28" s="130">
        <f t="shared" si="2"/>
        <v>21860</v>
      </c>
      <c r="O28" s="130">
        <f t="shared" si="3"/>
        <v>0</v>
      </c>
      <c r="P28" s="130">
        <f t="shared" si="4"/>
        <v>0</v>
      </c>
    </row>
    <row r="29" spans="1:17" ht="13.95" customHeight="1" thickBot="1">
      <c r="A29" s="228">
        <v>20</v>
      </c>
      <c r="B29" s="204" t="s">
        <v>504</v>
      </c>
      <c r="C29" s="205">
        <v>400</v>
      </c>
      <c r="D29" s="206">
        <v>0.9</v>
      </c>
      <c r="E29" s="214" t="s">
        <v>174</v>
      </c>
      <c r="F29" s="216">
        <v>15110</v>
      </c>
      <c r="G29" s="198">
        <f t="shared" si="6"/>
        <v>207070</v>
      </c>
      <c r="H29" s="173">
        <f t="shared" si="0"/>
        <v>416.28959276018105</v>
      </c>
      <c r="I29" s="209">
        <v>95</v>
      </c>
      <c r="J29" s="229">
        <v>6700</v>
      </c>
      <c r="L29" s="100">
        <f t="shared" si="7"/>
        <v>0</v>
      </c>
      <c r="M29" s="130">
        <f t="shared" si="1"/>
        <v>0</v>
      </c>
      <c r="N29" s="130">
        <f t="shared" si="2"/>
        <v>15110</v>
      </c>
      <c r="O29" s="130">
        <f t="shared" si="3"/>
        <v>0</v>
      </c>
      <c r="P29" s="130">
        <f t="shared" si="4"/>
        <v>0</v>
      </c>
    </row>
    <row r="30" spans="1:17" ht="13.95" customHeight="1" thickBot="1">
      <c r="A30" s="228">
        <v>21</v>
      </c>
      <c r="B30" s="204" t="s">
        <v>504</v>
      </c>
      <c r="C30" s="205">
        <v>298</v>
      </c>
      <c r="D30" s="206">
        <v>1.5</v>
      </c>
      <c r="E30" s="214" t="s">
        <v>174</v>
      </c>
      <c r="F30" s="216">
        <v>18760</v>
      </c>
      <c r="G30" s="198">
        <f t="shared" si="6"/>
        <v>225830</v>
      </c>
      <c r="H30" s="173">
        <f t="shared" si="0"/>
        <v>318.22624434389138</v>
      </c>
      <c r="I30" s="209">
        <v>95</v>
      </c>
      <c r="J30" s="229">
        <v>6650</v>
      </c>
      <c r="L30" s="100">
        <f t="shared" si="7"/>
        <v>0</v>
      </c>
      <c r="M30" s="130">
        <f t="shared" si="1"/>
        <v>0</v>
      </c>
      <c r="N30" s="130">
        <f t="shared" si="2"/>
        <v>18760</v>
      </c>
      <c r="O30" s="130">
        <f t="shared" si="3"/>
        <v>0</v>
      </c>
      <c r="P30" s="130">
        <f t="shared" si="4"/>
        <v>0</v>
      </c>
    </row>
    <row r="31" spans="1:17" ht="13.95" customHeight="1" thickBot="1">
      <c r="A31" s="228">
        <v>22</v>
      </c>
      <c r="B31" s="204" t="s">
        <v>504</v>
      </c>
      <c r="C31" s="205">
        <v>200</v>
      </c>
      <c r="D31" s="206">
        <v>0.3</v>
      </c>
      <c r="E31" s="214" t="s">
        <v>174</v>
      </c>
      <c r="F31" s="216">
        <v>2520</v>
      </c>
      <c r="G31" s="198">
        <f t="shared" si="6"/>
        <v>228350</v>
      </c>
      <c r="H31" s="173">
        <f t="shared" si="0"/>
        <v>202.71493212669682</v>
      </c>
      <c r="I31" s="209">
        <v>95</v>
      </c>
      <c r="J31" s="229">
        <v>6520</v>
      </c>
      <c r="L31" s="100">
        <f t="shared" si="7"/>
        <v>0</v>
      </c>
      <c r="M31" s="130">
        <f t="shared" si="1"/>
        <v>0</v>
      </c>
      <c r="N31" s="130">
        <f t="shared" si="2"/>
        <v>2520</v>
      </c>
      <c r="O31" s="130">
        <f t="shared" si="3"/>
        <v>0</v>
      </c>
      <c r="P31" s="130">
        <f t="shared" si="4"/>
        <v>0</v>
      </c>
    </row>
    <row r="32" spans="1:17" ht="13.95" customHeight="1" thickBot="1">
      <c r="A32" s="228">
        <v>23</v>
      </c>
      <c r="B32" s="204" t="s">
        <v>504</v>
      </c>
      <c r="C32" s="205">
        <v>199</v>
      </c>
      <c r="D32" s="206">
        <v>0.6</v>
      </c>
      <c r="E32" s="214" t="s">
        <v>174</v>
      </c>
      <c r="F32" s="216">
        <v>5010</v>
      </c>
      <c r="G32" s="198">
        <f t="shared" si="6"/>
        <v>233360</v>
      </c>
      <c r="H32" s="173">
        <f t="shared" si="0"/>
        <v>204.40271493212668</v>
      </c>
      <c r="I32" s="209">
        <v>95</v>
      </c>
      <c r="J32" s="229">
        <v>6550</v>
      </c>
      <c r="L32" s="100">
        <f t="shared" si="7"/>
        <v>0</v>
      </c>
      <c r="M32" s="130">
        <f t="shared" si="1"/>
        <v>0</v>
      </c>
      <c r="N32" s="130">
        <f t="shared" si="2"/>
        <v>5010</v>
      </c>
      <c r="O32" s="130">
        <f t="shared" si="3"/>
        <v>0</v>
      </c>
      <c r="P32" s="130">
        <f t="shared" si="4"/>
        <v>0</v>
      </c>
    </row>
    <row r="33" spans="1:16" ht="13.95" customHeight="1" thickBot="1">
      <c r="A33" s="228">
        <v>24</v>
      </c>
      <c r="B33" s="204" t="s">
        <v>542</v>
      </c>
      <c r="C33" s="205">
        <v>350</v>
      </c>
      <c r="D33" s="206">
        <v>0.9</v>
      </c>
      <c r="E33" s="214" t="s">
        <v>174</v>
      </c>
      <c r="F33" s="216">
        <v>13220</v>
      </c>
      <c r="G33" s="198">
        <f t="shared" si="6"/>
        <v>246580</v>
      </c>
      <c r="H33" s="173">
        <f t="shared" si="0"/>
        <v>364.2533936651584</v>
      </c>
      <c r="I33" s="209">
        <v>95</v>
      </c>
      <c r="J33" s="229">
        <v>6800</v>
      </c>
      <c r="L33" s="100">
        <f t="shared" si="7"/>
        <v>0</v>
      </c>
      <c r="M33" s="130">
        <f t="shared" si="1"/>
        <v>0</v>
      </c>
      <c r="N33" s="130">
        <f t="shared" si="2"/>
        <v>13220</v>
      </c>
      <c r="O33" s="130">
        <f t="shared" si="3"/>
        <v>0</v>
      </c>
      <c r="P33" s="130">
        <f t="shared" si="4"/>
        <v>0</v>
      </c>
    </row>
    <row r="34" spans="1:16" ht="13.95" customHeight="1" thickBot="1">
      <c r="A34" s="228">
        <v>25</v>
      </c>
      <c r="B34" s="204" t="s">
        <v>542</v>
      </c>
      <c r="C34" s="205">
        <v>250</v>
      </c>
      <c r="D34" s="206">
        <v>1.5</v>
      </c>
      <c r="E34" s="214" t="s">
        <v>174</v>
      </c>
      <c r="F34" s="216">
        <v>15810</v>
      </c>
      <c r="G34" s="198">
        <f t="shared" si="6"/>
        <v>262390</v>
      </c>
      <c r="H34" s="173">
        <f t="shared" si="0"/>
        <v>266.96832579185519</v>
      </c>
      <c r="I34" s="209">
        <v>95</v>
      </c>
      <c r="J34" s="229">
        <v>7360</v>
      </c>
      <c r="L34" s="100">
        <f t="shared" si="7"/>
        <v>0</v>
      </c>
      <c r="M34" s="130">
        <f t="shared" si="1"/>
        <v>0</v>
      </c>
      <c r="N34" s="130">
        <f t="shared" si="2"/>
        <v>15810</v>
      </c>
      <c r="O34" s="130">
        <f t="shared" si="3"/>
        <v>0</v>
      </c>
      <c r="P34" s="130">
        <f t="shared" si="4"/>
        <v>0</v>
      </c>
    </row>
    <row r="35" spans="1:16" ht="13.95" customHeight="1" thickBot="1">
      <c r="A35" s="228">
        <v>26</v>
      </c>
      <c r="B35" s="204" t="s">
        <v>542</v>
      </c>
      <c r="C35" s="205">
        <v>247</v>
      </c>
      <c r="D35" s="206">
        <v>0.6</v>
      </c>
      <c r="E35" s="214" t="s">
        <v>174</v>
      </c>
      <c r="F35" s="216">
        <v>6240</v>
      </c>
      <c r="G35" s="198">
        <f t="shared" si="6"/>
        <v>268630</v>
      </c>
      <c r="H35" s="173">
        <f t="shared" si="0"/>
        <v>253.70588235294116</v>
      </c>
      <c r="I35" s="209">
        <v>95</v>
      </c>
      <c r="J35" s="229">
        <v>7200</v>
      </c>
      <c r="L35" s="100">
        <f t="shared" si="7"/>
        <v>0</v>
      </c>
      <c r="M35" s="130">
        <f t="shared" si="1"/>
        <v>0</v>
      </c>
      <c r="N35" s="130">
        <f t="shared" si="2"/>
        <v>6240</v>
      </c>
      <c r="O35" s="130">
        <f t="shared" si="3"/>
        <v>0</v>
      </c>
      <c r="P35" s="130">
        <f t="shared" si="4"/>
        <v>0</v>
      </c>
    </row>
    <row r="36" spans="1:16" ht="13.95" customHeight="1" thickBot="1">
      <c r="A36" s="228">
        <v>27</v>
      </c>
      <c r="B36" s="204" t="s">
        <v>542</v>
      </c>
      <c r="C36" s="205">
        <v>410</v>
      </c>
      <c r="D36" s="206">
        <v>1</v>
      </c>
      <c r="E36" s="214" t="s">
        <v>174</v>
      </c>
      <c r="F36" s="216">
        <v>17240</v>
      </c>
      <c r="G36" s="198">
        <f t="shared" si="6"/>
        <v>285870</v>
      </c>
      <c r="H36" s="173">
        <f t="shared" si="0"/>
        <v>428.55203619909503</v>
      </c>
      <c r="I36" s="209">
        <v>95</v>
      </c>
      <c r="J36" s="229">
        <v>6960</v>
      </c>
      <c r="L36" s="100">
        <f t="shared" si="7"/>
        <v>0</v>
      </c>
      <c r="M36" s="130">
        <f t="shared" si="1"/>
        <v>0</v>
      </c>
      <c r="N36" s="130">
        <f t="shared" si="2"/>
        <v>17240</v>
      </c>
      <c r="O36" s="130">
        <f t="shared" si="3"/>
        <v>0</v>
      </c>
      <c r="P36" s="130">
        <f t="shared" si="4"/>
        <v>0</v>
      </c>
    </row>
    <row r="37" spans="1:16" ht="13.95" customHeight="1" thickBot="1">
      <c r="A37" s="228">
        <v>28</v>
      </c>
      <c r="B37" s="204" t="s">
        <v>504</v>
      </c>
      <c r="C37" s="205">
        <v>249</v>
      </c>
      <c r="D37" s="206">
        <v>1.3</v>
      </c>
      <c r="E37" s="214" t="s">
        <v>174</v>
      </c>
      <c r="F37" s="216">
        <v>13610</v>
      </c>
      <c r="G37" s="198">
        <f t="shared" si="6"/>
        <v>299480</v>
      </c>
      <c r="H37" s="173">
        <f t="shared" si="0"/>
        <v>263.64705882352939</v>
      </c>
      <c r="I37" s="209">
        <v>95</v>
      </c>
      <c r="J37" s="229">
        <v>6700</v>
      </c>
      <c r="L37" s="100">
        <f t="shared" si="7"/>
        <v>0</v>
      </c>
      <c r="M37" s="130">
        <f t="shared" si="1"/>
        <v>0</v>
      </c>
      <c r="N37" s="130">
        <f t="shared" si="2"/>
        <v>13610</v>
      </c>
      <c r="O37" s="130">
        <f t="shared" si="3"/>
        <v>0</v>
      </c>
      <c r="P37" s="130">
        <f t="shared" si="4"/>
        <v>0</v>
      </c>
    </row>
    <row r="38" spans="1:16" ht="13.95" customHeight="1" thickBot="1">
      <c r="A38" s="228">
        <v>29</v>
      </c>
      <c r="B38" s="204" t="s">
        <v>504</v>
      </c>
      <c r="C38" s="205">
        <v>209</v>
      </c>
      <c r="D38" s="206">
        <v>1.5</v>
      </c>
      <c r="E38" s="214" t="s">
        <v>174</v>
      </c>
      <c r="F38" s="216">
        <v>13160</v>
      </c>
      <c r="G38" s="198">
        <f t="shared" si="6"/>
        <v>312640</v>
      </c>
      <c r="H38" s="173">
        <f t="shared" si="0"/>
        <v>223.18552036199094</v>
      </c>
      <c r="I38" s="209">
        <v>95</v>
      </c>
      <c r="J38" s="229">
        <v>6690</v>
      </c>
      <c r="L38" s="100">
        <f t="shared" si="7"/>
        <v>0</v>
      </c>
      <c r="M38" s="130">
        <f t="shared" si="1"/>
        <v>0</v>
      </c>
      <c r="N38" s="130">
        <f t="shared" si="2"/>
        <v>13160</v>
      </c>
      <c r="O38" s="130">
        <f t="shared" si="3"/>
        <v>0</v>
      </c>
      <c r="P38" s="130">
        <f t="shared" si="4"/>
        <v>0</v>
      </c>
    </row>
    <row r="39" spans="1:16" ht="13.95" customHeight="1" thickBot="1">
      <c r="A39" s="228">
        <v>30</v>
      </c>
      <c r="B39" s="204" t="s">
        <v>504</v>
      </c>
      <c r="C39" s="205">
        <v>362</v>
      </c>
      <c r="D39" s="206">
        <v>2</v>
      </c>
      <c r="E39" s="214" t="s">
        <v>174</v>
      </c>
      <c r="F39" s="216">
        <v>20640</v>
      </c>
      <c r="G39" s="198">
        <f t="shared" si="6"/>
        <v>333280</v>
      </c>
      <c r="H39" s="173">
        <f t="shared" si="0"/>
        <v>394.76018099547508</v>
      </c>
      <c r="I39" s="209">
        <v>95</v>
      </c>
      <c r="J39" s="229">
        <v>7070</v>
      </c>
      <c r="L39" s="100">
        <f t="shared" si="7"/>
        <v>0</v>
      </c>
      <c r="M39" s="130">
        <f t="shared" si="1"/>
        <v>0</v>
      </c>
      <c r="N39" s="130">
        <f t="shared" si="2"/>
        <v>20640</v>
      </c>
      <c r="O39" s="130">
        <f t="shared" si="3"/>
        <v>0</v>
      </c>
      <c r="P39" s="130">
        <f t="shared" si="4"/>
        <v>0</v>
      </c>
    </row>
    <row r="40" spans="1:16" ht="13.95" customHeight="1" thickBot="1">
      <c r="A40" s="228">
        <v>31</v>
      </c>
      <c r="B40" s="204"/>
      <c r="C40" s="205"/>
      <c r="D40" s="206"/>
      <c r="E40" s="214"/>
      <c r="F40" s="216">
        <f t="shared" si="5"/>
        <v>0</v>
      </c>
      <c r="G40" s="198">
        <f t="shared" si="6"/>
        <v>333280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348.06899999999996</v>
      </c>
      <c r="D49" s="213"/>
      <c r="E49" s="207" t="s">
        <v>214</v>
      </c>
      <c r="F49" s="215"/>
      <c r="G49" s="199"/>
      <c r="H49" s="173">
        <f t="shared" si="0"/>
        <v>348.06899999999996</v>
      </c>
      <c r="I49" s="205">
        <v>95</v>
      </c>
      <c r="J49" s="229">
        <v>7380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381174.89799999999</v>
      </c>
      <c r="D50" s="195" t="s">
        <v>294</v>
      </c>
      <c r="E50" s="177" t="s">
        <v>295</v>
      </c>
      <c r="F50" s="191">
        <f>SUM(F10:F46)</f>
        <v>333280</v>
      </c>
      <c r="G50" s="201" t="s">
        <v>212</v>
      </c>
      <c r="H50" s="200"/>
      <c r="I50" s="197"/>
      <c r="J50" s="231" t="s">
        <v>257</v>
      </c>
      <c r="K50" s="32"/>
      <c r="L50" s="100"/>
      <c r="M50" s="101"/>
      <c r="N50" s="101"/>
      <c r="O50" s="102"/>
      <c r="P50" s="102"/>
    </row>
    <row r="51" spans="1:17" ht="13.95" customHeight="1" thickBot="1">
      <c r="A51" s="230" t="s">
        <v>259</v>
      </c>
      <c r="B51" s="210">
        <v>0.84652777777777777</v>
      </c>
      <c r="C51" s="190" t="s">
        <v>258</v>
      </c>
      <c r="D51" s="180" t="s">
        <v>260</v>
      </c>
      <c r="E51" s="210">
        <v>0.92708333333333337</v>
      </c>
      <c r="F51" s="190" t="s">
        <v>258</v>
      </c>
      <c r="G51" s="180" t="s">
        <v>261</v>
      </c>
      <c r="H51" s="217">
        <v>43169</v>
      </c>
      <c r="I51" s="197" t="s">
        <v>301</v>
      </c>
      <c r="J51" s="232">
        <f>H49+H55</f>
        <v>398.06899999999996</v>
      </c>
      <c r="K51" s="172"/>
      <c r="L51" s="100"/>
      <c r="M51" s="101"/>
      <c r="N51" s="101"/>
      <c r="O51" s="102"/>
      <c r="P51" s="102"/>
    </row>
    <row r="52" spans="1:17" ht="13.95" customHeight="1" thickBot="1">
      <c r="A52" s="230" t="s">
        <v>234</v>
      </c>
      <c r="B52" s="205">
        <v>590</v>
      </c>
      <c r="C52" s="179" t="s">
        <v>134</v>
      </c>
      <c r="D52" s="180" t="s">
        <v>216</v>
      </c>
      <c r="E52" s="211">
        <f>MAX(D10:D48)</f>
        <v>2</v>
      </c>
      <c r="F52" s="179" t="s">
        <v>221</v>
      </c>
      <c r="G52" s="180" t="s">
        <v>222</v>
      </c>
      <c r="H52" s="211">
        <f>F50/(SUM(C15:C48)*42)</f>
        <v>0.97857172218992416</v>
      </c>
      <c r="I52" s="197" t="s">
        <v>221</v>
      </c>
      <c r="J52" s="233" t="s">
        <v>292</v>
      </c>
      <c r="L52" s="100"/>
      <c r="M52" s="101"/>
      <c r="N52" s="101"/>
      <c r="O52" s="102"/>
      <c r="P52" s="102"/>
    </row>
    <row r="53" spans="1:17" ht="13.95" customHeight="1" thickBot="1">
      <c r="A53" s="230" t="s">
        <v>235</v>
      </c>
      <c r="B53" s="205">
        <v>1822</v>
      </c>
      <c r="C53" s="179" t="s">
        <v>134</v>
      </c>
      <c r="D53" s="180" t="s">
        <v>217</v>
      </c>
      <c r="E53" s="205">
        <f>MAX(I10:I49)</f>
        <v>95</v>
      </c>
      <c r="F53" s="179" t="s">
        <v>135</v>
      </c>
      <c r="G53" s="180" t="s">
        <v>219</v>
      </c>
      <c r="H53" s="205">
        <f>AVERAGE(I14:I48)</f>
        <v>95</v>
      </c>
      <c r="I53" s="197" t="s">
        <v>135</v>
      </c>
      <c r="J53" s="234">
        <f>SUM(H10:H49)+E55+H55</f>
        <v>9703.1629452704165</v>
      </c>
      <c r="L53" s="172"/>
      <c r="M53" s="172"/>
      <c r="N53" s="172"/>
      <c r="O53" s="172"/>
      <c r="P53" s="172"/>
    </row>
    <row r="54" spans="1:17" ht="13.95" customHeight="1" thickBot="1">
      <c r="A54" s="230" t="s">
        <v>136</v>
      </c>
      <c r="B54" s="208">
        <v>1277</v>
      </c>
      <c r="C54" s="179" t="s">
        <v>134</v>
      </c>
      <c r="D54" s="180" t="s">
        <v>218</v>
      </c>
      <c r="E54" s="205">
        <f>MAX(J10:J49)</f>
        <v>7760</v>
      </c>
      <c r="F54" s="179" t="s">
        <v>134</v>
      </c>
      <c r="G54" s="180" t="s">
        <v>220</v>
      </c>
      <c r="H54" s="205">
        <f>AVERAGE(J14:J48)</f>
        <v>6945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0.57654766187050355</v>
      </c>
      <c r="C55" s="179" t="s">
        <v>289</v>
      </c>
      <c r="D55" s="189" t="s">
        <v>287</v>
      </c>
      <c r="E55" s="212">
        <v>208</v>
      </c>
      <c r="F55" s="179" t="s">
        <v>288</v>
      </c>
      <c r="G55" s="178" t="s">
        <v>290</v>
      </c>
      <c r="H55" s="212">
        <v>50</v>
      </c>
      <c r="I55" s="197" t="s">
        <v>288</v>
      </c>
      <c r="J55" s="234">
        <f>(C50/42)+E55+H55</f>
        <v>9333.5928095238087</v>
      </c>
      <c r="L55" s="85">
        <f t="shared" ref="L55:P55" si="10">SUM(L10:L49)</f>
        <v>59.523809523809526</v>
      </c>
      <c r="M55" s="85">
        <f t="shared" si="10"/>
        <v>82420</v>
      </c>
      <c r="N55" s="85">
        <f t="shared" si="10"/>
        <v>250860</v>
      </c>
      <c r="O55" s="85">
        <f t="shared" si="10"/>
        <v>0</v>
      </c>
      <c r="P55" s="85">
        <f t="shared" si="10"/>
        <v>0</v>
      </c>
    </row>
    <row r="56" spans="1:17" ht="43.2" customHeight="1">
      <c r="A56" s="625" t="s">
        <v>546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15700</v>
      </c>
      <c r="B61" s="119">
        <f>C6</f>
        <v>15850</v>
      </c>
      <c r="C61" s="119">
        <f>C50</f>
        <v>381174.89799999999</v>
      </c>
      <c r="D61" s="119">
        <f>J55</f>
        <v>9333.5928095238087</v>
      </c>
      <c r="E61" s="119">
        <f>F50</f>
        <v>333280</v>
      </c>
      <c r="F61" s="119">
        <f>M55</f>
        <v>82420</v>
      </c>
      <c r="G61" s="119">
        <f>N55</f>
        <v>250860</v>
      </c>
      <c r="H61" s="119">
        <f>O55</f>
        <v>0</v>
      </c>
      <c r="I61" s="119">
        <f>P55</f>
        <v>0</v>
      </c>
      <c r="J61" s="119">
        <f>B52</f>
        <v>590</v>
      </c>
      <c r="K61" s="119">
        <f>B53</f>
        <v>1822</v>
      </c>
      <c r="L61" s="119">
        <f>B54</f>
        <v>1277</v>
      </c>
      <c r="M61" s="120">
        <f>B55</f>
        <v>0.57654766187050355</v>
      </c>
      <c r="N61" s="119">
        <f>E53</f>
        <v>95</v>
      </c>
      <c r="O61" s="119">
        <f>H53</f>
        <v>95</v>
      </c>
      <c r="P61" s="119">
        <f>E54</f>
        <v>7760</v>
      </c>
      <c r="Q61" s="119">
        <f>H54</f>
        <v>6945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0.24763018958483321</v>
      </c>
      <c r="N3" s="143">
        <f>N55/F50</f>
        <v>0.75236981041516682</v>
      </c>
      <c r="O3" s="143">
        <f>O55/F50</f>
        <v>0</v>
      </c>
      <c r="P3" s="143">
        <f>P55/F50</f>
        <v>0</v>
      </c>
    </row>
    <row r="4" spans="1:17" ht="13.95" customHeight="1" thickBot="1">
      <c r="A4" s="615">
        <v>22</v>
      </c>
      <c r="B4" s="181" t="s">
        <v>276</v>
      </c>
      <c r="C4" s="202">
        <v>15684</v>
      </c>
      <c r="D4" s="182" t="s">
        <v>137</v>
      </c>
      <c r="E4" s="186">
        <f>'Perf Sheet '!$L$5</f>
        <v>2.2169999999999999E-2</v>
      </c>
      <c r="F4" s="616" t="s">
        <v>284</v>
      </c>
      <c r="G4" s="617"/>
      <c r="H4" s="618" t="s">
        <v>514</v>
      </c>
      <c r="I4" s="618"/>
      <c r="J4" s="619"/>
      <c r="N4" s="32"/>
    </row>
    <row r="5" spans="1:17" ht="13.95" customHeight="1" thickBot="1">
      <c r="A5" s="615"/>
      <c r="B5" s="575" t="s">
        <v>139</v>
      </c>
      <c r="C5" s="203">
        <v>15519</v>
      </c>
      <c r="D5" s="183" t="s">
        <v>277</v>
      </c>
      <c r="E5" s="187">
        <f>(C6+C5)/2</f>
        <v>15593.5</v>
      </c>
      <c r="F5" s="616" t="s">
        <v>285</v>
      </c>
      <c r="G5" s="620"/>
      <c r="H5" s="618" t="s">
        <v>511</v>
      </c>
      <c r="I5" s="621"/>
      <c r="J5" s="619"/>
      <c r="M5" s="628" t="s">
        <v>198</v>
      </c>
      <c r="N5" s="629"/>
      <c r="O5" s="629"/>
      <c r="P5" s="630"/>
    </row>
    <row r="6" spans="1:17" ht="13.95" customHeight="1" thickBot="1">
      <c r="A6" s="225" t="s">
        <v>202</v>
      </c>
      <c r="B6" s="575" t="s">
        <v>140</v>
      </c>
      <c r="C6" s="203">
        <v>15668</v>
      </c>
      <c r="D6" s="184" t="s">
        <v>203</v>
      </c>
      <c r="E6" s="188">
        <f>'Perf Sheet '!$J$13</f>
        <v>0.65</v>
      </c>
      <c r="F6" s="192" t="s">
        <v>226</v>
      </c>
      <c r="G6" s="194">
        <f>SUM(C12:C15)/SUM(C12:C46)</f>
        <v>8.7207385426969999E-2</v>
      </c>
      <c r="H6" s="192" t="s">
        <v>224</v>
      </c>
      <c r="I6" s="173">
        <f>J55/'Perf Sheet '!$E$21</f>
        <v>51.981052850547421</v>
      </c>
      <c r="J6" s="226"/>
      <c r="M6" s="631" t="s">
        <v>199</v>
      </c>
      <c r="N6" s="632"/>
      <c r="O6" s="632"/>
      <c r="P6" s="633"/>
    </row>
    <row r="7" spans="1:17" ht="13.95" customHeight="1" thickBot="1">
      <c r="A7" s="227">
        <v>22.1</v>
      </c>
      <c r="B7" s="575" t="s">
        <v>141</v>
      </c>
      <c r="C7" s="203">
        <v>8891</v>
      </c>
      <c r="D7" s="185" t="s">
        <v>138</v>
      </c>
      <c r="E7" s="187">
        <f>'Perf Sheet '!$J$15</f>
        <v>6</v>
      </c>
      <c r="F7" s="193" t="s">
        <v>223</v>
      </c>
      <c r="G7" s="187">
        <f>'Perf Sheet '!$J$12</f>
        <v>95</v>
      </c>
      <c r="H7" s="192" t="s">
        <v>225</v>
      </c>
      <c r="I7" s="173">
        <f>F50/'Perf Sheet '!$E$21</f>
        <v>1846.8698060941829</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56</v>
      </c>
      <c r="D10" s="206"/>
      <c r="E10" s="214" t="s">
        <v>197</v>
      </c>
      <c r="F10" s="216">
        <f>(D10*42)*C10</f>
        <v>0</v>
      </c>
      <c r="G10" s="198">
        <f>F10</f>
        <v>0</v>
      </c>
      <c r="H10" s="173">
        <f t="shared" ref="H10:H49" si="0">(1*((D10/$A$7)+1))*C10</f>
        <v>56</v>
      </c>
      <c r="I10" s="209">
        <v>15</v>
      </c>
      <c r="J10" s="229">
        <v>3150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5480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504</v>
      </c>
      <c r="C12" s="205">
        <v>170</v>
      </c>
      <c r="D12" s="206"/>
      <c r="E12" s="214" t="s">
        <v>147</v>
      </c>
      <c r="F12" s="216">
        <f t="shared" si="5"/>
        <v>0</v>
      </c>
      <c r="G12" s="198">
        <f t="shared" si="6"/>
        <v>0</v>
      </c>
      <c r="H12" s="173">
        <f t="shared" si="0"/>
        <v>170</v>
      </c>
      <c r="I12" s="209">
        <v>77</v>
      </c>
      <c r="J12" s="229">
        <v>6050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7280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351</v>
      </c>
      <c r="D14" s="206"/>
      <c r="E14" s="214" t="s">
        <v>148</v>
      </c>
      <c r="F14" s="216">
        <f t="shared" si="5"/>
        <v>0</v>
      </c>
      <c r="G14" s="198">
        <f t="shared" si="6"/>
        <v>0</v>
      </c>
      <c r="H14" s="173">
        <f t="shared" si="0"/>
        <v>351</v>
      </c>
      <c r="I14" s="209">
        <v>95</v>
      </c>
      <c r="J14" s="229">
        <v>7050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199</v>
      </c>
      <c r="D15" s="206">
        <v>0.3</v>
      </c>
      <c r="E15" s="214" t="s">
        <v>194</v>
      </c>
      <c r="F15" s="216">
        <v>2510</v>
      </c>
      <c r="G15" s="198">
        <f t="shared" si="6"/>
        <v>2510</v>
      </c>
      <c r="H15" s="173">
        <f t="shared" si="0"/>
        <v>201.70135746606334</v>
      </c>
      <c r="I15" s="209">
        <v>95</v>
      </c>
      <c r="J15" s="229">
        <v>7550</v>
      </c>
      <c r="L15" s="100">
        <f t="shared" si="7"/>
        <v>0</v>
      </c>
      <c r="M15" s="130">
        <f t="shared" si="1"/>
        <v>2510</v>
      </c>
      <c r="N15" s="130">
        <f t="shared" si="2"/>
        <v>0</v>
      </c>
      <c r="O15" s="130">
        <f t="shared" si="3"/>
        <v>0</v>
      </c>
      <c r="P15" s="130">
        <f t="shared" si="4"/>
        <v>0</v>
      </c>
      <c r="Q15" s="86" t="s">
        <v>175</v>
      </c>
    </row>
    <row r="16" spans="1:17" ht="13.95" customHeight="1" thickBot="1">
      <c r="A16" s="228">
        <v>7</v>
      </c>
      <c r="B16" s="204" t="s">
        <v>504</v>
      </c>
      <c r="C16" s="205">
        <v>250</v>
      </c>
      <c r="D16" s="206">
        <v>0.6</v>
      </c>
      <c r="E16" s="214" t="s">
        <v>194</v>
      </c>
      <c r="F16" s="216">
        <v>6310</v>
      </c>
      <c r="G16" s="198">
        <f t="shared" si="6"/>
        <v>8820</v>
      </c>
      <c r="H16" s="173">
        <f t="shared" si="0"/>
        <v>256.78733031674204</v>
      </c>
      <c r="I16" s="209">
        <v>95</v>
      </c>
      <c r="J16" s="229">
        <v>7650</v>
      </c>
      <c r="L16" s="100">
        <f t="shared" si="7"/>
        <v>0</v>
      </c>
      <c r="M16" s="130">
        <f t="shared" si="1"/>
        <v>6310</v>
      </c>
      <c r="N16" s="130">
        <f t="shared" si="2"/>
        <v>0</v>
      </c>
      <c r="O16" s="130">
        <f t="shared" si="3"/>
        <v>0</v>
      </c>
      <c r="P16" s="130">
        <f t="shared" si="4"/>
        <v>0</v>
      </c>
      <c r="Q16" s="86" t="s">
        <v>210</v>
      </c>
    </row>
    <row r="17" spans="1:17" ht="13.95" customHeight="1" thickBot="1">
      <c r="A17" s="228">
        <v>8</v>
      </c>
      <c r="B17" s="204" t="s">
        <v>504</v>
      </c>
      <c r="C17" s="205">
        <v>300</v>
      </c>
      <c r="D17" s="206">
        <v>0.9</v>
      </c>
      <c r="E17" s="214" t="s">
        <v>194</v>
      </c>
      <c r="F17" s="216">
        <v>11320</v>
      </c>
      <c r="G17" s="198">
        <f t="shared" si="6"/>
        <v>20140</v>
      </c>
      <c r="H17" s="173">
        <f t="shared" si="0"/>
        <v>312.21719457013575</v>
      </c>
      <c r="I17" s="209">
        <v>95</v>
      </c>
      <c r="J17" s="229">
        <v>7600</v>
      </c>
      <c r="L17" s="100">
        <f t="shared" si="7"/>
        <v>0</v>
      </c>
      <c r="M17" s="130">
        <f t="shared" si="1"/>
        <v>11320</v>
      </c>
      <c r="N17" s="130">
        <f t="shared" si="2"/>
        <v>0</v>
      </c>
      <c r="O17" s="130">
        <f t="shared" si="3"/>
        <v>0</v>
      </c>
      <c r="P17" s="130">
        <f t="shared" si="4"/>
        <v>0</v>
      </c>
      <c r="Q17" s="86" t="s">
        <v>148</v>
      </c>
    </row>
    <row r="18" spans="1:17" ht="13.95" customHeight="1" thickBot="1">
      <c r="A18" s="228">
        <v>9</v>
      </c>
      <c r="B18" s="204" t="s">
        <v>504</v>
      </c>
      <c r="C18" s="205">
        <v>299</v>
      </c>
      <c r="D18" s="206">
        <v>0.3</v>
      </c>
      <c r="E18" s="214" t="s">
        <v>194</v>
      </c>
      <c r="F18" s="216">
        <v>3770</v>
      </c>
      <c r="G18" s="198">
        <f t="shared" si="6"/>
        <v>23910</v>
      </c>
      <c r="H18" s="173">
        <f t="shared" si="0"/>
        <v>303.05882352941177</v>
      </c>
      <c r="I18" s="209">
        <v>95</v>
      </c>
      <c r="J18" s="229">
        <v>7300</v>
      </c>
      <c r="L18" s="100">
        <f t="shared" si="7"/>
        <v>0</v>
      </c>
      <c r="M18" s="130">
        <f t="shared" si="1"/>
        <v>3770</v>
      </c>
      <c r="N18" s="130">
        <f t="shared" si="2"/>
        <v>0</v>
      </c>
      <c r="O18" s="130">
        <f t="shared" si="3"/>
        <v>0</v>
      </c>
      <c r="P18" s="130">
        <f t="shared" si="4"/>
        <v>0</v>
      </c>
      <c r="Q18" s="86" t="s">
        <v>63</v>
      </c>
    </row>
    <row r="19" spans="1:17" ht="13.95" customHeight="1" thickBot="1">
      <c r="A19" s="228">
        <v>10</v>
      </c>
      <c r="B19" s="204" t="s">
        <v>504</v>
      </c>
      <c r="C19" s="205">
        <v>600</v>
      </c>
      <c r="D19" s="206">
        <v>1.1000000000000001</v>
      </c>
      <c r="E19" s="214" t="s">
        <v>194</v>
      </c>
      <c r="F19" s="216">
        <v>27730</v>
      </c>
      <c r="G19" s="198">
        <f t="shared" si="6"/>
        <v>51640</v>
      </c>
      <c r="H19" s="173">
        <f t="shared" si="0"/>
        <v>629.86425339366519</v>
      </c>
      <c r="I19" s="209">
        <v>95</v>
      </c>
      <c r="J19" s="229">
        <v>7250</v>
      </c>
      <c r="L19" s="100">
        <f t="shared" si="7"/>
        <v>0</v>
      </c>
      <c r="M19" s="130">
        <f t="shared" si="1"/>
        <v>27730</v>
      </c>
      <c r="N19" s="130">
        <f t="shared" si="2"/>
        <v>0</v>
      </c>
      <c r="O19" s="130">
        <f t="shared" si="3"/>
        <v>0</v>
      </c>
      <c r="P19" s="130">
        <f t="shared" si="4"/>
        <v>0</v>
      </c>
      <c r="Q19" s="86" t="s">
        <v>147</v>
      </c>
    </row>
    <row r="20" spans="1:17" ht="13.95" customHeight="1" thickBot="1">
      <c r="A20" s="228">
        <v>11</v>
      </c>
      <c r="B20" s="204" t="s">
        <v>504</v>
      </c>
      <c r="C20" s="205">
        <v>491</v>
      </c>
      <c r="D20" s="206">
        <v>1.5</v>
      </c>
      <c r="E20" s="214" t="s">
        <v>194</v>
      </c>
      <c r="F20" s="216">
        <v>30910</v>
      </c>
      <c r="G20" s="198">
        <f t="shared" si="6"/>
        <v>82550</v>
      </c>
      <c r="H20" s="173">
        <f t="shared" si="0"/>
        <v>524.32579185520365</v>
      </c>
      <c r="I20" s="209">
        <v>95</v>
      </c>
      <c r="J20" s="229">
        <v>7150</v>
      </c>
      <c r="L20" s="100">
        <f t="shared" si="7"/>
        <v>0</v>
      </c>
      <c r="M20" s="130">
        <f t="shared" si="1"/>
        <v>30910</v>
      </c>
      <c r="N20" s="130">
        <f t="shared" si="2"/>
        <v>0</v>
      </c>
      <c r="O20" s="130">
        <f t="shared" si="3"/>
        <v>0</v>
      </c>
      <c r="P20" s="130">
        <f t="shared" si="4"/>
        <v>0</v>
      </c>
      <c r="Q20" s="86" t="s">
        <v>186</v>
      </c>
    </row>
    <row r="21" spans="1:17" ht="13.95" customHeight="1" thickBot="1">
      <c r="A21" s="228">
        <v>12</v>
      </c>
      <c r="B21" s="204" t="s">
        <v>542</v>
      </c>
      <c r="C21" s="205">
        <v>300</v>
      </c>
      <c r="D21" s="206">
        <v>0.6</v>
      </c>
      <c r="E21" s="214" t="s">
        <v>174</v>
      </c>
      <c r="F21" s="216">
        <v>7560</v>
      </c>
      <c r="G21" s="198">
        <f t="shared" si="6"/>
        <v>90110</v>
      </c>
      <c r="H21" s="173">
        <f t="shared" si="0"/>
        <v>308.1447963800905</v>
      </c>
      <c r="I21" s="209">
        <v>95</v>
      </c>
      <c r="J21" s="229">
        <v>7050</v>
      </c>
      <c r="L21" s="100">
        <f t="shared" si="7"/>
        <v>0</v>
      </c>
      <c r="M21" s="130">
        <f t="shared" si="1"/>
        <v>0</v>
      </c>
      <c r="N21" s="130">
        <f t="shared" si="2"/>
        <v>7560</v>
      </c>
      <c r="O21" s="130">
        <f t="shared" si="3"/>
        <v>0</v>
      </c>
      <c r="P21" s="130">
        <f t="shared" si="4"/>
        <v>0</v>
      </c>
      <c r="Q21" s="86" t="s">
        <v>187</v>
      </c>
    </row>
    <row r="22" spans="1:17" ht="13.95" customHeight="1" thickBot="1">
      <c r="A22" s="228">
        <v>13</v>
      </c>
      <c r="B22" s="204" t="s">
        <v>542</v>
      </c>
      <c r="C22" s="205">
        <v>550</v>
      </c>
      <c r="D22" s="206">
        <v>0.9</v>
      </c>
      <c r="E22" s="214" t="s">
        <v>174</v>
      </c>
      <c r="F22" s="216">
        <v>20780</v>
      </c>
      <c r="G22" s="198">
        <f t="shared" si="6"/>
        <v>110890</v>
      </c>
      <c r="H22" s="173">
        <f t="shared" si="0"/>
        <v>572.39819004524895</v>
      </c>
      <c r="I22" s="209">
        <v>95</v>
      </c>
      <c r="J22" s="229">
        <v>7090</v>
      </c>
      <c r="L22" s="100">
        <f t="shared" si="7"/>
        <v>0</v>
      </c>
      <c r="M22" s="130">
        <f t="shared" si="1"/>
        <v>0</v>
      </c>
      <c r="N22" s="130">
        <f t="shared" si="2"/>
        <v>20780</v>
      </c>
      <c r="O22" s="130">
        <f t="shared" si="3"/>
        <v>0</v>
      </c>
      <c r="P22" s="130">
        <f t="shared" si="4"/>
        <v>0</v>
      </c>
      <c r="Q22" s="86" t="s">
        <v>197</v>
      </c>
    </row>
    <row r="23" spans="1:17" ht="13.95" customHeight="1" thickBot="1">
      <c r="A23" s="228">
        <v>14</v>
      </c>
      <c r="B23" s="204" t="s">
        <v>542</v>
      </c>
      <c r="C23" s="205">
        <v>150</v>
      </c>
      <c r="D23" s="206">
        <v>0.3</v>
      </c>
      <c r="E23" s="214" t="s">
        <v>174</v>
      </c>
      <c r="F23" s="216">
        <v>1890</v>
      </c>
      <c r="G23" s="198">
        <f t="shared" si="6"/>
        <v>112780</v>
      </c>
      <c r="H23" s="173">
        <f t="shared" si="0"/>
        <v>152.03619909502262</v>
      </c>
      <c r="I23" s="209">
        <v>95</v>
      </c>
      <c r="J23" s="229">
        <v>6900</v>
      </c>
      <c r="L23" s="100">
        <f t="shared" si="7"/>
        <v>0</v>
      </c>
      <c r="M23" s="130">
        <f t="shared" si="1"/>
        <v>0</v>
      </c>
      <c r="N23" s="130">
        <f t="shared" si="2"/>
        <v>1890</v>
      </c>
      <c r="O23" s="130">
        <f t="shared" si="3"/>
        <v>0</v>
      </c>
      <c r="P23" s="130">
        <f t="shared" si="4"/>
        <v>0</v>
      </c>
      <c r="Q23" s="86" t="s">
        <v>249</v>
      </c>
    </row>
    <row r="24" spans="1:17" ht="13.95" customHeight="1" thickBot="1">
      <c r="A24" s="228">
        <v>15</v>
      </c>
      <c r="B24" s="204" t="s">
        <v>542</v>
      </c>
      <c r="C24" s="205">
        <v>350</v>
      </c>
      <c r="D24" s="206">
        <v>0.9</v>
      </c>
      <c r="E24" s="214" t="s">
        <v>174</v>
      </c>
      <c r="F24" s="216">
        <v>13220</v>
      </c>
      <c r="G24" s="198">
        <f t="shared" si="6"/>
        <v>126000</v>
      </c>
      <c r="H24" s="173">
        <f t="shared" si="0"/>
        <v>364.2533936651584</v>
      </c>
      <c r="I24" s="209">
        <v>95</v>
      </c>
      <c r="J24" s="229">
        <v>6850</v>
      </c>
      <c r="L24" s="100">
        <f t="shared" si="7"/>
        <v>0</v>
      </c>
      <c r="M24" s="130">
        <f t="shared" si="1"/>
        <v>0</v>
      </c>
      <c r="N24" s="130">
        <f t="shared" si="2"/>
        <v>13220</v>
      </c>
      <c r="O24" s="130">
        <f t="shared" si="3"/>
        <v>0</v>
      </c>
      <c r="P24" s="130">
        <f t="shared" si="4"/>
        <v>0</v>
      </c>
      <c r="Q24" s="86" t="s">
        <v>291</v>
      </c>
    </row>
    <row r="25" spans="1:17" ht="13.95" customHeight="1" thickBot="1">
      <c r="A25" s="228">
        <v>16</v>
      </c>
      <c r="B25" s="204" t="s">
        <v>542</v>
      </c>
      <c r="C25" s="205">
        <v>499</v>
      </c>
      <c r="D25" s="206">
        <v>1.3</v>
      </c>
      <c r="E25" s="214" t="s">
        <v>174</v>
      </c>
      <c r="F25" s="216">
        <v>27230</v>
      </c>
      <c r="G25" s="198">
        <f t="shared" si="6"/>
        <v>153230</v>
      </c>
      <c r="H25" s="173">
        <f t="shared" si="0"/>
        <v>528.35294117647061</v>
      </c>
      <c r="I25" s="209">
        <v>95</v>
      </c>
      <c r="J25" s="229">
        <v>6920</v>
      </c>
      <c r="L25" s="100">
        <f t="shared" si="7"/>
        <v>0</v>
      </c>
      <c r="M25" s="130">
        <f t="shared" si="1"/>
        <v>0</v>
      </c>
      <c r="N25" s="130">
        <f t="shared" si="2"/>
        <v>27230</v>
      </c>
      <c r="O25" s="130">
        <f t="shared" si="3"/>
        <v>0</v>
      </c>
      <c r="P25" s="130">
        <f t="shared" si="4"/>
        <v>0</v>
      </c>
      <c r="Q25" s="87" t="s">
        <v>214</v>
      </c>
    </row>
    <row r="26" spans="1:17" ht="13.95" customHeight="1" thickBot="1">
      <c r="A26" s="228">
        <v>17</v>
      </c>
      <c r="B26" s="204" t="s">
        <v>542</v>
      </c>
      <c r="C26" s="205">
        <v>149</v>
      </c>
      <c r="D26" s="206">
        <v>0.3</v>
      </c>
      <c r="E26" s="214" t="s">
        <v>174</v>
      </c>
      <c r="F26" s="216">
        <v>1880</v>
      </c>
      <c r="G26" s="198">
        <f t="shared" si="6"/>
        <v>155110</v>
      </c>
      <c r="H26" s="173">
        <f t="shared" si="0"/>
        <v>151.02262443438914</v>
      </c>
      <c r="I26" s="209">
        <v>95</v>
      </c>
      <c r="J26" s="229">
        <v>6850</v>
      </c>
      <c r="L26" s="100">
        <f t="shared" si="7"/>
        <v>0</v>
      </c>
      <c r="M26" s="130">
        <f t="shared" si="1"/>
        <v>0</v>
      </c>
      <c r="N26" s="130">
        <f t="shared" si="2"/>
        <v>1880</v>
      </c>
      <c r="O26" s="130">
        <f t="shared" si="3"/>
        <v>0</v>
      </c>
      <c r="P26" s="130">
        <f t="shared" si="4"/>
        <v>0</v>
      </c>
    </row>
    <row r="27" spans="1:17" ht="13.95" customHeight="1" thickBot="1">
      <c r="A27" s="228">
        <v>18</v>
      </c>
      <c r="B27" s="204" t="s">
        <v>542</v>
      </c>
      <c r="C27" s="205">
        <v>400</v>
      </c>
      <c r="D27" s="206">
        <v>0.9</v>
      </c>
      <c r="E27" s="214" t="s">
        <v>174</v>
      </c>
      <c r="F27" s="216">
        <v>15110</v>
      </c>
      <c r="G27" s="198">
        <f t="shared" si="6"/>
        <v>170220</v>
      </c>
      <c r="H27" s="173">
        <f t="shared" si="0"/>
        <v>416.28959276018105</v>
      </c>
      <c r="I27" s="209">
        <v>95</v>
      </c>
      <c r="J27" s="229">
        <v>6720</v>
      </c>
      <c r="L27" s="100">
        <f t="shared" si="7"/>
        <v>0</v>
      </c>
      <c r="M27" s="130">
        <f t="shared" si="1"/>
        <v>0</v>
      </c>
      <c r="N27" s="130">
        <f t="shared" si="2"/>
        <v>15110</v>
      </c>
      <c r="O27" s="130">
        <f t="shared" si="3"/>
        <v>0</v>
      </c>
      <c r="P27" s="130">
        <f t="shared" si="4"/>
        <v>0</v>
      </c>
    </row>
    <row r="28" spans="1:17" ht="13.95" customHeight="1" thickBot="1">
      <c r="A28" s="228">
        <v>19</v>
      </c>
      <c r="B28" s="204" t="s">
        <v>542</v>
      </c>
      <c r="C28" s="205">
        <v>399</v>
      </c>
      <c r="D28" s="206">
        <v>1.3</v>
      </c>
      <c r="E28" s="214" t="s">
        <v>174</v>
      </c>
      <c r="F28" s="216">
        <v>21760</v>
      </c>
      <c r="G28" s="198">
        <f t="shared" si="6"/>
        <v>191980</v>
      </c>
      <c r="H28" s="173">
        <f t="shared" si="0"/>
        <v>422.47058823529414</v>
      </c>
      <c r="I28" s="209">
        <v>95</v>
      </c>
      <c r="J28" s="229">
        <v>6780</v>
      </c>
      <c r="L28" s="100">
        <f t="shared" si="7"/>
        <v>0</v>
      </c>
      <c r="M28" s="130">
        <f t="shared" si="1"/>
        <v>0</v>
      </c>
      <c r="N28" s="130">
        <f t="shared" si="2"/>
        <v>21760</v>
      </c>
      <c r="O28" s="130">
        <f t="shared" si="3"/>
        <v>0</v>
      </c>
      <c r="P28" s="130">
        <f t="shared" si="4"/>
        <v>0</v>
      </c>
    </row>
    <row r="29" spans="1:17" ht="13.95" customHeight="1" thickBot="1">
      <c r="A29" s="228">
        <v>20</v>
      </c>
      <c r="B29" s="204" t="s">
        <v>542</v>
      </c>
      <c r="C29" s="205">
        <v>400</v>
      </c>
      <c r="D29" s="206">
        <v>0.9</v>
      </c>
      <c r="E29" s="214" t="s">
        <v>174</v>
      </c>
      <c r="F29" s="216">
        <v>15110</v>
      </c>
      <c r="G29" s="198">
        <f t="shared" si="6"/>
        <v>207090</v>
      </c>
      <c r="H29" s="173">
        <f t="shared" si="0"/>
        <v>416.28959276018105</v>
      </c>
      <c r="I29" s="209">
        <v>95</v>
      </c>
      <c r="J29" s="229">
        <v>6700</v>
      </c>
      <c r="L29" s="100">
        <f t="shared" si="7"/>
        <v>0</v>
      </c>
      <c r="M29" s="130">
        <f t="shared" si="1"/>
        <v>0</v>
      </c>
      <c r="N29" s="130">
        <f t="shared" si="2"/>
        <v>15110</v>
      </c>
      <c r="O29" s="130">
        <f t="shared" si="3"/>
        <v>0</v>
      </c>
      <c r="P29" s="130">
        <f t="shared" si="4"/>
        <v>0</v>
      </c>
    </row>
    <row r="30" spans="1:17" ht="13.95" customHeight="1" thickBot="1">
      <c r="A30" s="228">
        <v>21</v>
      </c>
      <c r="B30" s="204" t="s">
        <v>542</v>
      </c>
      <c r="C30" s="205">
        <v>300</v>
      </c>
      <c r="D30" s="206">
        <v>1.5</v>
      </c>
      <c r="E30" s="214" t="s">
        <v>174</v>
      </c>
      <c r="F30" s="216">
        <v>18910</v>
      </c>
      <c r="G30" s="198">
        <f t="shared" si="6"/>
        <v>226000</v>
      </c>
      <c r="H30" s="173">
        <f t="shared" si="0"/>
        <v>320.36199095022624</v>
      </c>
      <c r="I30" s="209">
        <v>95</v>
      </c>
      <c r="J30" s="229">
        <v>6350</v>
      </c>
      <c r="L30" s="100">
        <f t="shared" si="7"/>
        <v>0</v>
      </c>
      <c r="M30" s="130">
        <f t="shared" si="1"/>
        <v>0</v>
      </c>
      <c r="N30" s="130">
        <f t="shared" si="2"/>
        <v>18910</v>
      </c>
      <c r="O30" s="130">
        <f t="shared" si="3"/>
        <v>0</v>
      </c>
      <c r="P30" s="130">
        <f t="shared" si="4"/>
        <v>0</v>
      </c>
    </row>
    <row r="31" spans="1:17" ht="13.95" customHeight="1" thickBot="1">
      <c r="A31" s="228">
        <v>22</v>
      </c>
      <c r="B31" s="204" t="s">
        <v>542</v>
      </c>
      <c r="C31" s="205">
        <v>200</v>
      </c>
      <c r="D31" s="206">
        <v>0.3</v>
      </c>
      <c r="E31" s="214" t="s">
        <v>174</v>
      </c>
      <c r="F31" s="216">
        <v>2510</v>
      </c>
      <c r="G31" s="198">
        <f t="shared" si="6"/>
        <v>228510</v>
      </c>
      <c r="H31" s="173">
        <f t="shared" si="0"/>
        <v>202.71493212669682</v>
      </c>
      <c r="I31" s="209">
        <v>95</v>
      </c>
      <c r="J31" s="229">
        <v>6450</v>
      </c>
      <c r="L31" s="100">
        <f t="shared" si="7"/>
        <v>0</v>
      </c>
      <c r="M31" s="130">
        <f t="shared" si="1"/>
        <v>0</v>
      </c>
      <c r="N31" s="130">
        <f t="shared" si="2"/>
        <v>2510</v>
      </c>
      <c r="O31" s="130">
        <f t="shared" si="3"/>
        <v>0</v>
      </c>
      <c r="P31" s="130">
        <f t="shared" si="4"/>
        <v>0</v>
      </c>
    </row>
    <row r="32" spans="1:17" ht="13.95" customHeight="1" thickBot="1">
      <c r="A32" s="228">
        <v>23</v>
      </c>
      <c r="B32" s="204" t="s">
        <v>542</v>
      </c>
      <c r="C32" s="205">
        <v>200</v>
      </c>
      <c r="D32" s="206">
        <v>0.6</v>
      </c>
      <c r="E32" s="214" t="s">
        <v>174</v>
      </c>
      <c r="F32" s="216">
        <v>5030</v>
      </c>
      <c r="G32" s="198">
        <f t="shared" si="6"/>
        <v>233540</v>
      </c>
      <c r="H32" s="173">
        <f t="shared" si="0"/>
        <v>205.42986425339365</v>
      </c>
      <c r="I32" s="209">
        <v>95</v>
      </c>
      <c r="J32" s="229">
        <v>6570</v>
      </c>
      <c r="L32" s="100">
        <f t="shared" si="7"/>
        <v>0</v>
      </c>
      <c r="M32" s="130">
        <f t="shared" si="1"/>
        <v>0</v>
      </c>
      <c r="N32" s="130">
        <f t="shared" si="2"/>
        <v>5030</v>
      </c>
      <c r="O32" s="130">
        <f t="shared" si="3"/>
        <v>0</v>
      </c>
      <c r="P32" s="130">
        <f t="shared" si="4"/>
        <v>0</v>
      </c>
    </row>
    <row r="33" spans="1:16" ht="13.95" customHeight="1" thickBot="1">
      <c r="A33" s="228">
        <v>24</v>
      </c>
      <c r="B33" s="204" t="s">
        <v>542</v>
      </c>
      <c r="C33" s="205">
        <v>350</v>
      </c>
      <c r="D33" s="206">
        <v>0.9</v>
      </c>
      <c r="E33" s="214" t="s">
        <v>174</v>
      </c>
      <c r="F33" s="216">
        <v>13220</v>
      </c>
      <c r="G33" s="198">
        <f t="shared" si="6"/>
        <v>246760</v>
      </c>
      <c r="H33" s="173">
        <f t="shared" si="0"/>
        <v>364.2533936651584</v>
      </c>
      <c r="I33" s="209">
        <v>95</v>
      </c>
      <c r="J33" s="229">
        <v>6630</v>
      </c>
      <c r="L33" s="100">
        <f t="shared" si="7"/>
        <v>0</v>
      </c>
      <c r="M33" s="130">
        <f t="shared" si="1"/>
        <v>0</v>
      </c>
      <c r="N33" s="130">
        <f t="shared" si="2"/>
        <v>13220</v>
      </c>
      <c r="O33" s="130">
        <f t="shared" si="3"/>
        <v>0</v>
      </c>
      <c r="P33" s="130">
        <f t="shared" si="4"/>
        <v>0</v>
      </c>
    </row>
    <row r="34" spans="1:16" ht="13.95" customHeight="1" thickBot="1">
      <c r="A34" s="228">
        <v>25</v>
      </c>
      <c r="B34" s="204" t="s">
        <v>542</v>
      </c>
      <c r="C34" s="205">
        <v>250</v>
      </c>
      <c r="D34" s="206">
        <v>1.5</v>
      </c>
      <c r="E34" s="214" t="s">
        <v>174</v>
      </c>
      <c r="F34" s="216">
        <v>15750</v>
      </c>
      <c r="G34" s="198">
        <f t="shared" si="6"/>
        <v>262510</v>
      </c>
      <c r="H34" s="173">
        <f t="shared" si="0"/>
        <v>266.96832579185519</v>
      </c>
      <c r="I34" s="209">
        <v>95</v>
      </c>
      <c r="J34" s="229">
        <v>6850</v>
      </c>
      <c r="L34" s="100">
        <f t="shared" si="7"/>
        <v>0</v>
      </c>
      <c r="M34" s="130">
        <f t="shared" si="1"/>
        <v>0</v>
      </c>
      <c r="N34" s="130">
        <f t="shared" si="2"/>
        <v>15750</v>
      </c>
      <c r="O34" s="130">
        <f t="shared" si="3"/>
        <v>0</v>
      </c>
      <c r="P34" s="130">
        <f t="shared" si="4"/>
        <v>0</v>
      </c>
    </row>
    <row r="35" spans="1:16" ht="13.95" customHeight="1" thickBot="1">
      <c r="A35" s="228">
        <v>26</v>
      </c>
      <c r="B35" s="204" t="s">
        <v>542</v>
      </c>
      <c r="C35" s="205">
        <v>250</v>
      </c>
      <c r="D35" s="206">
        <v>0.6</v>
      </c>
      <c r="E35" s="214" t="s">
        <v>174</v>
      </c>
      <c r="F35" s="216">
        <v>6310</v>
      </c>
      <c r="G35" s="198">
        <f t="shared" si="6"/>
        <v>268820</v>
      </c>
      <c r="H35" s="173">
        <f t="shared" si="0"/>
        <v>256.78733031674204</v>
      </c>
      <c r="I35" s="209">
        <v>95</v>
      </c>
      <c r="J35" s="229">
        <v>6650</v>
      </c>
      <c r="L35" s="100">
        <f t="shared" si="7"/>
        <v>0</v>
      </c>
      <c r="M35" s="130">
        <f t="shared" si="1"/>
        <v>0</v>
      </c>
      <c r="N35" s="130">
        <f t="shared" si="2"/>
        <v>6310</v>
      </c>
      <c r="O35" s="130">
        <f t="shared" si="3"/>
        <v>0</v>
      </c>
      <c r="P35" s="130">
        <f t="shared" si="4"/>
        <v>0</v>
      </c>
    </row>
    <row r="36" spans="1:16" ht="13.95" customHeight="1" thickBot="1">
      <c r="A36" s="228">
        <v>27</v>
      </c>
      <c r="B36" s="204" t="s">
        <v>542</v>
      </c>
      <c r="C36" s="205">
        <v>410</v>
      </c>
      <c r="D36" s="206">
        <v>1</v>
      </c>
      <c r="E36" s="214" t="s">
        <v>174</v>
      </c>
      <c r="F36" s="216">
        <v>17240</v>
      </c>
      <c r="G36" s="198">
        <f t="shared" si="6"/>
        <v>286060</v>
      </c>
      <c r="H36" s="173">
        <f t="shared" si="0"/>
        <v>428.55203619909503</v>
      </c>
      <c r="I36" s="209">
        <v>95</v>
      </c>
      <c r="J36" s="229">
        <v>6550</v>
      </c>
      <c r="L36" s="100">
        <f t="shared" si="7"/>
        <v>0</v>
      </c>
      <c r="M36" s="130">
        <f t="shared" si="1"/>
        <v>0</v>
      </c>
      <c r="N36" s="130">
        <f t="shared" si="2"/>
        <v>17240</v>
      </c>
      <c r="O36" s="130">
        <f t="shared" si="3"/>
        <v>0</v>
      </c>
      <c r="P36" s="130">
        <f t="shared" si="4"/>
        <v>0</v>
      </c>
    </row>
    <row r="37" spans="1:16" ht="13.95" customHeight="1" thickBot="1">
      <c r="A37" s="228">
        <v>28</v>
      </c>
      <c r="B37" s="204" t="s">
        <v>542</v>
      </c>
      <c r="C37" s="205">
        <v>250</v>
      </c>
      <c r="D37" s="206">
        <v>1.3</v>
      </c>
      <c r="E37" s="214" t="s">
        <v>174</v>
      </c>
      <c r="F37" s="216">
        <v>13770</v>
      </c>
      <c r="G37" s="198">
        <f t="shared" si="6"/>
        <v>299830</v>
      </c>
      <c r="H37" s="173">
        <f t="shared" si="0"/>
        <v>264.70588235294116</v>
      </c>
      <c r="I37" s="209">
        <v>95</v>
      </c>
      <c r="J37" s="229">
        <v>6750</v>
      </c>
      <c r="L37" s="100">
        <f t="shared" si="7"/>
        <v>0</v>
      </c>
      <c r="M37" s="130">
        <f t="shared" si="1"/>
        <v>0</v>
      </c>
      <c r="N37" s="130">
        <f t="shared" si="2"/>
        <v>13770</v>
      </c>
      <c r="O37" s="130">
        <f t="shared" si="3"/>
        <v>0</v>
      </c>
      <c r="P37" s="130">
        <f t="shared" si="4"/>
        <v>0</v>
      </c>
    </row>
    <row r="38" spans="1:16" ht="13.95" customHeight="1" thickBot="1">
      <c r="A38" s="228">
        <v>29</v>
      </c>
      <c r="B38" s="204" t="s">
        <v>542</v>
      </c>
      <c r="C38" s="205">
        <v>208</v>
      </c>
      <c r="D38" s="206">
        <v>1.5</v>
      </c>
      <c r="E38" s="214" t="s">
        <v>174</v>
      </c>
      <c r="F38" s="216">
        <v>13100</v>
      </c>
      <c r="G38" s="198">
        <f t="shared" si="6"/>
        <v>312930</v>
      </c>
      <c r="H38" s="173">
        <f t="shared" si="0"/>
        <v>222.11764705882354</v>
      </c>
      <c r="I38" s="209">
        <v>95</v>
      </c>
      <c r="J38" s="229">
        <v>6800</v>
      </c>
      <c r="L38" s="100">
        <f t="shared" si="7"/>
        <v>0</v>
      </c>
      <c r="M38" s="130">
        <f t="shared" si="1"/>
        <v>0</v>
      </c>
      <c r="N38" s="130">
        <f t="shared" si="2"/>
        <v>13100</v>
      </c>
      <c r="O38" s="130">
        <f t="shared" si="3"/>
        <v>0</v>
      </c>
      <c r="P38" s="130">
        <f t="shared" si="4"/>
        <v>0</v>
      </c>
    </row>
    <row r="39" spans="1:16" ht="13.95" customHeight="1" thickBot="1">
      <c r="A39" s="228">
        <v>30</v>
      </c>
      <c r="B39" s="204" t="s">
        <v>542</v>
      </c>
      <c r="C39" s="205">
        <v>355</v>
      </c>
      <c r="D39" s="206">
        <v>2</v>
      </c>
      <c r="E39" s="214" t="s">
        <v>174</v>
      </c>
      <c r="F39" s="216">
        <v>20430</v>
      </c>
      <c r="G39" s="198">
        <f t="shared" si="6"/>
        <v>333360</v>
      </c>
      <c r="H39" s="173">
        <f t="shared" si="0"/>
        <v>387.12669683257917</v>
      </c>
      <c r="I39" s="209">
        <v>95</v>
      </c>
      <c r="J39" s="229">
        <v>7200</v>
      </c>
      <c r="L39" s="100">
        <f t="shared" si="7"/>
        <v>0</v>
      </c>
      <c r="M39" s="130">
        <f t="shared" si="1"/>
        <v>0</v>
      </c>
      <c r="N39" s="130">
        <f t="shared" si="2"/>
        <v>20430</v>
      </c>
      <c r="O39" s="130">
        <f t="shared" si="3"/>
        <v>0</v>
      </c>
      <c r="P39" s="130">
        <f t="shared" si="4"/>
        <v>0</v>
      </c>
    </row>
    <row r="40" spans="1:16" ht="13.95" customHeight="1" thickBot="1">
      <c r="A40" s="228">
        <v>31</v>
      </c>
      <c r="B40" s="204"/>
      <c r="C40" s="205"/>
      <c r="D40" s="206"/>
      <c r="E40" s="214"/>
      <c r="F40" s="216">
        <f t="shared" si="5"/>
        <v>0</v>
      </c>
      <c r="G40" s="198">
        <f t="shared" si="6"/>
        <v>333360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542</v>
      </c>
      <c r="C49" s="191">
        <f>(C5*E4)</f>
        <v>344.05622999999997</v>
      </c>
      <c r="D49" s="213"/>
      <c r="E49" s="207" t="s">
        <v>214</v>
      </c>
      <c r="F49" s="215"/>
      <c r="G49" s="199"/>
      <c r="H49" s="173">
        <f t="shared" si="0"/>
        <v>344.05622999999997</v>
      </c>
      <c r="I49" s="205">
        <v>95</v>
      </c>
      <c r="J49" s="229">
        <v>7350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381762.36166</v>
      </c>
      <c r="D50" s="195" t="s">
        <v>294</v>
      </c>
      <c r="E50" s="177" t="s">
        <v>295</v>
      </c>
      <c r="F50" s="191">
        <f>SUM(F10:F46)</f>
        <v>333360</v>
      </c>
      <c r="G50" s="201" t="s">
        <v>212</v>
      </c>
      <c r="H50" s="200"/>
      <c r="I50" s="197"/>
      <c r="J50" s="231" t="s">
        <v>257</v>
      </c>
      <c r="K50" s="32"/>
      <c r="L50" s="100"/>
      <c r="M50" s="101"/>
      <c r="N50" s="101"/>
      <c r="O50" s="102"/>
      <c r="P50" s="102"/>
    </row>
    <row r="51" spans="1:17" ht="13.95" customHeight="1" thickBot="1">
      <c r="A51" s="230" t="s">
        <v>259</v>
      </c>
      <c r="B51" s="210">
        <v>8.1250000000000003E-2</v>
      </c>
      <c r="C51" s="190" t="s">
        <v>258</v>
      </c>
      <c r="D51" s="180" t="s">
        <v>260</v>
      </c>
      <c r="E51" s="210">
        <v>0.20416666666666669</v>
      </c>
      <c r="F51" s="190" t="s">
        <v>258</v>
      </c>
      <c r="G51" s="180" t="s">
        <v>261</v>
      </c>
      <c r="H51" s="217">
        <v>43170</v>
      </c>
      <c r="I51" s="197" t="s">
        <v>301</v>
      </c>
      <c r="J51" s="232">
        <f>H49+H55</f>
        <v>394.05622999999997</v>
      </c>
      <c r="K51" s="172"/>
      <c r="L51" s="100"/>
      <c r="M51" s="101"/>
      <c r="N51" s="101"/>
      <c r="O51" s="102"/>
      <c r="P51" s="102"/>
    </row>
    <row r="52" spans="1:17" ht="13.95" customHeight="1" thickBot="1">
      <c r="A52" s="230" t="s">
        <v>234</v>
      </c>
      <c r="B52" s="205">
        <v>556</v>
      </c>
      <c r="C52" s="179" t="s">
        <v>134</v>
      </c>
      <c r="D52" s="180" t="s">
        <v>216</v>
      </c>
      <c r="E52" s="211">
        <f>MAX(D10:D48)</f>
        <v>2</v>
      </c>
      <c r="F52" s="179" t="s">
        <v>221</v>
      </c>
      <c r="G52" s="180" t="s">
        <v>222</v>
      </c>
      <c r="H52" s="211">
        <f>F50/(SUM(C15:C48)*42)</f>
        <v>0.97880661698641724</v>
      </c>
      <c r="I52" s="197" t="s">
        <v>221</v>
      </c>
      <c r="J52" s="233" t="s">
        <v>292</v>
      </c>
      <c r="L52" s="100"/>
      <c r="M52" s="101"/>
      <c r="N52" s="101"/>
      <c r="O52" s="102"/>
      <c r="P52" s="102"/>
    </row>
    <row r="53" spans="1:17" ht="13.95" customHeight="1" thickBot="1">
      <c r="A53" s="230" t="s">
        <v>235</v>
      </c>
      <c r="B53" s="205">
        <v>3150</v>
      </c>
      <c r="C53" s="179" t="s">
        <v>134</v>
      </c>
      <c r="D53" s="180" t="s">
        <v>217</v>
      </c>
      <c r="E53" s="205">
        <f>MAX(I10:I49)</f>
        <v>95</v>
      </c>
      <c r="F53" s="179" t="s">
        <v>135</v>
      </c>
      <c r="G53" s="180" t="s">
        <v>219</v>
      </c>
      <c r="H53" s="205">
        <f>AVERAGE(I14:I48)</f>
        <v>95</v>
      </c>
      <c r="I53" s="197" t="s">
        <v>135</v>
      </c>
      <c r="J53" s="234">
        <f>SUM(H10:H49)+E55+H55</f>
        <v>9751.8108087545788</v>
      </c>
      <c r="L53" s="172"/>
      <c r="M53" s="172"/>
      <c r="N53" s="172"/>
      <c r="O53" s="172"/>
      <c r="P53" s="172"/>
    </row>
    <row r="54" spans="1:17" ht="13.95" customHeight="1" thickBot="1">
      <c r="A54" s="230" t="s">
        <v>136</v>
      </c>
      <c r="B54" s="208">
        <v>1391</v>
      </c>
      <c r="C54" s="179" t="s">
        <v>134</v>
      </c>
      <c r="D54" s="180" t="s">
        <v>218</v>
      </c>
      <c r="E54" s="205">
        <f>MAX(J10:J49)</f>
        <v>7650</v>
      </c>
      <c r="F54" s="179" t="s">
        <v>134</v>
      </c>
      <c r="G54" s="180" t="s">
        <v>220</v>
      </c>
      <c r="H54" s="205">
        <f>AVERAGE(J14:J48)</f>
        <v>6931.1538461538457</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0.58945034304352717</v>
      </c>
      <c r="C55" s="179" t="s">
        <v>289</v>
      </c>
      <c r="D55" s="189" t="s">
        <v>287</v>
      </c>
      <c r="E55" s="212">
        <v>243</v>
      </c>
      <c r="F55" s="179" t="s">
        <v>288</v>
      </c>
      <c r="G55" s="178" t="s">
        <v>290</v>
      </c>
      <c r="H55" s="212">
        <v>50</v>
      </c>
      <c r="I55" s="197" t="s">
        <v>288</v>
      </c>
      <c r="J55" s="234">
        <f>(C50/42)+E55+H55</f>
        <v>9382.5800395238093</v>
      </c>
      <c r="L55" s="85">
        <f t="shared" ref="L55:P55" si="10">SUM(L10:L49)</f>
        <v>59.523809523809526</v>
      </c>
      <c r="M55" s="85">
        <f t="shared" si="10"/>
        <v>82550</v>
      </c>
      <c r="N55" s="85">
        <f t="shared" si="10"/>
        <v>250810</v>
      </c>
      <c r="O55" s="85">
        <f t="shared" si="10"/>
        <v>0</v>
      </c>
      <c r="P55" s="85">
        <f t="shared" si="10"/>
        <v>0</v>
      </c>
    </row>
    <row r="56" spans="1:17" ht="43.2" customHeight="1">
      <c r="A56" s="625" t="s">
        <v>543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15519</v>
      </c>
      <c r="B61" s="119">
        <f>C6</f>
        <v>15668</v>
      </c>
      <c r="C61" s="119">
        <f>C50</f>
        <v>381762.36166</v>
      </c>
      <c r="D61" s="119">
        <f>J55</f>
        <v>9382.5800395238093</v>
      </c>
      <c r="E61" s="119">
        <f>F50</f>
        <v>333360</v>
      </c>
      <c r="F61" s="119">
        <f>M55</f>
        <v>82550</v>
      </c>
      <c r="G61" s="119">
        <f>N55</f>
        <v>250810</v>
      </c>
      <c r="H61" s="119">
        <f>O55</f>
        <v>0</v>
      </c>
      <c r="I61" s="119">
        <f>P55</f>
        <v>0</v>
      </c>
      <c r="J61" s="119">
        <f>B52</f>
        <v>556</v>
      </c>
      <c r="K61" s="119">
        <f>B53</f>
        <v>3150</v>
      </c>
      <c r="L61" s="119">
        <f>B54</f>
        <v>1391</v>
      </c>
      <c r="M61" s="120">
        <f>B55</f>
        <v>0.58945034304352717</v>
      </c>
      <c r="N61" s="119">
        <f>E53</f>
        <v>95</v>
      </c>
      <c r="O61" s="119">
        <f>H53</f>
        <v>95</v>
      </c>
      <c r="P61" s="119">
        <f>E54</f>
        <v>7650</v>
      </c>
      <c r="Q61" s="119">
        <f>H54</f>
        <v>6931.1538461538457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0.24929501409971799</v>
      </c>
      <c r="N3" s="143">
        <f>N55/F50</f>
        <v>0.75070498590028201</v>
      </c>
      <c r="O3" s="143">
        <f>O55/F50</f>
        <v>0</v>
      </c>
      <c r="P3" s="143">
        <f>P55/F50</f>
        <v>0</v>
      </c>
    </row>
    <row r="4" spans="1:17" ht="13.95" customHeight="1" thickBot="1">
      <c r="A4" s="615">
        <v>23</v>
      </c>
      <c r="B4" s="181" t="s">
        <v>276</v>
      </c>
      <c r="C4" s="202">
        <v>15503</v>
      </c>
      <c r="D4" s="182" t="s">
        <v>137</v>
      </c>
      <c r="E4" s="186">
        <f>'Perf Sheet '!$L$5</f>
        <v>2.2169999999999999E-2</v>
      </c>
      <c r="F4" s="616" t="s">
        <v>284</v>
      </c>
      <c r="G4" s="617"/>
      <c r="H4" s="618" t="s">
        <v>509</v>
      </c>
      <c r="I4" s="618"/>
      <c r="J4" s="619"/>
      <c r="N4" s="32"/>
    </row>
    <row r="5" spans="1:17" ht="13.95" customHeight="1" thickBot="1">
      <c r="A5" s="615"/>
      <c r="B5" s="575" t="s">
        <v>139</v>
      </c>
      <c r="C5" s="203">
        <v>15337</v>
      </c>
      <c r="D5" s="183" t="s">
        <v>277</v>
      </c>
      <c r="E5" s="187">
        <f>(C6+C5)/2</f>
        <v>15409.5</v>
      </c>
      <c r="F5" s="616" t="s">
        <v>285</v>
      </c>
      <c r="G5" s="620"/>
      <c r="H5" s="618" t="s">
        <v>511</v>
      </c>
      <c r="I5" s="621"/>
      <c r="J5" s="619"/>
      <c r="M5" s="628" t="s">
        <v>198</v>
      </c>
      <c r="N5" s="629"/>
      <c r="O5" s="629"/>
      <c r="P5" s="630"/>
    </row>
    <row r="6" spans="1:17" ht="13.95" customHeight="1" thickBot="1">
      <c r="A6" s="225" t="s">
        <v>202</v>
      </c>
      <c r="B6" s="575" t="s">
        <v>140</v>
      </c>
      <c r="C6" s="203">
        <v>15482</v>
      </c>
      <c r="D6" s="184" t="s">
        <v>203</v>
      </c>
      <c r="E6" s="188">
        <f>'Perf Sheet '!$J$13</f>
        <v>0.65</v>
      </c>
      <c r="F6" s="192" t="s">
        <v>226</v>
      </c>
      <c r="G6" s="194">
        <f>SUM(C12:C15)/SUM(C12:C46)</f>
        <v>8.7207385426969999E-2</v>
      </c>
      <c r="H6" s="192" t="s">
        <v>224</v>
      </c>
      <c r="I6" s="173">
        <f>J55/'Perf Sheet '!$E$21</f>
        <v>51.764792795145759</v>
      </c>
      <c r="J6" s="226"/>
      <c r="M6" s="631" t="s">
        <v>199</v>
      </c>
      <c r="N6" s="632"/>
      <c r="O6" s="632"/>
      <c r="P6" s="633"/>
    </row>
    <row r="7" spans="1:17" ht="13.95" customHeight="1" thickBot="1">
      <c r="A7" s="227">
        <v>22.1</v>
      </c>
      <c r="B7" s="575" t="s">
        <v>141</v>
      </c>
      <c r="C7" s="203">
        <v>8897</v>
      </c>
      <c r="D7" s="185" t="s">
        <v>138</v>
      </c>
      <c r="E7" s="187">
        <f>'Perf Sheet '!$J$15</f>
        <v>6</v>
      </c>
      <c r="F7" s="193" t="s">
        <v>223</v>
      </c>
      <c r="G7" s="187">
        <f>'Perf Sheet '!$J$12</f>
        <v>95</v>
      </c>
      <c r="H7" s="192" t="s">
        <v>225</v>
      </c>
      <c r="I7" s="173">
        <f>F50/'Perf Sheet '!$E$21</f>
        <v>1846.759002770083</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38</v>
      </c>
      <c r="D10" s="206"/>
      <c r="E10" s="214" t="s">
        <v>197</v>
      </c>
      <c r="F10" s="216">
        <f>(D10*42)*C10</f>
        <v>0</v>
      </c>
      <c r="G10" s="198">
        <f>F10</f>
        <v>0</v>
      </c>
      <c r="H10" s="173">
        <f t="shared" ref="H10:H49" si="0">(1*((D10/$A$7)+1))*C10</f>
        <v>38</v>
      </c>
      <c r="I10" s="209">
        <v>15</v>
      </c>
      <c r="J10" s="229">
        <v>1378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5880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504</v>
      </c>
      <c r="C12" s="205">
        <v>170</v>
      </c>
      <c r="D12" s="206"/>
      <c r="E12" s="214" t="s">
        <v>147</v>
      </c>
      <c r="F12" s="216">
        <f t="shared" si="5"/>
        <v>0</v>
      </c>
      <c r="G12" s="198">
        <f t="shared" si="6"/>
        <v>0</v>
      </c>
      <c r="H12" s="173">
        <f t="shared" si="0"/>
        <v>170</v>
      </c>
      <c r="I12" s="209">
        <v>88</v>
      </c>
      <c r="J12" s="229">
        <v>7490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91</v>
      </c>
      <c r="J13" s="229">
        <v>7830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350</v>
      </c>
      <c r="D14" s="206"/>
      <c r="E14" s="214" t="s">
        <v>148</v>
      </c>
      <c r="F14" s="216">
        <f t="shared" si="5"/>
        <v>0</v>
      </c>
      <c r="G14" s="198">
        <f t="shared" si="6"/>
        <v>0</v>
      </c>
      <c r="H14" s="173">
        <f t="shared" si="0"/>
        <v>350</v>
      </c>
      <c r="I14" s="209">
        <v>92</v>
      </c>
      <c r="J14" s="229">
        <v>7220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200</v>
      </c>
      <c r="D15" s="206">
        <v>0.3</v>
      </c>
      <c r="E15" s="214" t="s">
        <v>194</v>
      </c>
      <c r="F15" s="216">
        <v>2520</v>
      </c>
      <c r="G15" s="198">
        <f t="shared" si="6"/>
        <v>2520</v>
      </c>
      <c r="H15" s="173">
        <f t="shared" si="0"/>
        <v>202.71493212669682</v>
      </c>
      <c r="I15" s="209">
        <v>93</v>
      </c>
      <c r="J15" s="229">
        <v>8000</v>
      </c>
      <c r="L15" s="100">
        <f t="shared" si="7"/>
        <v>0</v>
      </c>
      <c r="M15" s="130">
        <f t="shared" si="1"/>
        <v>2520</v>
      </c>
      <c r="N15" s="130">
        <f t="shared" si="2"/>
        <v>0</v>
      </c>
      <c r="O15" s="130">
        <f t="shared" si="3"/>
        <v>0</v>
      </c>
      <c r="P15" s="130">
        <f t="shared" si="4"/>
        <v>0</v>
      </c>
      <c r="Q15" s="86" t="s">
        <v>175</v>
      </c>
    </row>
    <row r="16" spans="1:17" ht="13.95" customHeight="1" thickBot="1">
      <c r="A16" s="228">
        <v>7</v>
      </c>
      <c r="B16" s="204" t="s">
        <v>504</v>
      </c>
      <c r="C16" s="205">
        <v>249</v>
      </c>
      <c r="D16" s="206">
        <v>0.6</v>
      </c>
      <c r="E16" s="214" t="s">
        <v>194</v>
      </c>
      <c r="F16" s="216">
        <v>6280</v>
      </c>
      <c r="G16" s="198">
        <f t="shared" si="6"/>
        <v>8800</v>
      </c>
      <c r="H16" s="173">
        <f t="shared" si="0"/>
        <v>255.76018099547508</v>
      </c>
      <c r="I16" s="209">
        <v>94</v>
      </c>
      <c r="J16" s="229">
        <v>7920</v>
      </c>
      <c r="L16" s="100">
        <f t="shared" si="7"/>
        <v>0</v>
      </c>
      <c r="M16" s="130">
        <f t="shared" si="1"/>
        <v>6280</v>
      </c>
      <c r="N16" s="130">
        <f t="shared" si="2"/>
        <v>0</v>
      </c>
      <c r="O16" s="130">
        <f t="shared" si="3"/>
        <v>0</v>
      </c>
      <c r="P16" s="130">
        <f t="shared" si="4"/>
        <v>0</v>
      </c>
      <c r="Q16" s="86" t="s">
        <v>210</v>
      </c>
    </row>
    <row r="17" spans="1:17" ht="13.95" customHeight="1" thickBot="1">
      <c r="A17" s="228">
        <v>8</v>
      </c>
      <c r="B17" s="204" t="s">
        <v>504</v>
      </c>
      <c r="C17" s="205">
        <v>300</v>
      </c>
      <c r="D17" s="206">
        <v>0.9</v>
      </c>
      <c r="E17" s="214" t="s">
        <v>194</v>
      </c>
      <c r="F17" s="216">
        <v>11330</v>
      </c>
      <c r="G17" s="198">
        <f t="shared" si="6"/>
        <v>20130</v>
      </c>
      <c r="H17" s="173">
        <f t="shared" si="0"/>
        <v>312.21719457013575</v>
      </c>
      <c r="I17" s="209">
        <v>95</v>
      </c>
      <c r="J17" s="229">
        <v>7600</v>
      </c>
      <c r="L17" s="100">
        <f t="shared" si="7"/>
        <v>0</v>
      </c>
      <c r="M17" s="130">
        <f t="shared" si="1"/>
        <v>11330</v>
      </c>
      <c r="N17" s="130">
        <f t="shared" si="2"/>
        <v>0</v>
      </c>
      <c r="O17" s="130">
        <f t="shared" si="3"/>
        <v>0</v>
      </c>
      <c r="P17" s="130">
        <f t="shared" si="4"/>
        <v>0</v>
      </c>
      <c r="Q17" s="86" t="s">
        <v>148</v>
      </c>
    </row>
    <row r="18" spans="1:17" ht="13.95" customHeight="1" thickBot="1">
      <c r="A18" s="228">
        <v>9</v>
      </c>
      <c r="B18" s="204" t="s">
        <v>504</v>
      </c>
      <c r="C18" s="205">
        <v>301</v>
      </c>
      <c r="D18" s="206">
        <v>0.3</v>
      </c>
      <c r="E18" s="214" t="s">
        <v>194</v>
      </c>
      <c r="F18" s="216">
        <v>3790</v>
      </c>
      <c r="G18" s="198">
        <f t="shared" si="6"/>
        <v>23920</v>
      </c>
      <c r="H18" s="173">
        <f t="shared" si="0"/>
        <v>305.08597285067873</v>
      </c>
      <c r="I18" s="209">
        <v>95</v>
      </c>
      <c r="J18" s="229">
        <v>7120</v>
      </c>
      <c r="L18" s="100">
        <f t="shared" si="7"/>
        <v>0</v>
      </c>
      <c r="M18" s="130">
        <f t="shared" si="1"/>
        <v>3790</v>
      </c>
      <c r="N18" s="130">
        <f t="shared" si="2"/>
        <v>0</v>
      </c>
      <c r="O18" s="130">
        <f t="shared" si="3"/>
        <v>0</v>
      </c>
      <c r="P18" s="130">
        <f t="shared" si="4"/>
        <v>0</v>
      </c>
      <c r="Q18" s="86" t="s">
        <v>63</v>
      </c>
    </row>
    <row r="19" spans="1:17" ht="13.95" customHeight="1" thickBot="1">
      <c r="A19" s="228">
        <v>10</v>
      </c>
      <c r="B19" s="204" t="s">
        <v>504</v>
      </c>
      <c r="C19" s="205">
        <v>600</v>
      </c>
      <c r="D19" s="206">
        <v>1.1000000000000001</v>
      </c>
      <c r="E19" s="214" t="s">
        <v>194</v>
      </c>
      <c r="F19" s="216">
        <v>27730</v>
      </c>
      <c r="G19" s="198">
        <f t="shared" si="6"/>
        <v>51650</v>
      </c>
      <c r="H19" s="173">
        <f t="shared" si="0"/>
        <v>629.86425339366519</v>
      </c>
      <c r="I19" s="209">
        <v>95</v>
      </c>
      <c r="J19" s="229">
        <v>7150</v>
      </c>
      <c r="L19" s="100">
        <f t="shared" si="7"/>
        <v>0</v>
      </c>
      <c r="M19" s="130">
        <f t="shared" si="1"/>
        <v>27730</v>
      </c>
      <c r="N19" s="130">
        <f t="shared" si="2"/>
        <v>0</v>
      </c>
      <c r="O19" s="130">
        <f t="shared" si="3"/>
        <v>0</v>
      </c>
      <c r="P19" s="130">
        <f t="shared" si="4"/>
        <v>0</v>
      </c>
      <c r="Q19" s="86" t="s">
        <v>147</v>
      </c>
    </row>
    <row r="20" spans="1:17" ht="13.95" customHeight="1" thickBot="1">
      <c r="A20" s="228">
        <v>11</v>
      </c>
      <c r="B20" s="204" t="s">
        <v>504</v>
      </c>
      <c r="C20" s="205">
        <v>499</v>
      </c>
      <c r="D20" s="206">
        <v>1.5</v>
      </c>
      <c r="E20" s="214" t="s">
        <v>194</v>
      </c>
      <c r="F20" s="216">
        <v>31450</v>
      </c>
      <c r="G20" s="198">
        <f t="shared" si="6"/>
        <v>83100</v>
      </c>
      <c r="H20" s="173">
        <f t="shared" si="0"/>
        <v>532.86877828054298</v>
      </c>
      <c r="I20" s="209">
        <v>95</v>
      </c>
      <c r="J20" s="229">
        <v>7020</v>
      </c>
      <c r="L20" s="100">
        <f t="shared" si="7"/>
        <v>0</v>
      </c>
      <c r="M20" s="130">
        <f t="shared" si="1"/>
        <v>31450</v>
      </c>
      <c r="N20" s="130">
        <f t="shared" si="2"/>
        <v>0</v>
      </c>
      <c r="O20" s="130">
        <f t="shared" si="3"/>
        <v>0</v>
      </c>
      <c r="P20" s="130">
        <f t="shared" si="4"/>
        <v>0</v>
      </c>
      <c r="Q20" s="86" t="s">
        <v>186</v>
      </c>
    </row>
    <row r="21" spans="1:17" ht="13.95" customHeight="1" thickBot="1">
      <c r="A21" s="228">
        <v>12</v>
      </c>
      <c r="B21" s="204" t="s">
        <v>542</v>
      </c>
      <c r="C21" s="205">
        <v>300</v>
      </c>
      <c r="D21" s="206">
        <v>0.6</v>
      </c>
      <c r="E21" s="214" t="s">
        <v>174</v>
      </c>
      <c r="F21" s="216">
        <v>7560</v>
      </c>
      <c r="G21" s="198">
        <f t="shared" si="6"/>
        <v>90660</v>
      </c>
      <c r="H21" s="173">
        <f t="shared" si="0"/>
        <v>308.1447963800905</v>
      </c>
      <c r="I21" s="209">
        <v>95</v>
      </c>
      <c r="J21" s="229">
        <v>7070</v>
      </c>
      <c r="L21" s="100">
        <f t="shared" si="7"/>
        <v>0</v>
      </c>
      <c r="M21" s="130">
        <f t="shared" si="1"/>
        <v>0</v>
      </c>
      <c r="N21" s="130">
        <f t="shared" si="2"/>
        <v>7560</v>
      </c>
      <c r="O21" s="130">
        <f t="shared" si="3"/>
        <v>0</v>
      </c>
      <c r="P21" s="130">
        <f t="shared" si="4"/>
        <v>0</v>
      </c>
      <c r="Q21" s="86" t="s">
        <v>187</v>
      </c>
    </row>
    <row r="22" spans="1:17" ht="13.95" customHeight="1" thickBot="1">
      <c r="A22" s="228">
        <v>13</v>
      </c>
      <c r="B22" s="204" t="s">
        <v>542</v>
      </c>
      <c r="C22" s="205">
        <v>550</v>
      </c>
      <c r="D22" s="206">
        <v>0.9</v>
      </c>
      <c r="E22" s="214" t="s">
        <v>174</v>
      </c>
      <c r="F22" s="216">
        <v>20770</v>
      </c>
      <c r="G22" s="198">
        <f t="shared" si="6"/>
        <v>111430</v>
      </c>
      <c r="H22" s="173">
        <f t="shared" si="0"/>
        <v>572.39819004524895</v>
      </c>
      <c r="I22" s="209">
        <v>95</v>
      </c>
      <c r="J22" s="229">
        <v>7150</v>
      </c>
      <c r="L22" s="100">
        <f t="shared" si="7"/>
        <v>0</v>
      </c>
      <c r="M22" s="130">
        <f t="shared" si="1"/>
        <v>0</v>
      </c>
      <c r="N22" s="130">
        <f t="shared" si="2"/>
        <v>20770</v>
      </c>
      <c r="O22" s="130">
        <f t="shared" si="3"/>
        <v>0</v>
      </c>
      <c r="P22" s="130">
        <f t="shared" si="4"/>
        <v>0</v>
      </c>
      <c r="Q22" s="86" t="s">
        <v>197</v>
      </c>
    </row>
    <row r="23" spans="1:17" ht="13.95" customHeight="1" thickBot="1">
      <c r="A23" s="228">
        <v>14</v>
      </c>
      <c r="B23" s="204" t="s">
        <v>542</v>
      </c>
      <c r="C23" s="205">
        <v>149</v>
      </c>
      <c r="D23" s="206">
        <v>0.3</v>
      </c>
      <c r="E23" s="214" t="s">
        <v>174</v>
      </c>
      <c r="F23" s="216">
        <v>1880</v>
      </c>
      <c r="G23" s="198">
        <f t="shared" si="6"/>
        <v>113310</v>
      </c>
      <c r="H23" s="173">
        <f t="shared" si="0"/>
        <v>151.02262443438914</v>
      </c>
      <c r="I23" s="209">
        <v>95</v>
      </c>
      <c r="J23" s="229">
        <v>6910</v>
      </c>
      <c r="L23" s="100">
        <f t="shared" si="7"/>
        <v>0</v>
      </c>
      <c r="M23" s="130">
        <f t="shared" si="1"/>
        <v>0</v>
      </c>
      <c r="N23" s="130">
        <f t="shared" si="2"/>
        <v>1880</v>
      </c>
      <c r="O23" s="130">
        <f t="shared" si="3"/>
        <v>0</v>
      </c>
      <c r="P23" s="130">
        <f t="shared" si="4"/>
        <v>0</v>
      </c>
      <c r="Q23" s="86" t="s">
        <v>249</v>
      </c>
    </row>
    <row r="24" spans="1:17" ht="13.95" customHeight="1" thickBot="1">
      <c r="A24" s="228">
        <v>15</v>
      </c>
      <c r="B24" s="204" t="s">
        <v>542</v>
      </c>
      <c r="C24" s="205">
        <v>348</v>
      </c>
      <c r="D24" s="206">
        <v>0.9</v>
      </c>
      <c r="E24" s="214" t="s">
        <v>174</v>
      </c>
      <c r="F24" s="216">
        <v>13150</v>
      </c>
      <c r="G24" s="198">
        <f t="shared" si="6"/>
        <v>126460</v>
      </c>
      <c r="H24" s="173">
        <f t="shared" si="0"/>
        <v>362.17194570135752</v>
      </c>
      <c r="I24" s="209">
        <v>95</v>
      </c>
      <c r="J24" s="229">
        <v>7030</v>
      </c>
      <c r="L24" s="100">
        <f t="shared" si="7"/>
        <v>0</v>
      </c>
      <c r="M24" s="130">
        <f t="shared" si="1"/>
        <v>0</v>
      </c>
      <c r="N24" s="130">
        <f t="shared" si="2"/>
        <v>13150</v>
      </c>
      <c r="O24" s="130">
        <f t="shared" si="3"/>
        <v>0</v>
      </c>
      <c r="P24" s="130">
        <f t="shared" si="4"/>
        <v>0</v>
      </c>
      <c r="Q24" s="86" t="s">
        <v>291</v>
      </c>
    </row>
    <row r="25" spans="1:17" ht="13.95" customHeight="1" thickBot="1">
      <c r="A25" s="228">
        <v>16</v>
      </c>
      <c r="B25" s="204" t="s">
        <v>542</v>
      </c>
      <c r="C25" s="205">
        <v>500</v>
      </c>
      <c r="D25" s="206">
        <v>1.3</v>
      </c>
      <c r="E25" s="214" t="s">
        <v>174</v>
      </c>
      <c r="F25" s="216">
        <v>27280</v>
      </c>
      <c r="G25" s="198">
        <f t="shared" si="6"/>
        <v>153740</v>
      </c>
      <c r="H25" s="173">
        <f t="shared" si="0"/>
        <v>529.41176470588232</v>
      </c>
      <c r="I25" s="209">
        <v>95</v>
      </c>
      <c r="J25" s="229">
        <v>7320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542</v>
      </c>
      <c r="C26" s="205">
        <v>151</v>
      </c>
      <c r="D26" s="206">
        <v>0.3</v>
      </c>
      <c r="E26" s="214" t="s">
        <v>174</v>
      </c>
      <c r="F26" s="216">
        <v>1900</v>
      </c>
      <c r="G26" s="198">
        <f t="shared" si="6"/>
        <v>155640</v>
      </c>
      <c r="H26" s="173">
        <f t="shared" si="0"/>
        <v>153.0497737556561</v>
      </c>
      <c r="I26" s="209">
        <v>95</v>
      </c>
      <c r="J26" s="229">
        <v>7300</v>
      </c>
      <c r="L26" s="100">
        <f t="shared" si="7"/>
        <v>0</v>
      </c>
      <c r="M26" s="130">
        <f t="shared" si="1"/>
        <v>0</v>
      </c>
      <c r="N26" s="130">
        <f t="shared" si="2"/>
        <v>1900</v>
      </c>
      <c r="O26" s="130">
        <f t="shared" si="3"/>
        <v>0</v>
      </c>
      <c r="P26" s="130">
        <f t="shared" si="4"/>
        <v>0</v>
      </c>
    </row>
    <row r="27" spans="1:17" ht="13.95" customHeight="1" thickBot="1">
      <c r="A27" s="228">
        <v>18</v>
      </c>
      <c r="B27" s="204" t="s">
        <v>542</v>
      </c>
      <c r="C27" s="205">
        <v>400</v>
      </c>
      <c r="D27" s="206">
        <v>0.9</v>
      </c>
      <c r="E27" s="214" t="s">
        <v>174</v>
      </c>
      <c r="F27" s="216">
        <v>15110</v>
      </c>
      <c r="G27" s="198">
        <f t="shared" si="6"/>
        <v>170750</v>
      </c>
      <c r="H27" s="173">
        <f t="shared" si="0"/>
        <v>416.28959276018105</v>
      </c>
      <c r="I27" s="209">
        <v>95</v>
      </c>
      <c r="J27" s="229">
        <v>6960</v>
      </c>
      <c r="L27" s="100">
        <f t="shared" si="7"/>
        <v>0</v>
      </c>
      <c r="M27" s="130">
        <f t="shared" si="1"/>
        <v>0</v>
      </c>
      <c r="N27" s="130">
        <f t="shared" si="2"/>
        <v>15110</v>
      </c>
      <c r="O27" s="130">
        <f t="shared" si="3"/>
        <v>0</v>
      </c>
      <c r="P27" s="130">
        <f t="shared" si="4"/>
        <v>0</v>
      </c>
    </row>
    <row r="28" spans="1:17" ht="13.95" customHeight="1" thickBot="1">
      <c r="A28" s="228">
        <v>19</v>
      </c>
      <c r="B28" s="204" t="s">
        <v>542</v>
      </c>
      <c r="C28" s="205">
        <v>400</v>
      </c>
      <c r="D28" s="206">
        <v>1.3</v>
      </c>
      <c r="E28" s="214" t="s">
        <v>174</v>
      </c>
      <c r="F28" s="216">
        <v>21860</v>
      </c>
      <c r="G28" s="198">
        <f t="shared" si="6"/>
        <v>192610</v>
      </c>
      <c r="H28" s="173">
        <f t="shared" si="0"/>
        <v>423.52941176470591</v>
      </c>
      <c r="I28" s="209">
        <v>95</v>
      </c>
      <c r="J28" s="229">
        <v>7030</v>
      </c>
      <c r="L28" s="100">
        <f t="shared" si="7"/>
        <v>0</v>
      </c>
      <c r="M28" s="130">
        <f t="shared" si="1"/>
        <v>0</v>
      </c>
      <c r="N28" s="130">
        <f t="shared" si="2"/>
        <v>21860</v>
      </c>
      <c r="O28" s="130">
        <f t="shared" si="3"/>
        <v>0</v>
      </c>
      <c r="P28" s="130">
        <f t="shared" si="4"/>
        <v>0</v>
      </c>
    </row>
    <row r="29" spans="1:17" ht="13.95" customHeight="1" thickBot="1">
      <c r="A29" s="228">
        <v>20</v>
      </c>
      <c r="B29" s="204" t="s">
        <v>542</v>
      </c>
      <c r="C29" s="205">
        <v>399</v>
      </c>
      <c r="D29" s="206">
        <v>0.9</v>
      </c>
      <c r="E29" s="214" t="s">
        <v>174</v>
      </c>
      <c r="F29" s="216">
        <v>15070</v>
      </c>
      <c r="G29" s="198">
        <f t="shared" si="6"/>
        <v>207680</v>
      </c>
      <c r="H29" s="173">
        <f t="shared" si="0"/>
        <v>415.24886877828055</v>
      </c>
      <c r="I29" s="209">
        <v>95</v>
      </c>
      <c r="J29" s="229">
        <v>6990</v>
      </c>
      <c r="L29" s="100">
        <f t="shared" si="7"/>
        <v>0</v>
      </c>
      <c r="M29" s="130">
        <f t="shared" si="1"/>
        <v>0</v>
      </c>
      <c r="N29" s="130">
        <f t="shared" si="2"/>
        <v>15070</v>
      </c>
      <c r="O29" s="130">
        <f t="shared" si="3"/>
        <v>0</v>
      </c>
      <c r="P29" s="130">
        <f t="shared" si="4"/>
        <v>0</v>
      </c>
    </row>
    <row r="30" spans="1:17" ht="13.95" customHeight="1" thickBot="1">
      <c r="A30" s="228">
        <v>21</v>
      </c>
      <c r="B30" s="204" t="s">
        <v>542</v>
      </c>
      <c r="C30" s="205">
        <v>300</v>
      </c>
      <c r="D30" s="206">
        <v>1.5</v>
      </c>
      <c r="E30" s="214" t="s">
        <v>174</v>
      </c>
      <c r="F30" s="216">
        <v>18880</v>
      </c>
      <c r="G30" s="198">
        <f t="shared" si="6"/>
        <v>226560</v>
      </c>
      <c r="H30" s="173">
        <f t="shared" si="0"/>
        <v>320.36199095022624</v>
      </c>
      <c r="I30" s="209">
        <v>95</v>
      </c>
      <c r="J30" s="229">
        <v>7400</v>
      </c>
      <c r="L30" s="100">
        <f t="shared" si="7"/>
        <v>0</v>
      </c>
      <c r="M30" s="130">
        <f t="shared" si="1"/>
        <v>0</v>
      </c>
      <c r="N30" s="130">
        <f t="shared" si="2"/>
        <v>18880</v>
      </c>
      <c r="O30" s="130">
        <f t="shared" si="3"/>
        <v>0</v>
      </c>
      <c r="P30" s="130">
        <f t="shared" si="4"/>
        <v>0</v>
      </c>
    </row>
    <row r="31" spans="1:17" ht="13.95" customHeight="1" thickBot="1">
      <c r="A31" s="228">
        <v>22</v>
      </c>
      <c r="B31" s="204" t="s">
        <v>542</v>
      </c>
      <c r="C31" s="205">
        <v>201</v>
      </c>
      <c r="D31" s="206">
        <v>0.3</v>
      </c>
      <c r="E31" s="214" t="s">
        <v>174</v>
      </c>
      <c r="F31" s="216">
        <v>2540</v>
      </c>
      <c r="G31" s="198">
        <f t="shared" si="6"/>
        <v>229100</v>
      </c>
      <c r="H31" s="173">
        <f t="shared" si="0"/>
        <v>203.7285067873303</v>
      </c>
      <c r="I31" s="209">
        <v>95</v>
      </c>
      <c r="J31" s="229">
        <v>6780</v>
      </c>
      <c r="L31" s="100">
        <f t="shared" si="7"/>
        <v>0</v>
      </c>
      <c r="M31" s="130">
        <f t="shared" si="1"/>
        <v>0</v>
      </c>
      <c r="N31" s="130">
        <f t="shared" si="2"/>
        <v>2540</v>
      </c>
      <c r="O31" s="130">
        <f t="shared" si="3"/>
        <v>0</v>
      </c>
      <c r="P31" s="130">
        <f t="shared" si="4"/>
        <v>0</v>
      </c>
    </row>
    <row r="32" spans="1:17" ht="13.95" customHeight="1" thickBot="1">
      <c r="A32" s="228">
        <v>23</v>
      </c>
      <c r="B32" s="204" t="s">
        <v>542</v>
      </c>
      <c r="C32" s="205">
        <v>200</v>
      </c>
      <c r="D32" s="206">
        <v>0.6</v>
      </c>
      <c r="E32" s="214" t="s">
        <v>174</v>
      </c>
      <c r="F32" s="216">
        <v>5030</v>
      </c>
      <c r="G32" s="198">
        <f t="shared" si="6"/>
        <v>234130</v>
      </c>
      <c r="H32" s="173">
        <f t="shared" si="0"/>
        <v>205.42986425339365</v>
      </c>
      <c r="I32" s="209">
        <v>95</v>
      </c>
      <c r="J32" s="229">
        <v>6890</v>
      </c>
      <c r="L32" s="100">
        <f t="shared" si="7"/>
        <v>0</v>
      </c>
      <c r="M32" s="130">
        <f t="shared" si="1"/>
        <v>0</v>
      </c>
      <c r="N32" s="130">
        <f t="shared" si="2"/>
        <v>5030</v>
      </c>
      <c r="O32" s="130">
        <f t="shared" si="3"/>
        <v>0</v>
      </c>
      <c r="P32" s="130">
        <f t="shared" si="4"/>
        <v>0</v>
      </c>
    </row>
    <row r="33" spans="1:16" ht="13.95" customHeight="1" thickBot="1">
      <c r="A33" s="228">
        <v>24</v>
      </c>
      <c r="B33" s="204" t="s">
        <v>542</v>
      </c>
      <c r="C33" s="205">
        <v>349</v>
      </c>
      <c r="D33" s="206">
        <v>0.9</v>
      </c>
      <c r="E33" s="214" t="s">
        <v>174</v>
      </c>
      <c r="F33" s="216">
        <v>13180</v>
      </c>
      <c r="G33" s="198">
        <f t="shared" si="6"/>
        <v>247310</v>
      </c>
      <c r="H33" s="173">
        <f t="shared" si="0"/>
        <v>363.21266968325796</v>
      </c>
      <c r="I33" s="209">
        <v>95</v>
      </c>
      <c r="J33" s="229">
        <v>6960</v>
      </c>
      <c r="L33" s="100">
        <f t="shared" si="7"/>
        <v>0</v>
      </c>
      <c r="M33" s="130">
        <f t="shared" si="1"/>
        <v>0</v>
      </c>
      <c r="N33" s="130">
        <f t="shared" si="2"/>
        <v>13180</v>
      </c>
      <c r="O33" s="130">
        <f t="shared" si="3"/>
        <v>0</v>
      </c>
      <c r="P33" s="130">
        <f t="shared" si="4"/>
        <v>0</v>
      </c>
    </row>
    <row r="34" spans="1:16" ht="13.95" customHeight="1" thickBot="1">
      <c r="A34" s="228">
        <v>25</v>
      </c>
      <c r="B34" s="204" t="s">
        <v>549</v>
      </c>
      <c r="C34" s="205">
        <v>250</v>
      </c>
      <c r="D34" s="206">
        <v>1.5</v>
      </c>
      <c r="E34" s="214" t="s">
        <v>174</v>
      </c>
      <c r="F34" s="216">
        <v>15750</v>
      </c>
      <c r="G34" s="198">
        <f t="shared" si="6"/>
        <v>263060</v>
      </c>
      <c r="H34" s="173">
        <f t="shared" si="0"/>
        <v>266.96832579185519</v>
      </c>
      <c r="I34" s="209">
        <v>95</v>
      </c>
      <c r="J34" s="229">
        <v>6860</v>
      </c>
      <c r="L34" s="100">
        <f t="shared" si="7"/>
        <v>0</v>
      </c>
      <c r="M34" s="130">
        <f t="shared" si="1"/>
        <v>0</v>
      </c>
      <c r="N34" s="130">
        <f t="shared" si="2"/>
        <v>15750</v>
      </c>
      <c r="O34" s="130">
        <f t="shared" si="3"/>
        <v>0</v>
      </c>
      <c r="P34" s="130">
        <f t="shared" si="4"/>
        <v>0</v>
      </c>
    </row>
    <row r="35" spans="1:16" ht="13.95" customHeight="1" thickBot="1">
      <c r="A35" s="228">
        <v>26</v>
      </c>
      <c r="B35" s="204" t="s">
        <v>549</v>
      </c>
      <c r="C35" s="205">
        <v>250</v>
      </c>
      <c r="D35" s="206">
        <v>0.6</v>
      </c>
      <c r="E35" s="214" t="s">
        <v>174</v>
      </c>
      <c r="F35" s="216">
        <v>6310</v>
      </c>
      <c r="G35" s="198">
        <f t="shared" si="6"/>
        <v>269370</v>
      </c>
      <c r="H35" s="173">
        <f t="shared" si="0"/>
        <v>256.78733031674204</v>
      </c>
      <c r="I35" s="209">
        <v>95</v>
      </c>
      <c r="J35" s="229">
        <v>6720</v>
      </c>
      <c r="L35" s="100">
        <f t="shared" si="7"/>
        <v>0</v>
      </c>
      <c r="M35" s="130">
        <f t="shared" si="1"/>
        <v>0</v>
      </c>
      <c r="N35" s="130">
        <f t="shared" si="2"/>
        <v>6310</v>
      </c>
      <c r="O35" s="130">
        <f t="shared" si="3"/>
        <v>0</v>
      </c>
      <c r="P35" s="130">
        <f t="shared" si="4"/>
        <v>0</v>
      </c>
    </row>
    <row r="36" spans="1:16" ht="13.95" customHeight="1" thickBot="1">
      <c r="A36" s="228">
        <v>27</v>
      </c>
      <c r="B36" s="204" t="s">
        <v>549</v>
      </c>
      <c r="C36" s="205">
        <v>410</v>
      </c>
      <c r="D36" s="206">
        <v>1</v>
      </c>
      <c r="E36" s="214" t="s">
        <v>174</v>
      </c>
      <c r="F36" s="216">
        <v>17230</v>
      </c>
      <c r="G36" s="198">
        <f t="shared" si="6"/>
        <v>286600</v>
      </c>
      <c r="H36" s="173">
        <f t="shared" si="0"/>
        <v>428.55203619909503</v>
      </c>
      <c r="I36" s="209">
        <v>95</v>
      </c>
      <c r="J36" s="229">
        <v>6500</v>
      </c>
      <c r="L36" s="100">
        <f t="shared" si="7"/>
        <v>0</v>
      </c>
      <c r="M36" s="130">
        <f t="shared" si="1"/>
        <v>0</v>
      </c>
      <c r="N36" s="130">
        <f t="shared" si="2"/>
        <v>17230</v>
      </c>
      <c r="O36" s="130">
        <f t="shared" si="3"/>
        <v>0</v>
      </c>
      <c r="P36" s="130">
        <f t="shared" si="4"/>
        <v>0</v>
      </c>
    </row>
    <row r="37" spans="1:16" ht="13.95" customHeight="1" thickBot="1">
      <c r="A37" s="228">
        <v>28</v>
      </c>
      <c r="B37" s="204" t="s">
        <v>549</v>
      </c>
      <c r="C37" s="205">
        <v>250</v>
      </c>
      <c r="D37" s="206">
        <v>1.3</v>
      </c>
      <c r="E37" s="214" t="s">
        <v>174</v>
      </c>
      <c r="F37" s="216">
        <v>13670</v>
      </c>
      <c r="G37" s="198">
        <f t="shared" si="6"/>
        <v>300270</v>
      </c>
      <c r="H37" s="173">
        <f t="shared" si="0"/>
        <v>264.70588235294116</v>
      </c>
      <c r="I37" s="209">
        <v>95</v>
      </c>
      <c r="J37" s="229">
        <v>6480</v>
      </c>
      <c r="L37" s="100">
        <f t="shared" si="7"/>
        <v>0</v>
      </c>
      <c r="M37" s="130">
        <f t="shared" si="1"/>
        <v>0</v>
      </c>
      <c r="N37" s="130">
        <f t="shared" si="2"/>
        <v>13670</v>
      </c>
      <c r="O37" s="130">
        <f t="shared" si="3"/>
        <v>0</v>
      </c>
      <c r="P37" s="130">
        <f t="shared" si="4"/>
        <v>0</v>
      </c>
    </row>
    <row r="38" spans="1:16" ht="13.95" customHeight="1" thickBot="1">
      <c r="A38" s="228">
        <v>29</v>
      </c>
      <c r="B38" s="204" t="s">
        <v>549</v>
      </c>
      <c r="C38" s="205">
        <v>209</v>
      </c>
      <c r="D38" s="206">
        <v>1.5</v>
      </c>
      <c r="E38" s="214" t="s">
        <v>174</v>
      </c>
      <c r="F38" s="216">
        <v>13160</v>
      </c>
      <c r="G38" s="198">
        <f t="shared" si="6"/>
        <v>313430</v>
      </c>
      <c r="H38" s="173">
        <f t="shared" si="0"/>
        <v>223.18552036199094</v>
      </c>
      <c r="I38" s="209">
        <v>95</v>
      </c>
      <c r="J38" s="229">
        <v>6540</v>
      </c>
      <c r="L38" s="100">
        <f t="shared" si="7"/>
        <v>0</v>
      </c>
      <c r="M38" s="130">
        <f t="shared" si="1"/>
        <v>0</v>
      </c>
      <c r="N38" s="130">
        <f t="shared" si="2"/>
        <v>13160</v>
      </c>
      <c r="O38" s="130">
        <f t="shared" si="3"/>
        <v>0</v>
      </c>
      <c r="P38" s="130">
        <f t="shared" si="4"/>
        <v>0</v>
      </c>
    </row>
    <row r="39" spans="1:16" ht="13.95" customHeight="1" thickBot="1">
      <c r="A39" s="228">
        <v>30</v>
      </c>
      <c r="B39" s="204" t="s">
        <v>549</v>
      </c>
      <c r="C39" s="205">
        <v>345</v>
      </c>
      <c r="D39" s="206">
        <v>2</v>
      </c>
      <c r="E39" s="214" t="s">
        <v>174</v>
      </c>
      <c r="F39" s="216">
        <v>19910</v>
      </c>
      <c r="G39" s="198">
        <f t="shared" si="6"/>
        <v>333340</v>
      </c>
      <c r="H39" s="173">
        <f t="shared" si="0"/>
        <v>376.22171945701353</v>
      </c>
      <c r="I39" s="209">
        <v>95</v>
      </c>
      <c r="J39" s="229">
        <v>7210</v>
      </c>
      <c r="L39" s="100">
        <f t="shared" si="7"/>
        <v>0</v>
      </c>
      <c r="M39" s="130">
        <f t="shared" si="1"/>
        <v>0</v>
      </c>
      <c r="N39" s="130">
        <f t="shared" si="2"/>
        <v>19910</v>
      </c>
      <c r="O39" s="130">
        <f t="shared" si="3"/>
        <v>0</v>
      </c>
      <c r="P39" s="130">
        <f t="shared" si="4"/>
        <v>0</v>
      </c>
    </row>
    <row r="40" spans="1:16" ht="13.95" customHeight="1" thickBot="1">
      <c r="A40" s="228">
        <v>31</v>
      </c>
      <c r="B40" s="204"/>
      <c r="C40" s="205"/>
      <c r="D40" s="206"/>
      <c r="E40" s="214"/>
      <c r="F40" s="216">
        <f t="shared" si="5"/>
        <v>0</v>
      </c>
      <c r="G40" s="198">
        <f t="shared" si="6"/>
        <v>333340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333340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333340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333340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333340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333340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333340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333340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333340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542</v>
      </c>
      <c r="C49" s="191">
        <f>(C5*E4)</f>
        <v>340.02128999999996</v>
      </c>
      <c r="D49" s="213"/>
      <c r="E49" s="207" t="s">
        <v>214</v>
      </c>
      <c r="F49" s="215"/>
      <c r="G49" s="199"/>
      <c r="H49" s="173">
        <f t="shared" si="0"/>
        <v>340.02128999999996</v>
      </c>
      <c r="I49" s="205">
        <v>95</v>
      </c>
      <c r="J49" s="229">
        <v>7190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380836.89418</v>
      </c>
      <c r="D50" s="195" t="s">
        <v>294</v>
      </c>
      <c r="E50" s="177" t="s">
        <v>295</v>
      </c>
      <c r="F50" s="191">
        <f>SUM(F10:F46)</f>
        <v>333340</v>
      </c>
      <c r="G50" s="201" t="s">
        <v>212</v>
      </c>
      <c r="H50" s="200"/>
      <c r="I50" s="197"/>
      <c r="J50" s="231" t="s">
        <v>257</v>
      </c>
      <c r="K50" s="32"/>
      <c r="L50" s="100"/>
      <c r="M50" s="101"/>
      <c r="N50" s="101"/>
      <c r="O50" s="102"/>
      <c r="P50" s="102"/>
    </row>
    <row r="51" spans="1:17" ht="13.95" customHeight="1" thickBot="1">
      <c r="A51" s="230" t="s">
        <v>259</v>
      </c>
      <c r="B51" s="210">
        <v>0.33124999999999999</v>
      </c>
      <c r="C51" s="190" t="s">
        <v>258</v>
      </c>
      <c r="D51" s="180" t="s">
        <v>260</v>
      </c>
      <c r="E51" s="210">
        <v>0.41111111111111115</v>
      </c>
      <c r="F51" s="190" t="s">
        <v>258</v>
      </c>
      <c r="G51" s="180" t="s">
        <v>261</v>
      </c>
      <c r="H51" s="217">
        <v>43170</v>
      </c>
      <c r="I51" s="197" t="s">
        <v>301</v>
      </c>
      <c r="J51" s="232">
        <f>H49+H55</f>
        <v>390.02128999999996</v>
      </c>
      <c r="K51" s="172"/>
      <c r="L51" s="100"/>
      <c r="M51" s="101"/>
      <c r="N51" s="101"/>
      <c r="O51" s="102"/>
      <c r="P51" s="102"/>
    </row>
    <row r="52" spans="1:17" ht="13.95" customHeight="1" thickBot="1">
      <c r="A52" s="230" t="s">
        <v>234</v>
      </c>
      <c r="B52" s="205">
        <v>600</v>
      </c>
      <c r="C52" s="179" t="s">
        <v>134</v>
      </c>
      <c r="D52" s="180" t="s">
        <v>216</v>
      </c>
      <c r="E52" s="211">
        <f>MAX(D10:D48)</f>
        <v>2</v>
      </c>
      <c r="F52" s="179" t="s">
        <v>221</v>
      </c>
      <c r="G52" s="180" t="s">
        <v>222</v>
      </c>
      <c r="H52" s="211">
        <f>F50/(SUM(C15:C48)*42)</f>
        <v>0.97862720920674062</v>
      </c>
      <c r="I52" s="197" t="s">
        <v>221</v>
      </c>
      <c r="J52" s="233" t="s">
        <v>292</v>
      </c>
      <c r="L52" s="100"/>
      <c r="M52" s="101"/>
      <c r="N52" s="101"/>
      <c r="O52" s="102"/>
      <c r="P52" s="102"/>
    </row>
    <row r="53" spans="1:17" ht="13.95" customHeight="1" thickBot="1">
      <c r="A53" s="230" t="s">
        <v>235</v>
      </c>
      <c r="B53" s="205">
        <v>1378</v>
      </c>
      <c r="C53" s="179" t="s">
        <v>134</v>
      </c>
      <c r="D53" s="180" t="s">
        <v>217</v>
      </c>
      <c r="E53" s="205">
        <f>MAX(I10:I49)</f>
        <v>95</v>
      </c>
      <c r="F53" s="179" t="s">
        <v>135</v>
      </c>
      <c r="G53" s="180" t="s">
        <v>219</v>
      </c>
      <c r="H53" s="205">
        <f>AVERAGE(I14:I48)</f>
        <v>94.769230769230774</v>
      </c>
      <c r="I53" s="197" t="s">
        <v>135</v>
      </c>
      <c r="J53" s="234">
        <f>SUM(H10:H49)+E55+H55</f>
        <v>9712.4772262206407</v>
      </c>
      <c r="L53" s="172"/>
      <c r="M53" s="172"/>
      <c r="N53" s="172"/>
      <c r="O53" s="172"/>
      <c r="P53" s="172"/>
    </row>
    <row r="54" spans="1:17" ht="13.95" customHeight="1" thickBot="1">
      <c r="A54" s="230" t="s">
        <v>136</v>
      </c>
      <c r="B54" s="208">
        <v>1322</v>
      </c>
      <c r="C54" s="179" t="s">
        <v>134</v>
      </c>
      <c r="D54" s="180" t="s">
        <v>218</v>
      </c>
      <c r="E54" s="205">
        <f>MAX(J10:J49)</f>
        <v>8000</v>
      </c>
      <c r="F54" s="179" t="s">
        <v>134</v>
      </c>
      <c r="G54" s="180" t="s">
        <v>220</v>
      </c>
      <c r="H54" s="205">
        <f>AVERAGE(J14:J48)</f>
        <v>7081.9230769230771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0.5815894121614027</v>
      </c>
      <c r="C55" s="179" t="s">
        <v>289</v>
      </c>
      <c r="D55" s="189" t="s">
        <v>287</v>
      </c>
      <c r="E55" s="212">
        <v>226</v>
      </c>
      <c r="F55" s="179" t="s">
        <v>288</v>
      </c>
      <c r="G55" s="178" t="s">
        <v>290</v>
      </c>
      <c r="H55" s="212">
        <v>50</v>
      </c>
      <c r="I55" s="197" t="s">
        <v>288</v>
      </c>
      <c r="J55" s="234">
        <f>(C50/42)+E55+H55</f>
        <v>9343.5450995238098</v>
      </c>
      <c r="L55" s="85">
        <f t="shared" ref="L55:P55" si="10">SUM(L10:L49)</f>
        <v>59.523809523809526</v>
      </c>
      <c r="M55" s="85">
        <f t="shared" si="10"/>
        <v>83100</v>
      </c>
      <c r="N55" s="85">
        <f t="shared" si="10"/>
        <v>250240</v>
      </c>
      <c r="O55" s="85">
        <f t="shared" si="10"/>
        <v>0</v>
      </c>
      <c r="P55" s="85">
        <f t="shared" si="10"/>
        <v>0</v>
      </c>
    </row>
    <row r="56" spans="1:17" ht="43.2" customHeight="1">
      <c r="A56" s="625" t="s">
        <v>550</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15337</v>
      </c>
      <c r="B61" s="119">
        <f>C6</f>
        <v>15482</v>
      </c>
      <c r="C61" s="119">
        <f>C50</f>
        <v>380836.89418</v>
      </c>
      <c r="D61" s="119">
        <f>J55</f>
        <v>9343.5450995238098</v>
      </c>
      <c r="E61" s="119">
        <f>F50</f>
        <v>333340</v>
      </c>
      <c r="F61" s="119">
        <f>M55</f>
        <v>83100</v>
      </c>
      <c r="G61" s="119">
        <f>N55</f>
        <v>250240</v>
      </c>
      <c r="H61" s="119">
        <f>O55</f>
        <v>0</v>
      </c>
      <c r="I61" s="119">
        <f>P55</f>
        <v>0</v>
      </c>
      <c r="J61" s="119">
        <f>B52</f>
        <v>600</v>
      </c>
      <c r="K61" s="119">
        <f>B53</f>
        <v>1378</v>
      </c>
      <c r="L61" s="119">
        <f>B54</f>
        <v>1322</v>
      </c>
      <c r="M61" s="120">
        <f>B55</f>
        <v>0.5815894121614027</v>
      </c>
      <c r="N61" s="119">
        <f>E53</f>
        <v>95</v>
      </c>
      <c r="O61" s="119">
        <f>H53</f>
        <v>94.769230769230774</v>
      </c>
      <c r="P61" s="119">
        <f>E54</f>
        <v>8000</v>
      </c>
      <c r="Q61" s="119">
        <f>H54</f>
        <v>7081.9230769230771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0.24906226556639161</v>
      </c>
      <c r="N3" s="143">
        <f>N55/F50</f>
        <v>0.75093773443360845</v>
      </c>
      <c r="O3" s="143">
        <f>O55/F50</f>
        <v>0</v>
      </c>
      <c r="P3" s="143">
        <f>P55/F50</f>
        <v>0</v>
      </c>
    </row>
    <row r="4" spans="1:17" ht="13.95" customHeight="1" thickBot="1">
      <c r="A4" s="615">
        <v>24</v>
      </c>
      <c r="B4" s="181" t="s">
        <v>276</v>
      </c>
      <c r="C4" s="202">
        <v>15321</v>
      </c>
      <c r="D4" s="182" t="s">
        <v>137</v>
      </c>
      <c r="E4" s="186">
        <f>'Perf Sheet '!$L$5</f>
        <v>2.2169999999999999E-2</v>
      </c>
      <c r="F4" s="616" t="s">
        <v>284</v>
      </c>
      <c r="G4" s="617"/>
      <c r="H4" s="618" t="s">
        <v>509</v>
      </c>
      <c r="I4" s="618"/>
      <c r="J4" s="619"/>
      <c r="N4" s="32"/>
    </row>
    <row r="5" spans="1:17" ht="13.95" customHeight="1" thickBot="1">
      <c r="A5" s="615"/>
      <c r="B5" s="575" t="s">
        <v>139</v>
      </c>
      <c r="C5" s="203">
        <v>15156</v>
      </c>
      <c r="D5" s="183" t="s">
        <v>277</v>
      </c>
      <c r="E5" s="187">
        <f>(C6+C5)/2</f>
        <v>15228.5</v>
      </c>
      <c r="F5" s="616" t="s">
        <v>285</v>
      </c>
      <c r="G5" s="620"/>
      <c r="H5" s="618" t="s">
        <v>512</v>
      </c>
      <c r="I5" s="621"/>
      <c r="J5" s="619"/>
      <c r="M5" s="628" t="s">
        <v>198</v>
      </c>
      <c r="N5" s="629"/>
      <c r="O5" s="629"/>
      <c r="P5" s="630"/>
    </row>
    <row r="6" spans="1:17" ht="13.95" customHeight="1" thickBot="1">
      <c r="A6" s="225" t="s">
        <v>202</v>
      </c>
      <c r="B6" s="575" t="s">
        <v>140</v>
      </c>
      <c r="C6" s="203">
        <v>15301</v>
      </c>
      <c r="D6" s="184" t="s">
        <v>203</v>
      </c>
      <c r="E6" s="188">
        <f>'Perf Sheet '!$J$13</f>
        <v>0.65</v>
      </c>
      <c r="F6" s="192" t="s">
        <v>226</v>
      </c>
      <c r="G6" s="194">
        <f>SUM(C12:C15)/SUM(C12:C46)</f>
        <v>8.7273267915551594E-2</v>
      </c>
      <c r="H6" s="192" t="s">
        <v>224</v>
      </c>
      <c r="I6" s="173">
        <f>J55/'Perf Sheet '!$E$21</f>
        <v>51.525439630655583</v>
      </c>
      <c r="J6" s="226"/>
      <c r="M6" s="631" t="s">
        <v>199</v>
      </c>
      <c r="N6" s="632"/>
      <c r="O6" s="632"/>
      <c r="P6" s="633"/>
    </row>
    <row r="7" spans="1:17" ht="13.95" customHeight="1" thickBot="1">
      <c r="A7" s="227">
        <v>22.1</v>
      </c>
      <c r="B7" s="575" t="s">
        <v>141</v>
      </c>
      <c r="C7" s="203">
        <v>8901</v>
      </c>
      <c r="D7" s="185" t="s">
        <v>138</v>
      </c>
      <c r="E7" s="187">
        <f>'Perf Sheet '!$J$15</f>
        <v>6</v>
      </c>
      <c r="F7" s="193" t="s">
        <v>223</v>
      </c>
      <c r="G7" s="187">
        <f>'Perf Sheet '!$J$12</f>
        <v>95</v>
      </c>
      <c r="H7" s="192" t="s">
        <v>225</v>
      </c>
      <c r="I7" s="173">
        <f>F50/'Perf Sheet '!$E$21</f>
        <v>1846.2603878116342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2763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84</v>
      </c>
      <c r="J11" s="229">
        <v>6700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542</v>
      </c>
      <c r="C12" s="205">
        <v>170</v>
      </c>
      <c r="D12" s="206"/>
      <c r="E12" s="214" t="s">
        <v>147</v>
      </c>
      <c r="F12" s="216">
        <f t="shared" si="5"/>
        <v>0</v>
      </c>
      <c r="G12" s="198">
        <f t="shared" si="6"/>
        <v>0</v>
      </c>
      <c r="H12" s="173">
        <f t="shared" si="0"/>
        <v>170</v>
      </c>
      <c r="I12" s="209">
        <v>94</v>
      </c>
      <c r="J12" s="229">
        <v>8150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91</v>
      </c>
      <c r="J13" s="229">
        <v>7900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542</v>
      </c>
      <c r="C14" s="205">
        <v>350</v>
      </c>
      <c r="D14" s="206"/>
      <c r="E14" s="214" t="s">
        <v>148</v>
      </c>
      <c r="F14" s="216">
        <f t="shared" si="5"/>
        <v>0</v>
      </c>
      <c r="G14" s="198">
        <f t="shared" si="6"/>
        <v>0</v>
      </c>
      <c r="H14" s="173">
        <f t="shared" si="0"/>
        <v>350</v>
      </c>
      <c r="I14" s="209">
        <v>94</v>
      </c>
      <c r="J14" s="229">
        <v>8000</v>
      </c>
      <c r="L14" s="100">
        <f t="shared" si="7"/>
        <v>0</v>
      </c>
      <c r="M14" s="130">
        <f t="shared" si="1"/>
        <v>0</v>
      </c>
      <c r="N14" s="130">
        <f t="shared" si="2"/>
        <v>0</v>
      </c>
      <c r="O14" s="130">
        <f t="shared" si="3"/>
        <v>0</v>
      </c>
      <c r="P14" s="130">
        <f t="shared" si="4"/>
        <v>0</v>
      </c>
      <c r="Q14" s="86" t="s">
        <v>209</v>
      </c>
    </row>
    <row r="15" spans="1:17" ht="13.95" customHeight="1" thickBot="1">
      <c r="A15" s="228">
        <v>6</v>
      </c>
      <c r="B15" s="204" t="s">
        <v>548</v>
      </c>
      <c r="C15" s="205">
        <v>199</v>
      </c>
      <c r="D15" s="206">
        <v>0.3</v>
      </c>
      <c r="E15" s="214" t="s">
        <v>194</v>
      </c>
      <c r="F15" s="216">
        <v>2500</v>
      </c>
      <c r="G15" s="198">
        <f t="shared" si="6"/>
        <v>2500</v>
      </c>
      <c r="H15" s="173">
        <f t="shared" si="0"/>
        <v>201.70135746606334</v>
      </c>
      <c r="I15" s="209">
        <v>94</v>
      </c>
      <c r="J15" s="229">
        <v>8320</v>
      </c>
      <c r="L15" s="100">
        <f t="shared" si="7"/>
        <v>0</v>
      </c>
      <c r="M15" s="130">
        <f t="shared" si="1"/>
        <v>2500</v>
      </c>
      <c r="N15" s="130">
        <f t="shared" si="2"/>
        <v>0</v>
      </c>
      <c r="O15" s="130">
        <f t="shared" si="3"/>
        <v>0</v>
      </c>
      <c r="P15" s="130">
        <f t="shared" si="4"/>
        <v>0</v>
      </c>
      <c r="Q15" s="86" t="s">
        <v>175</v>
      </c>
    </row>
    <row r="16" spans="1:17" ht="13.95" customHeight="1" thickBot="1">
      <c r="A16" s="228">
        <v>7</v>
      </c>
      <c r="B16" s="204" t="s">
        <v>548</v>
      </c>
      <c r="C16" s="205">
        <v>250</v>
      </c>
      <c r="D16" s="206">
        <v>0.6</v>
      </c>
      <c r="E16" s="214" t="s">
        <v>194</v>
      </c>
      <c r="F16" s="216">
        <v>6310</v>
      </c>
      <c r="G16" s="198">
        <f t="shared" si="6"/>
        <v>8810</v>
      </c>
      <c r="H16" s="173">
        <f t="shared" si="0"/>
        <v>256.78733031674204</v>
      </c>
      <c r="I16" s="209">
        <v>90</v>
      </c>
      <c r="J16" s="229">
        <v>8100</v>
      </c>
      <c r="L16" s="100">
        <f t="shared" si="7"/>
        <v>0</v>
      </c>
      <c r="M16" s="130">
        <f t="shared" si="1"/>
        <v>6310</v>
      </c>
      <c r="N16" s="130">
        <f t="shared" si="2"/>
        <v>0</v>
      </c>
      <c r="O16" s="130">
        <f t="shared" si="3"/>
        <v>0</v>
      </c>
      <c r="P16" s="130">
        <f t="shared" si="4"/>
        <v>0</v>
      </c>
      <c r="Q16" s="86" t="s">
        <v>210</v>
      </c>
    </row>
    <row r="17" spans="1:17" ht="13.95" customHeight="1" thickBot="1">
      <c r="A17" s="228">
        <v>8</v>
      </c>
      <c r="B17" s="204" t="s">
        <v>548</v>
      </c>
      <c r="C17" s="205">
        <v>301</v>
      </c>
      <c r="D17" s="206">
        <v>0.9</v>
      </c>
      <c r="E17" s="214" t="s">
        <v>194</v>
      </c>
      <c r="F17" s="216">
        <v>11370</v>
      </c>
      <c r="G17" s="198">
        <f t="shared" si="6"/>
        <v>20180</v>
      </c>
      <c r="H17" s="173">
        <f t="shared" si="0"/>
        <v>313.25791855203624</v>
      </c>
      <c r="I17" s="209">
        <v>93</v>
      </c>
      <c r="J17" s="229">
        <v>7790</v>
      </c>
      <c r="L17" s="100">
        <f t="shared" si="7"/>
        <v>0</v>
      </c>
      <c r="M17" s="130">
        <f t="shared" si="1"/>
        <v>11370</v>
      </c>
      <c r="N17" s="130">
        <f t="shared" si="2"/>
        <v>0</v>
      </c>
      <c r="O17" s="130">
        <f t="shared" si="3"/>
        <v>0</v>
      </c>
      <c r="P17" s="130">
        <f t="shared" si="4"/>
        <v>0</v>
      </c>
      <c r="Q17" s="86" t="s">
        <v>148</v>
      </c>
    </row>
    <row r="18" spans="1:17" ht="13.95" customHeight="1" thickBot="1">
      <c r="A18" s="228">
        <v>9</v>
      </c>
      <c r="B18" s="204" t="s">
        <v>548</v>
      </c>
      <c r="C18" s="205">
        <v>300</v>
      </c>
      <c r="D18" s="206">
        <v>0.3</v>
      </c>
      <c r="E18" s="214" t="s">
        <v>194</v>
      </c>
      <c r="F18" s="216">
        <v>3780</v>
      </c>
      <c r="G18" s="198">
        <f t="shared" si="6"/>
        <v>23960</v>
      </c>
      <c r="H18" s="173">
        <f t="shared" si="0"/>
        <v>304.07239819004525</v>
      </c>
      <c r="I18" s="209">
        <v>95</v>
      </c>
      <c r="J18" s="229">
        <v>7540</v>
      </c>
      <c r="L18" s="100">
        <f t="shared" si="7"/>
        <v>0</v>
      </c>
      <c r="M18" s="130">
        <f t="shared" si="1"/>
        <v>3780</v>
      </c>
      <c r="N18" s="130">
        <f t="shared" si="2"/>
        <v>0</v>
      </c>
      <c r="O18" s="130">
        <f t="shared" si="3"/>
        <v>0</v>
      </c>
      <c r="P18" s="130">
        <f t="shared" si="4"/>
        <v>0</v>
      </c>
      <c r="Q18" s="86" t="s">
        <v>63</v>
      </c>
    </row>
    <row r="19" spans="1:17" ht="13.95" customHeight="1" thickBot="1">
      <c r="A19" s="228">
        <v>10</v>
      </c>
      <c r="B19" s="204" t="s">
        <v>548</v>
      </c>
      <c r="C19" s="205">
        <v>600</v>
      </c>
      <c r="D19" s="206">
        <v>1.1000000000000001</v>
      </c>
      <c r="E19" s="214" t="s">
        <v>194</v>
      </c>
      <c r="F19" s="216">
        <v>27730</v>
      </c>
      <c r="G19" s="198">
        <f t="shared" si="6"/>
        <v>51690</v>
      </c>
      <c r="H19" s="173">
        <f t="shared" si="0"/>
        <v>629.86425339366519</v>
      </c>
      <c r="I19" s="209">
        <v>95</v>
      </c>
      <c r="J19" s="229">
        <v>7520</v>
      </c>
      <c r="L19" s="100">
        <f t="shared" si="7"/>
        <v>0</v>
      </c>
      <c r="M19" s="130">
        <f t="shared" si="1"/>
        <v>27730</v>
      </c>
      <c r="N19" s="130">
        <f t="shared" si="2"/>
        <v>0</v>
      </c>
      <c r="O19" s="130">
        <f t="shared" si="3"/>
        <v>0</v>
      </c>
      <c r="P19" s="130">
        <f t="shared" si="4"/>
        <v>0</v>
      </c>
      <c r="Q19" s="86" t="s">
        <v>147</v>
      </c>
    </row>
    <row r="20" spans="1:17" ht="13.95" customHeight="1" thickBot="1">
      <c r="A20" s="228">
        <v>11</v>
      </c>
      <c r="B20" s="204" t="s">
        <v>548</v>
      </c>
      <c r="C20" s="205">
        <v>497</v>
      </c>
      <c r="D20" s="206">
        <v>1.5</v>
      </c>
      <c r="E20" s="214" t="s">
        <v>194</v>
      </c>
      <c r="F20" s="216">
        <v>31310</v>
      </c>
      <c r="G20" s="198">
        <f t="shared" si="6"/>
        <v>83000</v>
      </c>
      <c r="H20" s="173">
        <f t="shared" si="0"/>
        <v>530.73303167420818</v>
      </c>
      <c r="I20" s="209">
        <v>95</v>
      </c>
      <c r="J20" s="229">
        <v>7370</v>
      </c>
      <c r="L20" s="100">
        <f t="shared" si="7"/>
        <v>0</v>
      </c>
      <c r="M20" s="130">
        <f t="shared" si="1"/>
        <v>31310</v>
      </c>
      <c r="N20" s="130">
        <f t="shared" si="2"/>
        <v>0</v>
      </c>
      <c r="O20" s="130">
        <f t="shared" si="3"/>
        <v>0</v>
      </c>
      <c r="P20" s="130">
        <f t="shared" si="4"/>
        <v>0</v>
      </c>
      <c r="Q20" s="86" t="s">
        <v>186</v>
      </c>
    </row>
    <row r="21" spans="1:17" ht="13.95" customHeight="1" thickBot="1">
      <c r="A21" s="228">
        <v>12</v>
      </c>
      <c r="B21" s="204" t="s">
        <v>542</v>
      </c>
      <c r="C21" s="205">
        <v>300</v>
      </c>
      <c r="D21" s="206">
        <v>0.6</v>
      </c>
      <c r="E21" s="214" t="s">
        <v>174</v>
      </c>
      <c r="F21" s="216">
        <v>7560</v>
      </c>
      <c r="G21" s="198">
        <f t="shared" si="6"/>
        <v>90560</v>
      </c>
      <c r="H21" s="173">
        <f t="shared" si="0"/>
        <v>308.1447963800905</v>
      </c>
      <c r="I21" s="209">
        <v>95</v>
      </c>
      <c r="J21" s="229">
        <v>7170</v>
      </c>
      <c r="L21" s="100">
        <f t="shared" si="7"/>
        <v>0</v>
      </c>
      <c r="M21" s="130">
        <f t="shared" si="1"/>
        <v>0</v>
      </c>
      <c r="N21" s="130">
        <f t="shared" si="2"/>
        <v>7560</v>
      </c>
      <c r="O21" s="130">
        <f t="shared" si="3"/>
        <v>0</v>
      </c>
      <c r="P21" s="130">
        <f t="shared" si="4"/>
        <v>0</v>
      </c>
      <c r="Q21" s="86" t="s">
        <v>187</v>
      </c>
    </row>
    <row r="22" spans="1:17" ht="13.95" customHeight="1" thickBot="1">
      <c r="A22" s="228">
        <v>13</v>
      </c>
      <c r="B22" s="204" t="s">
        <v>542</v>
      </c>
      <c r="C22" s="205">
        <v>549</v>
      </c>
      <c r="D22" s="206">
        <v>0.9</v>
      </c>
      <c r="E22" s="214" t="s">
        <v>174</v>
      </c>
      <c r="F22" s="216">
        <v>20740</v>
      </c>
      <c r="G22" s="198">
        <f t="shared" si="6"/>
        <v>111300</v>
      </c>
      <c r="H22" s="173">
        <f t="shared" si="0"/>
        <v>571.35746606334851</v>
      </c>
      <c r="I22" s="209">
        <v>95</v>
      </c>
      <c r="J22" s="229">
        <v>7020</v>
      </c>
      <c r="L22" s="100">
        <f t="shared" si="7"/>
        <v>0</v>
      </c>
      <c r="M22" s="130">
        <f t="shared" si="1"/>
        <v>0</v>
      </c>
      <c r="N22" s="130">
        <f t="shared" si="2"/>
        <v>20740</v>
      </c>
      <c r="O22" s="130">
        <f t="shared" si="3"/>
        <v>0</v>
      </c>
      <c r="P22" s="130">
        <f t="shared" si="4"/>
        <v>0</v>
      </c>
      <c r="Q22" s="86" t="s">
        <v>197</v>
      </c>
    </row>
    <row r="23" spans="1:17" ht="13.95" customHeight="1" thickBot="1">
      <c r="A23" s="228">
        <v>14</v>
      </c>
      <c r="B23" s="204" t="s">
        <v>542</v>
      </c>
      <c r="C23" s="205">
        <v>150</v>
      </c>
      <c r="D23" s="206">
        <v>0.3</v>
      </c>
      <c r="E23" s="214" t="s">
        <v>174</v>
      </c>
      <c r="F23" s="216">
        <v>1890</v>
      </c>
      <c r="G23" s="198">
        <f t="shared" si="6"/>
        <v>113190</v>
      </c>
      <c r="H23" s="173">
        <f t="shared" si="0"/>
        <v>152.03619909502262</v>
      </c>
      <c r="I23" s="209">
        <v>95</v>
      </c>
      <c r="J23" s="229">
        <v>7010</v>
      </c>
      <c r="L23" s="100">
        <f t="shared" si="7"/>
        <v>0</v>
      </c>
      <c r="M23" s="130">
        <f t="shared" si="1"/>
        <v>0</v>
      </c>
      <c r="N23" s="130">
        <f t="shared" si="2"/>
        <v>1890</v>
      </c>
      <c r="O23" s="130">
        <f t="shared" si="3"/>
        <v>0</v>
      </c>
      <c r="P23" s="130">
        <f t="shared" si="4"/>
        <v>0</v>
      </c>
      <c r="Q23" s="86" t="s">
        <v>249</v>
      </c>
    </row>
    <row r="24" spans="1:17" ht="13.95" customHeight="1" thickBot="1">
      <c r="A24" s="228">
        <v>15</v>
      </c>
      <c r="B24" s="204" t="s">
        <v>542</v>
      </c>
      <c r="C24" s="205">
        <v>349</v>
      </c>
      <c r="D24" s="206">
        <v>0.9</v>
      </c>
      <c r="E24" s="214" t="s">
        <v>174</v>
      </c>
      <c r="F24" s="216">
        <v>13180</v>
      </c>
      <c r="G24" s="198">
        <f t="shared" si="6"/>
        <v>126370</v>
      </c>
      <c r="H24" s="173">
        <f t="shared" si="0"/>
        <v>363.21266968325796</v>
      </c>
      <c r="I24" s="209">
        <v>95</v>
      </c>
      <c r="J24" s="229">
        <v>6850</v>
      </c>
      <c r="L24" s="100">
        <f t="shared" si="7"/>
        <v>0</v>
      </c>
      <c r="M24" s="130">
        <f t="shared" si="1"/>
        <v>0</v>
      </c>
      <c r="N24" s="130">
        <f t="shared" si="2"/>
        <v>13180</v>
      </c>
      <c r="O24" s="130">
        <f t="shared" si="3"/>
        <v>0</v>
      </c>
      <c r="P24" s="130">
        <f t="shared" si="4"/>
        <v>0</v>
      </c>
      <c r="Q24" s="86" t="s">
        <v>291</v>
      </c>
    </row>
    <row r="25" spans="1:17" ht="13.95" customHeight="1" thickBot="1">
      <c r="A25" s="228">
        <v>16</v>
      </c>
      <c r="B25" s="204" t="s">
        <v>542</v>
      </c>
      <c r="C25" s="205">
        <v>500</v>
      </c>
      <c r="D25" s="206">
        <v>1.3</v>
      </c>
      <c r="E25" s="214" t="s">
        <v>174</v>
      </c>
      <c r="F25" s="216">
        <v>27280</v>
      </c>
      <c r="G25" s="198">
        <f t="shared" si="6"/>
        <v>153650</v>
      </c>
      <c r="H25" s="173">
        <f t="shared" si="0"/>
        <v>529.41176470588232</v>
      </c>
      <c r="I25" s="209">
        <v>95</v>
      </c>
      <c r="J25" s="229">
        <v>6930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542</v>
      </c>
      <c r="C26" s="205">
        <v>150</v>
      </c>
      <c r="D26" s="206">
        <v>0.3</v>
      </c>
      <c r="E26" s="214" t="s">
        <v>174</v>
      </c>
      <c r="F26" s="216">
        <v>1880</v>
      </c>
      <c r="G26" s="198">
        <f t="shared" si="6"/>
        <v>155530</v>
      </c>
      <c r="H26" s="173">
        <f t="shared" si="0"/>
        <v>152.03619909502262</v>
      </c>
      <c r="I26" s="209">
        <v>95</v>
      </c>
      <c r="J26" s="229">
        <v>6400</v>
      </c>
      <c r="L26" s="100">
        <f t="shared" si="7"/>
        <v>0</v>
      </c>
      <c r="M26" s="130">
        <f t="shared" si="1"/>
        <v>0</v>
      </c>
      <c r="N26" s="130">
        <f t="shared" si="2"/>
        <v>1880</v>
      </c>
      <c r="O26" s="130">
        <f t="shared" si="3"/>
        <v>0</v>
      </c>
      <c r="P26" s="130">
        <f t="shared" si="4"/>
        <v>0</v>
      </c>
    </row>
    <row r="27" spans="1:17" ht="13.95" customHeight="1" thickBot="1">
      <c r="A27" s="228">
        <v>18</v>
      </c>
      <c r="B27" s="204" t="s">
        <v>542</v>
      </c>
      <c r="C27" s="205">
        <v>399</v>
      </c>
      <c r="D27" s="206">
        <v>0.9</v>
      </c>
      <c r="E27" s="214" t="s">
        <v>174</v>
      </c>
      <c r="F27" s="216">
        <v>15060</v>
      </c>
      <c r="G27" s="198">
        <f t="shared" si="6"/>
        <v>170590</v>
      </c>
      <c r="H27" s="173">
        <f t="shared" si="0"/>
        <v>415.24886877828055</v>
      </c>
      <c r="I27" s="209">
        <v>95</v>
      </c>
      <c r="J27" s="229">
        <v>6430</v>
      </c>
      <c r="L27" s="100">
        <f t="shared" si="7"/>
        <v>0</v>
      </c>
      <c r="M27" s="130">
        <f t="shared" si="1"/>
        <v>0</v>
      </c>
      <c r="N27" s="130">
        <f t="shared" si="2"/>
        <v>15060</v>
      </c>
      <c r="O27" s="130">
        <f t="shared" si="3"/>
        <v>0</v>
      </c>
      <c r="P27" s="130">
        <f t="shared" si="4"/>
        <v>0</v>
      </c>
    </row>
    <row r="28" spans="1:17" ht="13.95" customHeight="1" thickBot="1">
      <c r="A28" s="228">
        <v>19</v>
      </c>
      <c r="B28" s="204" t="s">
        <v>551</v>
      </c>
      <c r="C28" s="205">
        <v>400</v>
      </c>
      <c r="D28" s="206">
        <v>1.3</v>
      </c>
      <c r="E28" s="214" t="s">
        <v>174</v>
      </c>
      <c r="F28" s="216">
        <v>21860</v>
      </c>
      <c r="G28" s="198">
        <f t="shared" si="6"/>
        <v>192450</v>
      </c>
      <c r="H28" s="173">
        <f t="shared" si="0"/>
        <v>423.52941176470591</v>
      </c>
      <c r="I28" s="209">
        <v>95</v>
      </c>
      <c r="J28" s="229">
        <v>7020</v>
      </c>
      <c r="L28" s="100">
        <f t="shared" si="7"/>
        <v>0</v>
      </c>
      <c r="M28" s="130">
        <f t="shared" si="1"/>
        <v>0</v>
      </c>
      <c r="N28" s="130">
        <f t="shared" si="2"/>
        <v>21860</v>
      </c>
      <c r="O28" s="130">
        <f t="shared" si="3"/>
        <v>0</v>
      </c>
      <c r="P28" s="130">
        <f t="shared" si="4"/>
        <v>0</v>
      </c>
    </row>
    <row r="29" spans="1:17" ht="13.95" customHeight="1" thickBot="1">
      <c r="A29" s="228">
        <v>20</v>
      </c>
      <c r="B29" s="204" t="s">
        <v>551</v>
      </c>
      <c r="C29" s="205">
        <v>398</v>
      </c>
      <c r="D29" s="206">
        <v>0.9</v>
      </c>
      <c r="E29" s="214" t="s">
        <v>174</v>
      </c>
      <c r="F29" s="216">
        <v>15040</v>
      </c>
      <c r="G29" s="198">
        <f t="shared" si="6"/>
        <v>207490</v>
      </c>
      <c r="H29" s="173">
        <f t="shared" si="0"/>
        <v>414.20814479638011</v>
      </c>
      <c r="I29" s="209">
        <v>95</v>
      </c>
      <c r="J29" s="229">
        <v>7145</v>
      </c>
      <c r="L29" s="100">
        <f t="shared" si="7"/>
        <v>0</v>
      </c>
      <c r="M29" s="130">
        <f t="shared" si="1"/>
        <v>0</v>
      </c>
      <c r="N29" s="130">
        <f t="shared" si="2"/>
        <v>15040</v>
      </c>
      <c r="O29" s="130">
        <f t="shared" si="3"/>
        <v>0</v>
      </c>
      <c r="P29" s="130">
        <f t="shared" si="4"/>
        <v>0</v>
      </c>
    </row>
    <row r="30" spans="1:17" ht="13.95" customHeight="1" thickBot="1">
      <c r="A30" s="228">
        <v>21</v>
      </c>
      <c r="B30" s="204" t="s">
        <v>551</v>
      </c>
      <c r="C30" s="205">
        <v>298</v>
      </c>
      <c r="D30" s="206">
        <v>1.5</v>
      </c>
      <c r="E30" s="214" t="s">
        <v>174</v>
      </c>
      <c r="F30" s="216">
        <v>18760</v>
      </c>
      <c r="G30" s="198">
        <f t="shared" si="6"/>
        <v>226250</v>
      </c>
      <c r="H30" s="173">
        <f t="shared" si="0"/>
        <v>318.22624434389138</v>
      </c>
      <c r="I30" s="209">
        <v>95</v>
      </c>
      <c r="J30" s="229">
        <v>7450</v>
      </c>
      <c r="L30" s="100">
        <f t="shared" si="7"/>
        <v>0</v>
      </c>
      <c r="M30" s="130">
        <f t="shared" si="1"/>
        <v>0</v>
      </c>
      <c r="N30" s="130">
        <f t="shared" si="2"/>
        <v>18760</v>
      </c>
      <c r="O30" s="130">
        <f t="shared" si="3"/>
        <v>0</v>
      </c>
      <c r="P30" s="130">
        <f t="shared" si="4"/>
        <v>0</v>
      </c>
    </row>
    <row r="31" spans="1:17" ht="13.95" customHeight="1" thickBot="1">
      <c r="A31" s="228">
        <v>22</v>
      </c>
      <c r="B31" s="204" t="s">
        <v>542</v>
      </c>
      <c r="C31" s="205">
        <v>199</v>
      </c>
      <c r="D31" s="206">
        <v>0.3</v>
      </c>
      <c r="E31" s="214" t="s">
        <v>174</v>
      </c>
      <c r="F31" s="216">
        <v>2510</v>
      </c>
      <c r="G31" s="198">
        <f t="shared" si="6"/>
        <v>228760</v>
      </c>
      <c r="H31" s="173">
        <f t="shared" si="0"/>
        <v>201.70135746606334</v>
      </c>
      <c r="I31" s="209">
        <v>95</v>
      </c>
      <c r="J31" s="229">
        <v>6350</v>
      </c>
      <c r="L31" s="100">
        <f t="shared" si="7"/>
        <v>0</v>
      </c>
      <c r="M31" s="130">
        <f t="shared" si="1"/>
        <v>0</v>
      </c>
      <c r="N31" s="130">
        <f t="shared" si="2"/>
        <v>2510</v>
      </c>
      <c r="O31" s="130">
        <f t="shared" si="3"/>
        <v>0</v>
      </c>
      <c r="P31" s="130">
        <f t="shared" si="4"/>
        <v>0</v>
      </c>
    </row>
    <row r="32" spans="1:17" ht="13.95" customHeight="1" thickBot="1">
      <c r="A32" s="228">
        <v>23</v>
      </c>
      <c r="B32" s="204" t="s">
        <v>542</v>
      </c>
      <c r="C32" s="205">
        <v>198</v>
      </c>
      <c r="D32" s="206">
        <v>0.6</v>
      </c>
      <c r="E32" s="214" t="s">
        <v>174</v>
      </c>
      <c r="F32" s="216">
        <v>4980</v>
      </c>
      <c r="G32" s="198">
        <f t="shared" si="6"/>
        <v>233740</v>
      </c>
      <c r="H32" s="173">
        <f t="shared" si="0"/>
        <v>203.37556561085972</v>
      </c>
      <c r="I32" s="209">
        <v>95</v>
      </c>
      <c r="J32" s="229">
        <v>6300</v>
      </c>
      <c r="L32" s="100">
        <f t="shared" si="7"/>
        <v>0</v>
      </c>
      <c r="M32" s="130">
        <f t="shared" si="1"/>
        <v>0</v>
      </c>
      <c r="N32" s="130">
        <f t="shared" si="2"/>
        <v>4980</v>
      </c>
      <c r="O32" s="130">
        <f t="shared" si="3"/>
        <v>0</v>
      </c>
      <c r="P32" s="130">
        <f t="shared" si="4"/>
        <v>0</v>
      </c>
    </row>
    <row r="33" spans="1:16" ht="13.95" customHeight="1" thickBot="1">
      <c r="A33" s="228">
        <v>24</v>
      </c>
      <c r="B33" s="204" t="s">
        <v>542</v>
      </c>
      <c r="C33" s="205">
        <v>351</v>
      </c>
      <c r="D33" s="206">
        <v>0.9</v>
      </c>
      <c r="E33" s="214" t="s">
        <v>174</v>
      </c>
      <c r="F33" s="216">
        <v>13260</v>
      </c>
      <c r="G33" s="198">
        <f t="shared" si="6"/>
        <v>247000</v>
      </c>
      <c r="H33" s="173">
        <f t="shared" si="0"/>
        <v>365.29411764705884</v>
      </c>
      <c r="I33" s="209">
        <v>95</v>
      </c>
      <c r="J33" s="229">
        <v>6280</v>
      </c>
      <c r="L33" s="100">
        <f t="shared" si="7"/>
        <v>0</v>
      </c>
      <c r="M33" s="130">
        <f t="shared" si="1"/>
        <v>0</v>
      </c>
      <c r="N33" s="130">
        <f t="shared" si="2"/>
        <v>13260</v>
      </c>
      <c r="O33" s="130">
        <f t="shared" si="3"/>
        <v>0</v>
      </c>
      <c r="P33" s="130">
        <f t="shared" si="4"/>
        <v>0</v>
      </c>
    </row>
    <row r="34" spans="1:16" ht="13.95" customHeight="1" thickBot="1">
      <c r="A34" s="228">
        <v>25</v>
      </c>
      <c r="B34" s="204" t="s">
        <v>542</v>
      </c>
      <c r="C34" s="205">
        <v>249</v>
      </c>
      <c r="D34" s="206">
        <v>1.5</v>
      </c>
      <c r="E34" s="214" t="s">
        <v>174</v>
      </c>
      <c r="F34" s="216">
        <v>15690</v>
      </c>
      <c r="G34" s="198">
        <f t="shared" si="6"/>
        <v>262690</v>
      </c>
      <c r="H34" s="173">
        <f t="shared" si="0"/>
        <v>265.90045248868779</v>
      </c>
      <c r="I34" s="209">
        <v>95</v>
      </c>
      <c r="J34" s="229">
        <v>6420</v>
      </c>
      <c r="L34" s="100">
        <f t="shared" si="7"/>
        <v>0</v>
      </c>
      <c r="M34" s="130">
        <f t="shared" si="1"/>
        <v>0</v>
      </c>
      <c r="N34" s="130">
        <f t="shared" si="2"/>
        <v>15690</v>
      </c>
      <c r="O34" s="130">
        <f t="shared" si="3"/>
        <v>0</v>
      </c>
      <c r="P34" s="130">
        <f t="shared" si="4"/>
        <v>0</v>
      </c>
    </row>
    <row r="35" spans="1:16" ht="13.95" customHeight="1" thickBot="1">
      <c r="A35" s="228">
        <v>26</v>
      </c>
      <c r="B35" s="204" t="s">
        <v>542</v>
      </c>
      <c r="C35" s="205">
        <v>249</v>
      </c>
      <c r="D35" s="206">
        <v>0.6</v>
      </c>
      <c r="E35" s="214" t="s">
        <v>174</v>
      </c>
      <c r="F35" s="216">
        <v>6280</v>
      </c>
      <c r="G35" s="198">
        <f t="shared" si="6"/>
        <v>268970</v>
      </c>
      <c r="H35" s="173">
        <f t="shared" si="0"/>
        <v>255.76018099547508</v>
      </c>
      <c r="I35" s="209">
        <v>95</v>
      </c>
      <c r="J35" s="229">
        <v>6200</v>
      </c>
      <c r="L35" s="100">
        <f t="shared" si="7"/>
        <v>0</v>
      </c>
      <c r="M35" s="130">
        <f t="shared" si="1"/>
        <v>0</v>
      </c>
      <c r="N35" s="130">
        <f t="shared" si="2"/>
        <v>6280</v>
      </c>
      <c r="O35" s="130">
        <f t="shared" si="3"/>
        <v>0</v>
      </c>
      <c r="P35" s="130">
        <f t="shared" si="4"/>
        <v>0</v>
      </c>
    </row>
    <row r="36" spans="1:16" ht="13.95" customHeight="1" thickBot="1">
      <c r="A36" s="228">
        <v>27</v>
      </c>
      <c r="B36" s="204" t="s">
        <v>542</v>
      </c>
      <c r="C36" s="205">
        <v>409</v>
      </c>
      <c r="D36" s="206">
        <v>1</v>
      </c>
      <c r="E36" s="214" t="s">
        <v>174</v>
      </c>
      <c r="F36" s="216">
        <v>17200</v>
      </c>
      <c r="G36" s="198">
        <f t="shared" si="6"/>
        <v>286170</v>
      </c>
      <c r="H36" s="173">
        <f t="shared" si="0"/>
        <v>427.50678733031674</v>
      </c>
      <c r="I36" s="209">
        <v>95</v>
      </c>
      <c r="J36" s="229">
        <v>6300</v>
      </c>
      <c r="L36" s="100">
        <f t="shared" si="7"/>
        <v>0</v>
      </c>
      <c r="M36" s="130">
        <f t="shared" si="1"/>
        <v>0</v>
      </c>
      <c r="N36" s="130">
        <f t="shared" si="2"/>
        <v>17200</v>
      </c>
      <c r="O36" s="130">
        <f t="shared" si="3"/>
        <v>0</v>
      </c>
      <c r="P36" s="130">
        <f t="shared" si="4"/>
        <v>0</v>
      </c>
    </row>
    <row r="37" spans="1:16" ht="13.95" customHeight="1" thickBot="1">
      <c r="A37" s="228">
        <v>28</v>
      </c>
      <c r="B37" s="204" t="s">
        <v>542</v>
      </c>
      <c r="C37" s="205">
        <v>250</v>
      </c>
      <c r="D37" s="206">
        <v>1.3</v>
      </c>
      <c r="E37" s="214" t="s">
        <v>174</v>
      </c>
      <c r="F37" s="216">
        <v>13660</v>
      </c>
      <c r="G37" s="198">
        <f t="shared" si="6"/>
        <v>299830</v>
      </c>
      <c r="H37" s="173">
        <f t="shared" si="0"/>
        <v>264.70588235294116</v>
      </c>
      <c r="I37" s="209">
        <v>95</v>
      </c>
      <c r="J37" s="229">
        <v>6350</v>
      </c>
      <c r="L37" s="100">
        <f t="shared" si="7"/>
        <v>0</v>
      </c>
      <c r="M37" s="130">
        <f t="shared" si="1"/>
        <v>0</v>
      </c>
      <c r="N37" s="130">
        <f t="shared" si="2"/>
        <v>13660</v>
      </c>
      <c r="O37" s="130">
        <f t="shared" si="3"/>
        <v>0</v>
      </c>
      <c r="P37" s="130">
        <f t="shared" si="4"/>
        <v>0</v>
      </c>
    </row>
    <row r="38" spans="1:16" ht="13.95" customHeight="1" thickBot="1">
      <c r="A38" s="228">
        <v>29</v>
      </c>
      <c r="B38" s="204" t="s">
        <v>542</v>
      </c>
      <c r="C38" s="205">
        <v>209</v>
      </c>
      <c r="D38" s="206">
        <v>1.5</v>
      </c>
      <c r="E38" s="214" t="s">
        <v>174</v>
      </c>
      <c r="F38" s="216">
        <v>13160</v>
      </c>
      <c r="G38" s="198">
        <f t="shared" si="6"/>
        <v>312990</v>
      </c>
      <c r="H38" s="173">
        <f t="shared" si="0"/>
        <v>223.18552036199094</v>
      </c>
      <c r="I38" s="209">
        <v>95</v>
      </c>
      <c r="J38" s="229">
        <v>6380</v>
      </c>
      <c r="L38" s="100">
        <f t="shared" si="7"/>
        <v>0</v>
      </c>
      <c r="M38" s="130">
        <f t="shared" si="1"/>
        <v>0</v>
      </c>
      <c r="N38" s="130">
        <f t="shared" si="2"/>
        <v>13160</v>
      </c>
      <c r="O38" s="130">
        <f t="shared" si="3"/>
        <v>0</v>
      </c>
      <c r="P38" s="130">
        <f t="shared" si="4"/>
        <v>0</v>
      </c>
    </row>
    <row r="39" spans="1:16" ht="13.95" customHeight="1" thickBot="1">
      <c r="A39" s="228">
        <v>30</v>
      </c>
      <c r="B39" s="204" t="s">
        <v>542</v>
      </c>
      <c r="C39" s="205">
        <v>338</v>
      </c>
      <c r="D39" s="206">
        <v>2</v>
      </c>
      <c r="E39" s="214" t="s">
        <v>174</v>
      </c>
      <c r="F39" s="216">
        <v>20260</v>
      </c>
      <c r="G39" s="198">
        <f t="shared" si="6"/>
        <v>333250</v>
      </c>
      <c r="H39" s="173">
        <f t="shared" si="0"/>
        <v>368.58823529411762</v>
      </c>
      <c r="I39" s="209">
        <v>95</v>
      </c>
      <c r="J39" s="229">
        <v>7080</v>
      </c>
      <c r="L39" s="100">
        <f t="shared" si="7"/>
        <v>0</v>
      </c>
      <c r="M39" s="130">
        <f t="shared" si="1"/>
        <v>0</v>
      </c>
      <c r="N39" s="130">
        <f t="shared" si="2"/>
        <v>20260</v>
      </c>
      <c r="O39" s="130">
        <f t="shared" si="3"/>
        <v>0</v>
      </c>
      <c r="P39" s="130">
        <f t="shared" si="4"/>
        <v>0</v>
      </c>
    </row>
    <row r="40" spans="1:16" ht="13.95" customHeight="1" thickBot="1">
      <c r="A40" s="228">
        <v>31</v>
      </c>
      <c r="B40" s="204"/>
      <c r="C40" s="205"/>
      <c r="D40" s="206"/>
      <c r="E40" s="214"/>
      <c r="F40" s="216">
        <f t="shared" si="5"/>
        <v>0</v>
      </c>
      <c r="G40" s="198">
        <f t="shared" si="6"/>
        <v>333250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547</v>
      </c>
      <c r="C49" s="191">
        <f>(C5*E4)</f>
        <v>336.00851999999998</v>
      </c>
      <c r="D49" s="213"/>
      <c r="E49" s="207" t="s">
        <v>214</v>
      </c>
      <c r="F49" s="215"/>
      <c r="G49" s="199"/>
      <c r="H49" s="173">
        <f t="shared" si="0"/>
        <v>336.00851999999998</v>
      </c>
      <c r="I49" s="205">
        <v>95</v>
      </c>
      <c r="J49" s="229">
        <v>6990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379316.35784000001</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0.56527777777777777</v>
      </c>
      <c r="C51" s="190" t="s">
        <v>258</v>
      </c>
      <c r="D51" s="180" t="s">
        <v>260</v>
      </c>
      <c r="E51" s="210">
        <v>0.64513888888888882</v>
      </c>
      <c r="F51" s="190" t="s">
        <v>258</v>
      </c>
      <c r="G51" s="180" t="s">
        <v>261</v>
      </c>
      <c r="H51" s="217">
        <v>43170</v>
      </c>
      <c r="I51" s="197" t="s">
        <v>301</v>
      </c>
      <c r="J51" s="232">
        <f>H49+H55</f>
        <v>386.00851999999998</v>
      </c>
      <c r="K51" s="172"/>
      <c r="L51" s="100"/>
      <c r="M51" s="101"/>
      <c r="N51" s="101"/>
      <c r="O51" s="102"/>
      <c r="P51" s="102"/>
    </row>
    <row r="52" spans="1:17" ht="13.95" customHeight="1" thickBot="1">
      <c r="A52" s="230" t="s">
        <v>234</v>
      </c>
      <c r="B52" s="205">
        <v>473</v>
      </c>
      <c r="C52" s="179" t="s">
        <v>134</v>
      </c>
      <c r="D52" s="180" t="s">
        <v>216</v>
      </c>
      <c r="E52" s="211">
        <f>MAX(D10:D48)</f>
        <v>2</v>
      </c>
      <c r="F52" s="179" t="s">
        <v>221</v>
      </c>
      <c r="G52" s="180" t="s">
        <v>222</v>
      </c>
      <c r="H52" s="211">
        <f>F50/(SUM(C15:C48)*42)</f>
        <v>0.98053927453334278</v>
      </c>
      <c r="I52" s="197" t="s">
        <v>221</v>
      </c>
      <c r="J52" s="233" t="s">
        <v>292</v>
      </c>
      <c r="L52" s="100"/>
      <c r="M52" s="101"/>
      <c r="N52" s="101"/>
      <c r="O52" s="102"/>
      <c r="P52" s="102"/>
    </row>
    <row r="53" spans="1:17" ht="13.95" customHeight="1" thickBot="1">
      <c r="A53" s="230" t="s">
        <v>235</v>
      </c>
      <c r="B53" s="205">
        <v>2763</v>
      </c>
      <c r="C53" s="179" t="s">
        <v>134</v>
      </c>
      <c r="D53" s="180" t="s">
        <v>217</v>
      </c>
      <c r="E53" s="205">
        <f>MAX(I10:I49)</f>
        <v>95</v>
      </c>
      <c r="F53" s="179" t="s">
        <v>135</v>
      </c>
      <c r="G53" s="180" t="s">
        <v>219</v>
      </c>
      <c r="H53" s="205">
        <f>AVERAGE(I14:I48)</f>
        <v>94.65384615384616</v>
      </c>
      <c r="I53" s="197" t="s">
        <v>135</v>
      </c>
      <c r="J53" s="234">
        <f>SUM(H10:H49)+E55+H55</f>
        <v>9668.188007179484</v>
      </c>
      <c r="L53" s="172"/>
      <c r="M53" s="172"/>
      <c r="N53" s="172"/>
      <c r="O53" s="172"/>
      <c r="P53" s="172"/>
    </row>
    <row r="54" spans="1:17" ht="13.95" customHeight="1" thickBot="1">
      <c r="A54" s="230" t="s">
        <v>136</v>
      </c>
      <c r="B54" s="208">
        <v>1190</v>
      </c>
      <c r="C54" s="179" t="s">
        <v>134</v>
      </c>
      <c r="D54" s="180" t="s">
        <v>218</v>
      </c>
      <c r="E54" s="205">
        <f>MAX(J10:J49)</f>
        <v>8320</v>
      </c>
      <c r="F54" s="179" t="s">
        <v>134</v>
      </c>
      <c r="G54" s="180" t="s">
        <v>220</v>
      </c>
      <c r="H54" s="205">
        <f>AVERAGE(J14:J48)</f>
        <v>6989.4230769230771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0.56669284350073024</v>
      </c>
      <c r="C55" s="179" t="s">
        <v>289</v>
      </c>
      <c r="D55" s="189" t="s">
        <v>287</v>
      </c>
      <c r="E55" s="212">
        <v>219</v>
      </c>
      <c r="F55" s="179" t="s">
        <v>288</v>
      </c>
      <c r="G55" s="178" t="s">
        <v>290</v>
      </c>
      <c r="H55" s="212">
        <v>50</v>
      </c>
      <c r="I55" s="197" t="s">
        <v>288</v>
      </c>
      <c r="J55" s="234">
        <f>(C50/42)+E55+H55</f>
        <v>9300.3418533333333</v>
      </c>
      <c r="L55" s="85">
        <f t="shared" ref="L55:P55" si="10">SUM(L10:L49)</f>
        <v>59.523809523809526</v>
      </c>
      <c r="M55" s="85">
        <f t="shared" si="10"/>
        <v>83000</v>
      </c>
      <c r="N55" s="85">
        <f t="shared" si="10"/>
        <v>250250</v>
      </c>
      <c r="O55" s="85">
        <f t="shared" si="10"/>
        <v>0</v>
      </c>
      <c r="P55" s="85">
        <f t="shared" si="10"/>
        <v>0</v>
      </c>
    </row>
    <row r="56" spans="1:17" ht="43.2" customHeight="1">
      <c r="A56" s="625" t="s">
        <v>552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15156</v>
      </c>
      <c r="B61" s="119">
        <f>C6</f>
        <v>15301</v>
      </c>
      <c r="C61" s="119">
        <f>C50</f>
        <v>379316.35784000001</v>
      </c>
      <c r="D61" s="119">
        <f>J55</f>
        <v>9300.3418533333333</v>
      </c>
      <c r="E61" s="119">
        <f>F50</f>
        <v>333250</v>
      </c>
      <c r="F61" s="119">
        <f>M55</f>
        <v>83000</v>
      </c>
      <c r="G61" s="119">
        <f>N55</f>
        <v>250250</v>
      </c>
      <c r="H61" s="119">
        <f>O55</f>
        <v>0</v>
      </c>
      <c r="I61" s="119">
        <f>P55</f>
        <v>0</v>
      </c>
      <c r="J61" s="119">
        <f>B52</f>
        <v>473</v>
      </c>
      <c r="K61" s="119">
        <f>B53</f>
        <v>2763</v>
      </c>
      <c r="L61" s="119">
        <f>B54</f>
        <v>1190</v>
      </c>
      <c r="M61" s="120">
        <f>B55</f>
        <v>0.56669284350073024</v>
      </c>
      <c r="N61" s="119">
        <f>E53</f>
        <v>95</v>
      </c>
      <c r="O61" s="119">
        <f>H53</f>
        <v>94.65384615384616</v>
      </c>
      <c r="P61" s="119">
        <f>E54</f>
        <v>8320</v>
      </c>
      <c r="Q61" s="119">
        <f>H54</f>
        <v>6989.4230769230771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0.24957239309827456</v>
      </c>
      <c r="N3" s="143">
        <f>N55/F50</f>
        <v>0.75042760690172539</v>
      </c>
      <c r="O3" s="143">
        <f>O55/F50</f>
        <v>0</v>
      </c>
      <c r="P3" s="143">
        <f>P55/F50</f>
        <v>0</v>
      </c>
    </row>
    <row r="4" spans="1:17" ht="13.95" customHeight="1" thickBot="1">
      <c r="A4" s="615">
        <v>25</v>
      </c>
      <c r="B4" s="181" t="s">
        <v>276</v>
      </c>
      <c r="C4" s="202">
        <v>15140</v>
      </c>
      <c r="D4" s="182" t="s">
        <v>137</v>
      </c>
      <c r="E4" s="186">
        <f>'Perf Sheet '!$L$5</f>
        <v>2.2169999999999999E-2</v>
      </c>
      <c r="F4" s="616" t="s">
        <v>284</v>
      </c>
      <c r="G4" s="617"/>
      <c r="H4" s="618" t="s">
        <v>511</v>
      </c>
      <c r="I4" s="618"/>
      <c r="J4" s="619"/>
      <c r="N4" s="32"/>
    </row>
    <row r="5" spans="1:17" ht="13.95" customHeight="1" thickBot="1">
      <c r="A5" s="615"/>
      <c r="B5" s="575" t="s">
        <v>139</v>
      </c>
      <c r="C5" s="203">
        <v>14974</v>
      </c>
      <c r="D5" s="183" t="s">
        <v>277</v>
      </c>
      <c r="E5" s="187">
        <f>(C6+C5)/2</f>
        <v>15047</v>
      </c>
      <c r="F5" s="616" t="s">
        <v>285</v>
      </c>
      <c r="G5" s="620"/>
      <c r="H5" s="618" t="s">
        <v>512</v>
      </c>
      <c r="I5" s="621"/>
      <c r="J5" s="619"/>
      <c r="M5" s="628" t="s">
        <v>198</v>
      </c>
      <c r="N5" s="629"/>
      <c r="O5" s="629"/>
      <c r="P5" s="630"/>
    </row>
    <row r="6" spans="1:17" ht="13.95" customHeight="1" thickBot="1">
      <c r="A6" s="225" t="s">
        <v>202</v>
      </c>
      <c r="B6" s="575" t="s">
        <v>140</v>
      </c>
      <c r="C6" s="203">
        <v>15120</v>
      </c>
      <c r="D6" s="184" t="s">
        <v>203</v>
      </c>
      <c r="E6" s="188">
        <f>'Perf Sheet '!$J$13</f>
        <v>0.65</v>
      </c>
      <c r="F6" s="192" t="s">
        <v>226</v>
      </c>
      <c r="G6" s="194">
        <f>SUM(C12:C15)/SUM(C12:C46)</f>
        <v>7.3315408709149876E-2</v>
      </c>
      <c r="H6" s="192" t="s">
        <v>224</v>
      </c>
      <c r="I6" s="173">
        <f>J55/'Perf Sheet '!$E$21</f>
        <v>60.778378889328579</v>
      </c>
      <c r="J6" s="226"/>
      <c r="M6" s="631" t="s">
        <v>199</v>
      </c>
      <c r="N6" s="632"/>
      <c r="O6" s="632"/>
      <c r="P6" s="633"/>
    </row>
    <row r="7" spans="1:17" ht="13.95" customHeight="1" thickBot="1">
      <c r="A7" s="227">
        <v>22.1</v>
      </c>
      <c r="B7" s="575" t="s">
        <v>141</v>
      </c>
      <c r="C7" s="203">
        <v>8904</v>
      </c>
      <c r="D7" s="185" t="s">
        <v>138</v>
      </c>
      <c r="E7" s="187">
        <f>'Perf Sheet '!$J$15</f>
        <v>6</v>
      </c>
      <c r="F7" s="193" t="s">
        <v>223</v>
      </c>
      <c r="G7" s="187">
        <f>'Perf Sheet '!$J$12</f>
        <v>95</v>
      </c>
      <c r="H7" s="192" t="s">
        <v>225</v>
      </c>
      <c r="I7" s="173">
        <f>F50/'Perf Sheet '!$E$21</f>
        <v>1846.2603878116342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47</v>
      </c>
      <c r="D10" s="206"/>
      <c r="E10" s="214" t="s">
        <v>197</v>
      </c>
      <c r="F10" s="216">
        <f>(D10*42)*C10</f>
        <v>0</v>
      </c>
      <c r="G10" s="198">
        <f>F10</f>
        <v>0</v>
      </c>
      <c r="H10" s="173">
        <f t="shared" ref="H10:H49" si="0">(1*((D10/$A$7)+1))*C10</f>
        <v>47</v>
      </c>
      <c r="I10" s="209">
        <v>15</v>
      </c>
      <c r="J10" s="229">
        <v>5281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69</v>
      </c>
      <c r="J11" s="229">
        <v>5930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547</v>
      </c>
      <c r="C12" s="205">
        <v>170</v>
      </c>
      <c r="D12" s="206"/>
      <c r="E12" s="214" t="s">
        <v>147</v>
      </c>
      <c r="F12" s="216">
        <f t="shared" si="5"/>
        <v>0</v>
      </c>
      <c r="G12" s="198">
        <f t="shared" si="6"/>
        <v>0</v>
      </c>
      <c r="H12" s="173">
        <f t="shared" si="0"/>
        <v>170</v>
      </c>
      <c r="I12" s="209">
        <v>90</v>
      </c>
      <c r="J12" s="229">
        <v>6880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7740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547</v>
      </c>
      <c r="C14" s="205">
        <v>350</v>
      </c>
      <c r="D14" s="206"/>
      <c r="E14" s="214" t="s">
        <v>148</v>
      </c>
      <c r="F14" s="216">
        <f t="shared" si="5"/>
        <v>0</v>
      </c>
      <c r="G14" s="198">
        <f t="shared" si="6"/>
        <v>0</v>
      </c>
      <c r="H14" s="173">
        <f t="shared" si="0"/>
        <v>350</v>
      </c>
      <c r="I14" s="209">
        <v>95</v>
      </c>
      <c r="J14" s="229">
        <v>7930</v>
      </c>
      <c r="L14" s="100">
        <f t="shared" si="7"/>
        <v>0</v>
      </c>
      <c r="M14" s="130">
        <f t="shared" si="1"/>
        <v>0</v>
      </c>
      <c r="N14" s="130">
        <f t="shared" si="2"/>
        <v>0</v>
      </c>
      <c r="O14" s="130">
        <f t="shared" si="3"/>
        <v>0</v>
      </c>
      <c r="P14" s="130">
        <f t="shared" si="4"/>
        <v>0</v>
      </c>
      <c r="Q14" s="86" t="s">
        <v>209</v>
      </c>
    </row>
    <row r="15" spans="1:17" ht="13.95" customHeight="1" thickBot="1">
      <c r="A15" s="228">
        <v>6</v>
      </c>
      <c r="B15" s="204" t="s">
        <v>547</v>
      </c>
      <c r="C15" s="205">
        <v>200</v>
      </c>
      <c r="D15" s="206">
        <v>0.3</v>
      </c>
      <c r="E15" s="214" t="s">
        <v>194</v>
      </c>
      <c r="F15" s="216">
        <v>2520</v>
      </c>
      <c r="G15" s="198">
        <f t="shared" si="6"/>
        <v>2520</v>
      </c>
      <c r="H15" s="173">
        <f t="shared" si="0"/>
        <v>202.71493212669682</v>
      </c>
      <c r="I15" s="209">
        <v>95</v>
      </c>
      <c r="J15" s="229">
        <v>7860</v>
      </c>
      <c r="L15" s="100">
        <f t="shared" si="7"/>
        <v>0</v>
      </c>
      <c r="M15" s="130">
        <f t="shared" si="1"/>
        <v>2520</v>
      </c>
      <c r="N15" s="130">
        <f t="shared" si="2"/>
        <v>0</v>
      </c>
      <c r="O15" s="130">
        <f t="shared" si="3"/>
        <v>0</v>
      </c>
      <c r="P15" s="130">
        <f t="shared" si="4"/>
        <v>0</v>
      </c>
      <c r="Q15" s="86" t="s">
        <v>175</v>
      </c>
    </row>
    <row r="16" spans="1:17" ht="13.95" customHeight="1" thickBot="1">
      <c r="A16" s="228">
        <v>7</v>
      </c>
      <c r="B16" s="204" t="s">
        <v>547</v>
      </c>
      <c r="C16" s="205">
        <v>249</v>
      </c>
      <c r="D16" s="206">
        <v>0.6</v>
      </c>
      <c r="E16" s="214" t="s">
        <v>194</v>
      </c>
      <c r="F16" s="216">
        <v>6280</v>
      </c>
      <c r="G16" s="198">
        <f t="shared" si="6"/>
        <v>8800</v>
      </c>
      <c r="H16" s="173">
        <f t="shared" si="0"/>
        <v>255.76018099547508</v>
      </c>
      <c r="I16" s="209">
        <v>95</v>
      </c>
      <c r="J16" s="229">
        <v>8170</v>
      </c>
      <c r="L16" s="100">
        <f t="shared" si="7"/>
        <v>0</v>
      </c>
      <c r="M16" s="130">
        <f t="shared" si="1"/>
        <v>6280</v>
      </c>
      <c r="N16" s="130">
        <f t="shared" si="2"/>
        <v>0</v>
      </c>
      <c r="O16" s="130">
        <f t="shared" si="3"/>
        <v>0</v>
      </c>
      <c r="P16" s="130">
        <f t="shared" si="4"/>
        <v>0</v>
      </c>
      <c r="Q16" s="86" t="s">
        <v>210</v>
      </c>
    </row>
    <row r="17" spans="1:17" ht="13.95" customHeight="1" thickBot="1">
      <c r="A17" s="228">
        <v>8</v>
      </c>
      <c r="B17" s="204" t="s">
        <v>547</v>
      </c>
      <c r="C17" s="205">
        <v>299</v>
      </c>
      <c r="D17" s="206">
        <v>0.9</v>
      </c>
      <c r="E17" s="214" t="s">
        <v>194</v>
      </c>
      <c r="F17" s="216">
        <v>11300</v>
      </c>
      <c r="G17" s="198">
        <f t="shared" si="6"/>
        <v>20100</v>
      </c>
      <c r="H17" s="173">
        <f t="shared" si="0"/>
        <v>311.1764705882353</v>
      </c>
      <c r="I17" s="209">
        <v>95</v>
      </c>
      <c r="J17" s="229">
        <v>8200</v>
      </c>
      <c r="L17" s="100">
        <f t="shared" si="7"/>
        <v>0</v>
      </c>
      <c r="M17" s="130">
        <f t="shared" si="1"/>
        <v>11300</v>
      </c>
      <c r="N17" s="130">
        <f t="shared" si="2"/>
        <v>0</v>
      </c>
      <c r="O17" s="130">
        <f t="shared" si="3"/>
        <v>0</v>
      </c>
      <c r="P17" s="130">
        <f t="shared" si="4"/>
        <v>0</v>
      </c>
      <c r="Q17" s="86" t="s">
        <v>148</v>
      </c>
    </row>
    <row r="18" spans="1:17" ht="13.95" customHeight="1" thickBot="1">
      <c r="A18" s="228">
        <v>9</v>
      </c>
      <c r="B18" s="204" t="s">
        <v>547</v>
      </c>
      <c r="C18" s="205">
        <v>587</v>
      </c>
      <c r="D18" s="206">
        <v>0.3</v>
      </c>
      <c r="E18" s="214" t="s">
        <v>194</v>
      </c>
      <c r="F18" s="216">
        <v>7400</v>
      </c>
      <c r="G18" s="198">
        <f t="shared" si="6"/>
        <v>27500</v>
      </c>
      <c r="H18" s="173">
        <f t="shared" si="0"/>
        <v>594.96832579185514</v>
      </c>
      <c r="I18" s="209">
        <v>65</v>
      </c>
      <c r="J18" s="229">
        <v>7230</v>
      </c>
      <c r="L18" s="100">
        <f t="shared" si="7"/>
        <v>0</v>
      </c>
      <c r="M18" s="130">
        <f t="shared" si="1"/>
        <v>7400</v>
      </c>
      <c r="N18" s="130">
        <f t="shared" si="2"/>
        <v>0</v>
      </c>
      <c r="O18" s="130">
        <f t="shared" si="3"/>
        <v>0</v>
      </c>
      <c r="P18" s="130">
        <f t="shared" si="4"/>
        <v>0</v>
      </c>
      <c r="Q18" s="86" t="s">
        <v>63</v>
      </c>
    </row>
    <row r="19" spans="1:17" ht="13.95" customHeight="1" thickBot="1">
      <c r="A19" s="228">
        <v>10</v>
      </c>
      <c r="B19" s="204" t="s">
        <v>547</v>
      </c>
      <c r="C19" s="205">
        <v>601</v>
      </c>
      <c r="D19" s="206">
        <v>1.1000000000000001</v>
      </c>
      <c r="E19" s="214" t="s">
        <v>194</v>
      </c>
      <c r="F19" s="216">
        <v>27770</v>
      </c>
      <c r="G19" s="198">
        <f t="shared" si="6"/>
        <v>55270</v>
      </c>
      <c r="H19" s="173">
        <f t="shared" si="0"/>
        <v>630.91402714932133</v>
      </c>
      <c r="I19" s="209">
        <v>95</v>
      </c>
      <c r="J19" s="229">
        <v>7000</v>
      </c>
      <c r="L19" s="100">
        <f t="shared" si="7"/>
        <v>0</v>
      </c>
      <c r="M19" s="130">
        <f t="shared" si="1"/>
        <v>27770</v>
      </c>
      <c r="N19" s="130">
        <f t="shared" si="2"/>
        <v>0</v>
      </c>
      <c r="O19" s="130">
        <f t="shared" si="3"/>
        <v>0</v>
      </c>
      <c r="P19" s="130">
        <f t="shared" si="4"/>
        <v>0</v>
      </c>
      <c r="Q19" s="86" t="s">
        <v>147</v>
      </c>
    </row>
    <row r="20" spans="1:17" ht="13.95" customHeight="1" thickBot="1">
      <c r="A20" s="228">
        <v>11</v>
      </c>
      <c r="B20" s="204" t="s">
        <v>547</v>
      </c>
      <c r="C20" s="205">
        <v>443</v>
      </c>
      <c r="D20" s="206">
        <v>1.5</v>
      </c>
      <c r="E20" s="214" t="s">
        <v>194</v>
      </c>
      <c r="F20" s="216">
        <v>27900</v>
      </c>
      <c r="G20" s="198">
        <f t="shared" si="6"/>
        <v>83170</v>
      </c>
      <c r="H20" s="173">
        <f t="shared" si="0"/>
        <v>473.0678733031674</v>
      </c>
      <c r="I20" s="209">
        <v>95</v>
      </c>
      <c r="J20" s="229">
        <v>7340</v>
      </c>
      <c r="L20" s="100">
        <f t="shared" si="7"/>
        <v>0</v>
      </c>
      <c r="M20" s="130">
        <f t="shared" si="1"/>
        <v>27900</v>
      </c>
      <c r="N20" s="130">
        <f t="shared" si="2"/>
        <v>0</v>
      </c>
      <c r="O20" s="130">
        <f t="shared" si="3"/>
        <v>0</v>
      </c>
      <c r="P20" s="130">
        <f t="shared" si="4"/>
        <v>0</v>
      </c>
      <c r="Q20" s="86" t="s">
        <v>186</v>
      </c>
    </row>
    <row r="21" spans="1:17" ht="13.95" customHeight="1" thickBot="1">
      <c r="A21" s="228">
        <v>12</v>
      </c>
      <c r="B21" s="204" t="s">
        <v>547</v>
      </c>
      <c r="C21" s="205">
        <v>300</v>
      </c>
      <c r="D21" s="206">
        <v>0.6</v>
      </c>
      <c r="E21" s="214" t="s">
        <v>174</v>
      </c>
      <c r="F21" s="216">
        <v>7530</v>
      </c>
      <c r="G21" s="198">
        <f t="shared" si="6"/>
        <v>90700</v>
      </c>
      <c r="H21" s="173">
        <f t="shared" si="0"/>
        <v>308.1447963800905</v>
      </c>
      <c r="I21" s="209">
        <v>95</v>
      </c>
      <c r="J21" s="229">
        <v>7050</v>
      </c>
      <c r="L21" s="100">
        <f t="shared" si="7"/>
        <v>0</v>
      </c>
      <c r="M21" s="130">
        <f t="shared" si="1"/>
        <v>0</v>
      </c>
      <c r="N21" s="130">
        <f t="shared" si="2"/>
        <v>7530</v>
      </c>
      <c r="O21" s="130">
        <f t="shared" si="3"/>
        <v>0</v>
      </c>
      <c r="P21" s="130">
        <f t="shared" si="4"/>
        <v>0</v>
      </c>
      <c r="Q21" s="86" t="s">
        <v>187</v>
      </c>
    </row>
    <row r="22" spans="1:17" ht="13.95" customHeight="1" thickBot="1">
      <c r="A22" s="228">
        <v>13</v>
      </c>
      <c r="B22" s="204" t="s">
        <v>547</v>
      </c>
      <c r="C22" s="205">
        <v>549</v>
      </c>
      <c r="D22" s="206">
        <v>0.9</v>
      </c>
      <c r="E22" s="214" t="s">
        <v>174</v>
      </c>
      <c r="F22" s="216">
        <v>20740</v>
      </c>
      <c r="G22" s="198">
        <f t="shared" si="6"/>
        <v>111440</v>
      </c>
      <c r="H22" s="173">
        <f t="shared" si="0"/>
        <v>571.35746606334851</v>
      </c>
      <c r="I22" s="209">
        <v>95</v>
      </c>
      <c r="J22" s="229">
        <v>6800</v>
      </c>
      <c r="L22" s="100">
        <f t="shared" si="7"/>
        <v>0</v>
      </c>
      <c r="M22" s="130">
        <f t="shared" si="1"/>
        <v>0</v>
      </c>
      <c r="N22" s="130">
        <f t="shared" si="2"/>
        <v>20740</v>
      </c>
      <c r="O22" s="130">
        <f t="shared" si="3"/>
        <v>0</v>
      </c>
      <c r="P22" s="130">
        <f t="shared" si="4"/>
        <v>0</v>
      </c>
      <c r="Q22" s="86" t="s">
        <v>197</v>
      </c>
    </row>
    <row r="23" spans="1:17" ht="13.95" customHeight="1" thickBot="1">
      <c r="A23" s="228">
        <v>14</v>
      </c>
      <c r="B23" s="204" t="s">
        <v>547</v>
      </c>
      <c r="C23" s="205">
        <v>151</v>
      </c>
      <c r="D23" s="206">
        <v>0.3</v>
      </c>
      <c r="E23" s="214" t="s">
        <v>174</v>
      </c>
      <c r="F23" s="216">
        <v>1900</v>
      </c>
      <c r="G23" s="198">
        <f t="shared" si="6"/>
        <v>113340</v>
      </c>
      <c r="H23" s="173">
        <f t="shared" si="0"/>
        <v>153.0497737556561</v>
      </c>
      <c r="I23" s="209">
        <v>95</v>
      </c>
      <c r="J23" s="229">
        <v>6690</v>
      </c>
      <c r="L23" s="100">
        <f t="shared" si="7"/>
        <v>0</v>
      </c>
      <c r="M23" s="130">
        <f t="shared" si="1"/>
        <v>0</v>
      </c>
      <c r="N23" s="130">
        <f t="shared" si="2"/>
        <v>1900</v>
      </c>
      <c r="O23" s="130">
        <f t="shared" si="3"/>
        <v>0</v>
      </c>
      <c r="P23" s="130">
        <f t="shared" si="4"/>
        <v>0</v>
      </c>
      <c r="Q23" s="86" t="s">
        <v>249</v>
      </c>
    </row>
    <row r="24" spans="1:17" ht="13.95" customHeight="1" thickBot="1">
      <c r="A24" s="228">
        <v>15</v>
      </c>
      <c r="B24" s="204" t="s">
        <v>547</v>
      </c>
      <c r="C24" s="205">
        <v>351</v>
      </c>
      <c r="D24" s="206">
        <v>0.9</v>
      </c>
      <c r="E24" s="214" t="s">
        <v>174</v>
      </c>
      <c r="F24" s="216">
        <v>13260</v>
      </c>
      <c r="G24" s="198">
        <f t="shared" si="6"/>
        <v>126600</v>
      </c>
      <c r="H24" s="173">
        <f t="shared" si="0"/>
        <v>365.29411764705884</v>
      </c>
      <c r="I24" s="209">
        <v>95</v>
      </c>
      <c r="J24" s="229">
        <v>6630</v>
      </c>
      <c r="L24" s="100">
        <f t="shared" si="7"/>
        <v>0</v>
      </c>
      <c r="M24" s="130">
        <f t="shared" si="1"/>
        <v>0</v>
      </c>
      <c r="N24" s="130">
        <f t="shared" si="2"/>
        <v>13260</v>
      </c>
      <c r="O24" s="130">
        <f t="shared" si="3"/>
        <v>0</v>
      </c>
      <c r="P24" s="130">
        <f t="shared" si="4"/>
        <v>0</v>
      </c>
      <c r="Q24" s="86" t="s">
        <v>291</v>
      </c>
    </row>
    <row r="25" spans="1:17" ht="13.95" customHeight="1" thickBot="1">
      <c r="A25" s="228">
        <v>16</v>
      </c>
      <c r="B25" s="204" t="s">
        <v>547</v>
      </c>
      <c r="C25" s="205">
        <v>500</v>
      </c>
      <c r="D25" s="206">
        <v>1.3</v>
      </c>
      <c r="E25" s="214" t="s">
        <v>174</v>
      </c>
      <c r="F25" s="216">
        <v>27280</v>
      </c>
      <c r="G25" s="198">
        <f t="shared" si="6"/>
        <v>153880</v>
      </c>
      <c r="H25" s="173">
        <f t="shared" si="0"/>
        <v>529.41176470588232</v>
      </c>
      <c r="I25" s="209">
        <v>95</v>
      </c>
      <c r="J25" s="229">
        <v>6640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547</v>
      </c>
      <c r="C26" s="205">
        <v>149</v>
      </c>
      <c r="D26" s="206">
        <v>0.3</v>
      </c>
      <c r="E26" s="214" t="s">
        <v>174</v>
      </c>
      <c r="F26" s="216">
        <v>1880</v>
      </c>
      <c r="G26" s="198">
        <f t="shared" si="6"/>
        <v>155760</v>
      </c>
      <c r="H26" s="173">
        <f t="shared" si="0"/>
        <v>151.02262443438914</v>
      </c>
      <c r="I26" s="209">
        <v>95</v>
      </c>
      <c r="J26" s="229">
        <v>6510</v>
      </c>
      <c r="L26" s="100">
        <f t="shared" si="7"/>
        <v>0</v>
      </c>
      <c r="M26" s="130">
        <f t="shared" si="1"/>
        <v>0</v>
      </c>
      <c r="N26" s="130">
        <f t="shared" si="2"/>
        <v>1880</v>
      </c>
      <c r="O26" s="130">
        <f t="shared" si="3"/>
        <v>0</v>
      </c>
      <c r="P26" s="130">
        <f t="shared" si="4"/>
        <v>0</v>
      </c>
    </row>
    <row r="27" spans="1:17" ht="13.95" customHeight="1" thickBot="1">
      <c r="A27" s="228">
        <v>18</v>
      </c>
      <c r="B27" s="204" t="s">
        <v>547</v>
      </c>
      <c r="C27" s="205">
        <v>400</v>
      </c>
      <c r="D27" s="206">
        <v>0.9</v>
      </c>
      <c r="E27" s="214" t="s">
        <v>174</v>
      </c>
      <c r="F27" s="216">
        <v>15110</v>
      </c>
      <c r="G27" s="198">
        <f t="shared" si="6"/>
        <v>170870</v>
      </c>
      <c r="H27" s="173">
        <f t="shared" si="0"/>
        <v>416.28959276018105</v>
      </c>
      <c r="I27" s="209">
        <v>95</v>
      </c>
      <c r="J27" s="229">
        <v>6450</v>
      </c>
      <c r="L27" s="100">
        <f t="shared" si="7"/>
        <v>0</v>
      </c>
      <c r="M27" s="130">
        <f t="shared" si="1"/>
        <v>0</v>
      </c>
      <c r="N27" s="130">
        <f t="shared" si="2"/>
        <v>15110</v>
      </c>
      <c r="O27" s="130">
        <f t="shared" si="3"/>
        <v>0</v>
      </c>
      <c r="P27" s="130">
        <f t="shared" si="4"/>
        <v>0</v>
      </c>
    </row>
    <row r="28" spans="1:17" ht="13.95" customHeight="1" thickBot="1">
      <c r="A28" s="228">
        <v>19</v>
      </c>
      <c r="B28" s="204" t="s">
        <v>547</v>
      </c>
      <c r="C28" s="205">
        <v>400</v>
      </c>
      <c r="D28" s="206">
        <v>1.3</v>
      </c>
      <c r="E28" s="214" t="s">
        <v>174</v>
      </c>
      <c r="F28" s="216">
        <v>21860</v>
      </c>
      <c r="G28" s="198">
        <f t="shared" si="6"/>
        <v>192730</v>
      </c>
      <c r="H28" s="173">
        <f t="shared" si="0"/>
        <v>423.52941176470591</v>
      </c>
      <c r="I28" s="209">
        <v>95</v>
      </c>
      <c r="J28" s="229">
        <v>6430</v>
      </c>
      <c r="L28" s="100">
        <f t="shared" si="7"/>
        <v>0</v>
      </c>
      <c r="M28" s="130">
        <f t="shared" si="1"/>
        <v>0</v>
      </c>
      <c r="N28" s="130">
        <f t="shared" si="2"/>
        <v>21860</v>
      </c>
      <c r="O28" s="130">
        <f t="shared" si="3"/>
        <v>0</v>
      </c>
      <c r="P28" s="130">
        <f t="shared" si="4"/>
        <v>0</v>
      </c>
    </row>
    <row r="29" spans="1:17" ht="13.95" customHeight="1" thickBot="1">
      <c r="A29" s="228">
        <v>20</v>
      </c>
      <c r="B29" s="204" t="s">
        <v>553</v>
      </c>
      <c r="C29" s="205">
        <v>398</v>
      </c>
      <c r="D29" s="206">
        <v>0.9</v>
      </c>
      <c r="E29" s="214" t="s">
        <v>174</v>
      </c>
      <c r="F29" s="216">
        <v>15040</v>
      </c>
      <c r="G29" s="198">
        <f t="shared" si="6"/>
        <v>207770</v>
      </c>
      <c r="H29" s="173">
        <f t="shared" si="0"/>
        <v>414.20814479638011</v>
      </c>
      <c r="I29" s="209">
        <v>95</v>
      </c>
      <c r="J29" s="229">
        <v>6680</v>
      </c>
      <c r="L29" s="100">
        <f t="shared" si="7"/>
        <v>0</v>
      </c>
      <c r="M29" s="130">
        <f t="shared" si="1"/>
        <v>0</v>
      </c>
      <c r="N29" s="130">
        <f t="shared" si="2"/>
        <v>15040</v>
      </c>
      <c r="O29" s="130">
        <f t="shared" si="3"/>
        <v>0</v>
      </c>
      <c r="P29" s="130">
        <f t="shared" si="4"/>
        <v>0</v>
      </c>
    </row>
    <row r="30" spans="1:17" ht="13.95" customHeight="1" thickBot="1">
      <c r="A30" s="228">
        <v>21</v>
      </c>
      <c r="B30" s="204" t="s">
        <v>553</v>
      </c>
      <c r="C30" s="205">
        <v>300</v>
      </c>
      <c r="D30" s="206">
        <v>1.5</v>
      </c>
      <c r="E30" s="214" t="s">
        <v>174</v>
      </c>
      <c r="F30" s="216">
        <v>18880</v>
      </c>
      <c r="G30" s="198">
        <f t="shared" si="6"/>
        <v>226650</v>
      </c>
      <c r="H30" s="173">
        <f t="shared" si="0"/>
        <v>320.36199095022624</v>
      </c>
      <c r="I30" s="209">
        <v>95</v>
      </c>
      <c r="J30" s="229">
        <v>7030</v>
      </c>
      <c r="L30" s="100">
        <f t="shared" si="7"/>
        <v>0</v>
      </c>
      <c r="M30" s="130">
        <f t="shared" si="1"/>
        <v>0</v>
      </c>
      <c r="N30" s="130">
        <f t="shared" si="2"/>
        <v>18880</v>
      </c>
      <c r="O30" s="130">
        <f t="shared" si="3"/>
        <v>0</v>
      </c>
      <c r="P30" s="130">
        <f t="shared" si="4"/>
        <v>0</v>
      </c>
    </row>
    <row r="31" spans="1:17" ht="13.95" customHeight="1" thickBot="1">
      <c r="A31" s="228">
        <v>22</v>
      </c>
      <c r="B31" s="204" t="s">
        <v>553</v>
      </c>
      <c r="C31" s="205">
        <v>333</v>
      </c>
      <c r="D31" s="206">
        <v>0.3</v>
      </c>
      <c r="E31" s="214" t="s">
        <v>174</v>
      </c>
      <c r="F31" s="216">
        <v>1680</v>
      </c>
      <c r="G31" s="198">
        <f t="shared" si="6"/>
        <v>228330</v>
      </c>
      <c r="H31" s="173">
        <f t="shared" si="0"/>
        <v>337.52036199095022</v>
      </c>
      <c r="I31" s="209">
        <v>95</v>
      </c>
      <c r="J31" s="229">
        <v>6410</v>
      </c>
      <c r="L31" s="100">
        <f t="shared" si="7"/>
        <v>0</v>
      </c>
      <c r="M31" s="130">
        <f t="shared" si="1"/>
        <v>0</v>
      </c>
      <c r="N31" s="130">
        <f t="shared" si="2"/>
        <v>1680</v>
      </c>
      <c r="O31" s="130">
        <f t="shared" si="3"/>
        <v>0</v>
      </c>
      <c r="P31" s="130">
        <f t="shared" si="4"/>
        <v>0</v>
      </c>
    </row>
    <row r="32" spans="1:17" ht="13.95" customHeight="1" thickBot="1">
      <c r="A32" s="228">
        <v>23</v>
      </c>
      <c r="B32" s="204" t="s">
        <v>554</v>
      </c>
      <c r="C32" s="205">
        <v>550</v>
      </c>
      <c r="D32" s="206"/>
      <c r="E32" s="214" t="s">
        <v>291</v>
      </c>
      <c r="F32" s="216">
        <v>0</v>
      </c>
      <c r="G32" s="198">
        <f t="shared" si="6"/>
        <v>228330</v>
      </c>
      <c r="H32" s="173">
        <f t="shared" si="0"/>
        <v>550</v>
      </c>
      <c r="I32" s="209">
        <v>15</v>
      </c>
      <c r="J32" s="229">
        <v>3140</v>
      </c>
      <c r="L32" s="100">
        <f t="shared" si="7"/>
        <v>0</v>
      </c>
      <c r="M32" s="130">
        <f t="shared" si="1"/>
        <v>0</v>
      </c>
      <c r="N32" s="130">
        <f t="shared" si="2"/>
        <v>0</v>
      </c>
      <c r="O32" s="130">
        <f t="shared" si="3"/>
        <v>0</v>
      </c>
      <c r="P32" s="130">
        <f t="shared" si="4"/>
        <v>0</v>
      </c>
    </row>
    <row r="33" spans="1:16" ht="13.95" customHeight="1" thickBot="1">
      <c r="A33" s="228">
        <v>24</v>
      </c>
      <c r="B33" s="204" t="s">
        <v>436</v>
      </c>
      <c r="C33" s="205">
        <v>297</v>
      </c>
      <c r="D33" s="206"/>
      <c r="E33" s="214" t="s">
        <v>148</v>
      </c>
      <c r="F33" s="216">
        <v>0</v>
      </c>
      <c r="G33" s="198">
        <f t="shared" si="6"/>
        <v>228330</v>
      </c>
      <c r="H33" s="173">
        <f t="shared" si="0"/>
        <v>297</v>
      </c>
      <c r="I33" s="209">
        <v>95</v>
      </c>
      <c r="J33" s="229">
        <v>7360</v>
      </c>
      <c r="L33" s="100">
        <f t="shared" si="7"/>
        <v>0</v>
      </c>
      <c r="M33" s="130">
        <f t="shared" si="1"/>
        <v>0</v>
      </c>
      <c r="N33" s="130">
        <f t="shared" si="2"/>
        <v>0</v>
      </c>
      <c r="O33" s="130">
        <f t="shared" si="3"/>
        <v>0</v>
      </c>
      <c r="P33" s="130">
        <f t="shared" si="4"/>
        <v>0</v>
      </c>
    </row>
    <row r="34" spans="1:16" ht="13.95" customHeight="1" thickBot="1">
      <c r="A34" s="228">
        <v>25</v>
      </c>
      <c r="B34" s="204" t="s">
        <v>436</v>
      </c>
      <c r="C34" s="205">
        <v>538</v>
      </c>
      <c r="D34" s="206">
        <v>0.3</v>
      </c>
      <c r="E34" s="214" t="s">
        <v>174</v>
      </c>
      <c r="F34" s="216">
        <v>6780</v>
      </c>
      <c r="G34" s="198">
        <f t="shared" si="6"/>
        <v>235110</v>
      </c>
      <c r="H34" s="173">
        <f t="shared" si="0"/>
        <v>545.30316742081448</v>
      </c>
      <c r="I34" s="209">
        <v>95</v>
      </c>
      <c r="J34" s="229">
        <v>7270</v>
      </c>
      <c r="L34" s="100">
        <f t="shared" si="7"/>
        <v>0</v>
      </c>
      <c r="M34" s="130">
        <f t="shared" si="1"/>
        <v>0</v>
      </c>
      <c r="N34" s="130">
        <f t="shared" si="2"/>
        <v>6780</v>
      </c>
      <c r="O34" s="130">
        <f t="shared" si="3"/>
        <v>0</v>
      </c>
      <c r="P34" s="130">
        <f t="shared" si="4"/>
        <v>0</v>
      </c>
    </row>
    <row r="35" spans="1:16" ht="13.95" customHeight="1" thickBot="1">
      <c r="A35" s="228">
        <v>26</v>
      </c>
      <c r="B35" s="204" t="s">
        <v>436</v>
      </c>
      <c r="C35" s="205">
        <v>399</v>
      </c>
      <c r="D35" s="206">
        <v>0.6</v>
      </c>
      <c r="E35" s="214" t="s">
        <v>174</v>
      </c>
      <c r="F35" s="216">
        <v>10060</v>
      </c>
      <c r="G35" s="198">
        <f t="shared" si="6"/>
        <v>245170</v>
      </c>
      <c r="H35" s="173">
        <f t="shared" si="0"/>
        <v>409.83257918552033</v>
      </c>
      <c r="I35" s="209">
        <v>95</v>
      </c>
      <c r="J35" s="229">
        <v>6580</v>
      </c>
      <c r="L35" s="100">
        <f t="shared" si="7"/>
        <v>0</v>
      </c>
      <c r="M35" s="130">
        <f t="shared" si="1"/>
        <v>0</v>
      </c>
      <c r="N35" s="130">
        <f t="shared" si="2"/>
        <v>10060</v>
      </c>
      <c r="O35" s="130">
        <f t="shared" si="3"/>
        <v>0</v>
      </c>
      <c r="P35" s="130">
        <f t="shared" si="4"/>
        <v>0</v>
      </c>
    </row>
    <row r="36" spans="1:16" ht="13.95" customHeight="1" thickBot="1">
      <c r="A36" s="228">
        <v>27</v>
      </c>
      <c r="B36" s="204" t="s">
        <v>436</v>
      </c>
      <c r="C36" s="205">
        <v>452</v>
      </c>
      <c r="D36" s="206">
        <v>0.9</v>
      </c>
      <c r="E36" s="214" t="s">
        <v>174</v>
      </c>
      <c r="F36" s="216">
        <v>17070</v>
      </c>
      <c r="G36" s="198">
        <f t="shared" si="6"/>
        <v>262240</v>
      </c>
      <c r="H36" s="173">
        <f t="shared" si="0"/>
        <v>470.40723981900459</v>
      </c>
      <c r="I36" s="209">
        <v>95</v>
      </c>
      <c r="J36" s="229">
        <v>6220</v>
      </c>
      <c r="L36" s="100">
        <f t="shared" si="7"/>
        <v>0</v>
      </c>
      <c r="M36" s="130">
        <f t="shared" si="1"/>
        <v>0</v>
      </c>
      <c r="N36" s="130">
        <f t="shared" si="2"/>
        <v>17070</v>
      </c>
      <c r="O36" s="130">
        <f t="shared" si="3"/>
        <v>0</v>
      </c>
      <c r="P36" s="130">
        <f t="shared" si="4"/>
        <v>0</v>
      </c>
    </row>
    <row r="37" spans="1:16" ht="13.95" customHeight="1" thickBot="1">
      <c r="A37" s="228">
        <v>28</v>
      </c>
      <c r="B37" s="204" t="s">
        <v>515</v>
      </c>
      <c r="C37" s="205">
        <v>415</v>
      </c>
      <c r="D37" s="206">
        <v>1.1000000000000001</v>
      </c>
      <c r="E37" s="214" t="s">
        <v>174</v>
      </c>
      <c r="F37" s="216">
        <v>19190</v>
      </c>
      <c r="G37" s="198">
        <f t="shared" si="6"/>
        <v>281430</v>
      </c>
      <c r="H37" s="173">
        <f t="shared" si="0"/>
        <v>435.65610859728508</v>
      </c>
      <c r="I37" s="209">
        <v>95</v>
      </c>
      <c r="J37" s="229">
        <v>6140</v>
      </c>
      <c r="L37" s="100">
        <f t="shared" si="7"/>
        <v>0</v>
      </c>
      <c r="M37" s="130">
        <f t="shared" si="1"/>
        <v>0</v>
      </c>
      <c r="N37" s="130">
        <f t="shared" si="2"/>
        <v>19190</v>
      </c>
      <c r="O37" s="130">
        <f t="shared" si="3"/>
        <v>0</v>
      </c>
      <c r="P37" s="130">
        <f t="shared" si="4"/>
        <v>0</v>
      </c>
    </row>
    <row r="38" spans="1:16" ht="13.95" customHeight="1" thickBot="1">
      <c r="A38" s="228">
        <v>29</v>
      </c>
      <c r="B38" s="204" t="s">
        <v>515</v>
      </c>
      <c r="C38" s="205">
        <v>501</v>
      </c>
      <c r="D38" s="206">
        <v>1.5</v>
      </c>
      <c r="E38" s="214" t="s">
        <v>174</v>
      </c>
      <c r="F38" s="216">
        <v>31560</v>
      </c>
      <c r="G38" s="198">
        <f t="shared" si="6"/>
        <v>312990</v>
      </c>
      <c r="H38" s="173">
        <f t="shared" si="0"/>
        <v>535.00452488687779</v>
      </c>
      <c r="I38" s="209">
        <v>95</v>
      </c>
      <c r="J38" s="229">
        <v>6170</v>
      </c>
      <c r="L38" s="100">
        <f t="shared" si="7"/>
        <v>0</v>
      </c>
      <c r="M38" s="130">
        <f t="shared" si="1"/>
        <v>0</v>
      </c>
      <c r="N38" s="130">
        <f t="shared" si="2"/>
        <v>31560</v>
      </c>
      <c r="O38" s="130">
        <f t="shared" si="3"/>
        <v>0</v>
      </c>
      <c r="P38" s="130">
        <f t="shared" si="4"/>
        <v>0</v>
      </c>
    </row>
    <row r="39" spans="1:16" ht="13.95" customHeight="1" thickBot="1">
      <c r="A39" s="228">
        <v>30</v>
      </c>
      <c r="B39" s="204" t="s">
        <v>515</v>
      </c>
      <c r="C39" s="205">
        <v>390</v>
      </c>
      <c r="D39" s="206">
        <v>1.75</v>
      </c>
      <c r="E39" s="214" t="s">
        <v>174</v>
      </c>
      <c r="F39" s="216">
        <v>20260</v>
      </c>
      <c r="G39" s="198">
        <f t="shared" si="6"/>
        <v>333250</v>
      </c>
      <c r="H39" s="173">
        <f t="shared" si="0"/>
        <v>420.88235294117646</v>
      </c>
      <c r="I39" s="209">
        <v>95</v>
      </c>
      <c r="J39" s="229">
        <v>6350</v>
      </c>
      <c r="L39" s="100">
        <f t="shared" si="7"/>
        <v>0</v>
      </c>
      <c r="M39" s="130">
        <f t="shared" si="1"/>
        <v>0</v>
      </c>
      <c r="N39" s="130">
        <f t="shared" si="2"/>
        <v>20260</v>
      </c>
      <c r="O39" s="130">
        <f t="shared" si="3"/>
        <v>0</v>
      </c>
      <c r="P39" s="130">
        <f t="shared" si="4"/>
        <v>0</v>
      </c>
    </row>
    <row r="40" spans="1:16" ht="13.95" customHeight="1" thickBot="1">
      <c r="A40" s="228">
        <v>31</v>
      </c>
      <c r="B40" s="204"/>
      <c r="C40" s="205"/>
      <c r="D40" s="206"/>
      <c r="E40" s="214"/>
      <c r="F40" s="216">
        <f t="shared" si="5"/>
        <v>0</v>
      </c>
      <c r="G40" s="198">
        <f t="shared" si="6"/>
        <v>333250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515</v>
      </c>
      <c r="C49" s="191">
        <f>(C5*E4)</f>
        <v>331.97357999999997</v>
      </c>
      <c r="D49" s="213"/>
      <c r="E49" s="207" t="s">
        <v>214</v>
      </c>
      <c r="F49" s="215"/>
      <c r="G49" s="199"/>
      <c r="H49" s="173">
        <f t="shared" si="0"/>
        <v>331.97357999999997</v>
      </c>
      <c r="I49" s="205">
        <v>95</v>
      </c>
      <c r="J49" s="229">
        <v>6540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449840.89035999996</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0.85069444444444453</v>
      </c>
      <c r="C51" s="190" t="s">
        <v>258</v>
      </c>
      <c r="D51" s="180" t="s">
        <v>260</v>
      </c>
      <c r="E51" s="210">
        <v>0.20069444444444443</v>
      </c>
      <c r="F51" s="190" t="s">
        <v>258</v>
      </c>
      <c r="G51" s="180" t="s">
        <v>261</v>
      </c>
      <c r="H51" s="217">
        <v>43171</v>
      </c>
      <c r="I51" s="197" t="s">
        <v>301</v>
      </c>
      <c r="J51" s="232">
        <f>H49+H55</f>
        <v>381.97357999999997</v>
      </c>
      <c r="K51" s="172"/>
      <c r="L51" s="100"/>
      <c r="M51" s="101"/>
      <c r="N51" s="101"/>
      <c r="O51" s="102"/>
      <c r="P51" s="102"/>
    </row>
    <row r="52" spans="1:17" ht="13.95" customHeight="1" thickBot="1">
      <c r="A52" s="230" t="s">
        <v>234</v>
      </c>
      <c r="B52" s="205">
        <v>484</v>
      </c>
      <c r="C52" s="179" t="s">
        <v>134</v>
      </c>
      <c r="D52" s="180" t="s">
        <v>216</v>
      </c>
      <c r="E52" s="211">
        <f>MAX(D10:D48)</f>
        <v>1.75</v>
      </c>
      <c r="F52" s="179" t="s">
        <v>221</v>
      </c>
      <c r="G52" s="180" t="s">
        <v>222</v>
      </c>
      <c r="H52" s="211">
        <f>F50/(SUM(C15:C48)*42)</f>
        <v>0.81363041525059576</v>
      </c>
      <c r="I52" s="197" t="s">
        <v>221</v>
      </c>
      <c r="J52" s="233" t="s">
        <v>292</v>
      </c>
      <c r="L52" s="100"/>
      <c r="M52" s="101"/>
      <c r="N52" s="101"/>
      <c r="O52" s="102"/>
      <c r="P52" s="102"/>
    </row>
    <row r="53" spans="1:17" ht="13.95" customHeight="1" thickBot="1">
      <c r="A53" s="230" t="s">
        <v>235</v>
      </c>
      <c r="B53" s="205">
        <v>5281</v>
      </c>
      <c r="C53" s="179" t="s">
        <v>134</v>
      </c>
      <c r="D53" s="180" t="s">
        <v>217</v>
      </c>
      <c r="E53" s="205">
        <f>MAX(I10:I49)</f>
        <v>95</v>
      </c>
      <c r="F53" s="179" t="s">
        <v>135</v>
      </c>
      <c r="G53" s="180" t="s">
        <v>219</v>
      </c>
      <c r="H53" s="205">
        <f>AVERAGE(I14:I48)</f>
        <v>90.769230769230774</v>
      </c>
      <c r="I53" s="197" t="s">
        <v>135</v>
      </c>
      <c r="J53" s="234">
        <f>SUM(H10:H49)+E55+H55</f>
        <v>11341.375217578105</v>
      </c>
      <c r="L53" s="172"/>
      <c r="M53" s="172"/>
      <c r="N53" s="172"/>
      <c r="O53" s="172"/>
      <c r="P53" s="172"/>
    </row>
    <row r="54" spans="1:17" ht="13.95" customHeight="1" thickBot="1">
      <c r="A54" s="230" t="s">
        <v>136</v>
      </c>
      <c r="B54" s="208">
        <v>1496</v>
      </c>
      <c r="C54" s="179" t="s">
        <v>134</v>
      </c>
      <c r="D54" s="180" t="s">
        <v>218</v>
      </c>
      <c r="E54" s="205">
        <f>MAX(J10:J49)</f>
        <v>8200</v>
      </c>
      <c r="F54" s="179" t="s">
        <v>134</v>
      </c>
      <c r="G54" s="180" t="s">
        <v>220</v>
      </c>
      <c r="H54" s="205">
        <f>AVERAGE(J14:J48)</f>
        <v>6780</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0.60101437556154536</v>
      </c>
      <c r="C55" s="179" t="s">
        <v>289</v>
      </c>
      <c r="D55" s="189" t="s">
        <v>287</v>
      </c>
      <c r="E55" s="212">
        <v>210</v>
      </c>
      <c r="F55" s="179" t="s">
        <v>288</v>
      </c>
      <c r="G55" s="178" t="s">
        <v>290</v>
      </c>
      <c r="H55" s="212">
        <v>50</v>
      </c>
      <c r="I55" s="197" t="s">
        <v>288</v>
      </c>
      <c r="J55" s="234">
        <f>(C50/42)+E55+H55</f>
        <v>10970.497389523809</v>
      </c>
      <c r="L55" s="85">
        <f t="shared" ref="L55:P55" si="10">SUM(L10:L49)</f>
        <v>59.523809523809526</v>
      </c>
      <c r="M55" s="85">
        <f t="shared" si="10"/>
        <v>83170</v>
      </c>
      <c r="N55" s="85">
        <f t="shared" si="10"/>
        <v>250080</v>
      </c>
      <c r="O55" s="85">
        <f t="shared" si="10"/>
        <v>0</v>
      </c>
      <c r="P55" s="85">
        <f t="shared" si="10"/>
        <v>0</v>
      </c>
    </row>
    <row r="56" spans="1:17" ht="53.4" customHeight="1">
      <c r="A56" s="625" t="s">
        <v>555</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14974</v>
      </c>
      <c r="B61" s="119">
        <f>C6</f>
        <v>15120</v>
      </c>
      <c r="C61" s="119">
        <f>C50</f>
        <v>449840.89035999996</v>
      </c>
      <c r="D61" s="119">
        <f>J55</f>
        <v>10970.497389523809</v>
      </c>
      <c r="E61" s="119">
        <f>F50</f>
        <v>333250</v>
      </c>
      <c r="F61" s="119">
        <f>M55</f>
        <v>83170</v>
      </c>
      <c r="G61" s="119">
        <f>N55</f>
        <v>250080</v>
      </c>
      <c r="H61" s="119">
        <f>O55</f>
        <v>0</v>
      </c>
      <c r="I61" s="119">
        <f>P55</f>
        <v>0</v>
      </c>
      <c r="J61" s="119">
        <f>B52</f>
        <v>484</v>
      </c>
      <c r="K61" s="119">
        <f>B53</f>
        <v>5281</v>
      </c>
      <c r="L61" s="119">
        <f>B54</f>
        <v>1496</v>
      </c>
      <c r="M61" s="120">
        <f>B55</f>
        <v>0.60101437556154536</v>
      </c>
      <c r="N61" s="119">
        <f>E53</f>
        <v>95</v>
      </c>
      <c r="O61" s="119">
        <f>H53</f>
        <v>90.769230769230774</v>
      </c>
      <c r="P61" s="119">
        <f>E54</f>
        <v>8200</v>
      </c>
      <c r="Q61" s="119">
        <f>H54</f>
        <v>6780</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0.24858943577430972</v>
      </c>
      <c r="N3" s="143">
        <f>N55/F50</f>
        <v>0.7514105642256903</v>
      </c>
      <c r="O3" s="143">
        <f>O55/F50</f>
        <v>0</v>
      </c>
      <c r="P3" s="143">
        <f>P55/F50</f>
        <v>0</v>
      </c>
    </row>
    <row r="4" spans="1:17" ht="13.95" customHeight="1" thickBot="1">
      <c r="A4" s="615">
        <v>26</v>
      </c>
      <c r="B4" s="181" t="s">
        <v>276</v>
      </c>
      <c r="C4" s="202">
        <v>14958</v>
      </c>
      <c r="D4" s="182" t="s">
        <v>137</v>
      </c>
      <c r="E4" s="186">
        <f>'Perf Sheet '!$L$5</f>
        <v>2.2169999999999999E-2</v>
      </c>
      <c r="F4" s="616" t="s">
        <v>284</v>
      </c>
      <c r="G4" s="617"/>
      <c r="H4" s="618" t="s">
        <v>512</v>
      </c>
      <c r="I4" s="618"/>
      <c r="J4" s="619"/>
      <c r="N4" s="32"/>
    </row>
    <row r="5" spans="1:17" ht="13.95" customHeight="1" thickBot="1">
      <c r="A5" s="615"/>
      <c r="B5" s="575" t="s">
        <v>139</v>
      </c>
      <c r="C5" s="203">
        <v>14793</v>
      </c>
      <c r="D5" s="183" t="s">
        <v>277</v>
      </c>
      <c r="E5" s="187">
        <f>(C6+C5)/2</f>
        <v>14865.5</v>
      </c>
      <c r="F5" s="616" t="s">
        <v>285</v>
      </c>
      <c r="G5" s="620"/>
      <c r="H5" s="618" t="s">
        <v>509</v>
      </c>
      <c r="I5" s="621"/>
      <c r="J5" s="619"/>
      <c r="M5" s="628" t="s">
        <v>198</v>
      </c>
      <c r="N5" s="629"/>
      <c r="O5" s="629"/>
      <c r="P5" s="630"/>
    </row>
    <row r="6" spans="1:17" ht="13.95" customHeight="1" thickBot="1">
      <c r="A6" s="225" t="s">
        <v>202</v>
      </c>
      <c r="B6" s="575" t="s">
        <v>140</v>
      </c>
      <c r="C6" s="203">
        <v>14938</v>
      </c>
      <c r="D6" s="184" t="s">
        <v>203</v>
      </c>
      <c r="E6" s="188">
        <f>'Perf Sheet '!$J$13</f>
        <v>0.65</v>
      </c>
      <c r="F6" s="192" t="s">
        <v>226</v>
      </c>
      <c r="G6" s="194">
        <f>SUM(C12:C15)/SUM(C12:C46)</f>
        <v>8.725308845874348E-2</v>
      </c>
      <c r="H6" s="192" t="s">
        <v>224</v>
      </c>
      <c r="I6" s="173">
        <f>J55/'Perf Sheet '!$E$21</f>
        <v>51.520690412874295</v>
      </c>
      <c r="J6" s="226"/>
      <c r="M6" s="631" t="s">
        <v>199</v>
      </c>
      <c r="N6" s="632"/>
      <c r="O6" s="632"/>
      <c r="P6" s="633"/>
    </row>
    <row r="7" spans="1:17" ht="13.95" customHeight="1" thickBot="1">
      <c r="A7" s="227">
        <v>22.1</v>
      </c>
      <c r="B7" s="575" t="s">
        <v>141</v>
      </c>
      <c r="C7" s="203">
        <v>8905</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40</v>
      </c>
      <c r="D10" s="206"/>
      <c r="E10" s="214" t="s">
        <v>197</v>
      </c>
      <c r="F10" s="216">
        <f>(D10*42)*C10</f>
        <v>0</v>
      </c>
      <c r="G10" s="198">
        <f>F10</f>
        <v>0</v>
      </c>
      <c r="H10" s="173">
        <f t="shared" ref="H10:H49" si="0">(1*((D10/$A$7)+1))*C10</f>
        <v>40</v>
      </c>
      <c r="I10" s="209">
        <v>15</v>
      </c>
      <c r="J10" s="229">
        <v>4970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61</v>
      </c>
      <c r="J11" s="229">
        <v>7300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549</v>
      </c>
      <c r="C12" s="205">
        <v>170</v>
      </c>
      <c r="D12" s="206"/>
      <c r="E12" s="214" t="s">
        <v>147</v>
      </c>
      <c r="F12" s="216">
        <f t="shared" si="5"/>
        <v>0</v>
      </c>
      <c r="G12" s="198">
        <f t="shared" si="6"/>
        <v>0</v>
      </c>
      <c r="H12" s="173">
        <f t="shared" si="0"/>
        <v>170</v>
      </c>
      <c r="I12" s="209">
        <v>95</v>
      </c>
      <c r="J12" s="229">
        <v>7300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7100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549</v>
      </c>
      <c r="C14" s="205">
        <v>350</v>
      </c>
      <c r="D14" s="206"/>
      <c r="E14" s="214" t="s">
        <v>148</v>
      </c>
      <c r="F14" s="216">
        <f t="shared" si="5"/>
        <v>0</v>
      </c>
      <c r="G14" s="198">
        <f t="shared" si="6"/>
        <v>0</v>
      </c>
      <c r="H14" s="173">
        <f t="shared" si="0"/>
        <v>350</v>
      </c>
      <c r="I14" s="209">
        <v>95</v>
      </c>
      <c r="J14" s="229">
        <v>7600</v>
      </c>
      <c r="L14" s="100">
        <f t="shared" si="7"/>
        <v>0</v>
      </c>
      <c r="M14" s="130">
        <f t="shared" si="1"/>
        <v>0</v>
      </c>
      <c r="N14" s="130">
        <f t="shared" si="2"/>
        <v>0</v>
      </c>
      <c r="O14" s="130">
        <f t="shared" si="3"/>
        <v>0</v>
      </c>
      <c r="P14" s="130">
        <f t="shared" si="4"/>
        <v>0</v>
      </c>
      <c r="Q14" s="86" t="s">
        <v>209</v>
      </c>
    </row>
    <row r="15" spans="1:17" ht="13.95" customHeight="1" thickBot="1">
      <c r="A15" s="228">
        <v>6</v>
      </c>
      <c r="B15" s="204" t="s">
        <v>549</v>
      </c>
      <c r="C15" s="205">
        <v>199</v>
      </c>
      <c r="D15" s="206">
        <v>0.3</v>
      </c>
      <c r="E15" s="214" t="s">
        <v>194</v>
      </c>
      <c r="F15" s="216">
        <v>2500</v>
      </c>
      <c r="G15" s="198">
        <f t="shared" si="6"/>
        <v>2500</v>
      </c>
      <c r="H15" s="173">
        <f t="shared" si="0"/>
        <v>201.70135746606334</v>
      </c>
      <c r="I15" s="209">
        <v>90</v>
      </c>
      <c r="J15" s="229">
        <v>8000</v>
      </c>
      <c r="L15" s="100">
        <f t="shared" si="7"/>
        <v>0</v>
      </c>
      <c r="M15" s="130">
        <f t="shared" si="1"/>
        <v>2500</v>
      </c>
      <c r="N15" s="130">
        <f t="shared" si="2"/>
        <v>0</v>
      </c>
      <c r="O15" s="130">
        <f t="shared" si="3"/>
        <v>0</v>
      </c>
      <c r="P15" s="130">
        <f t="shared" si="4"/>
        <v>0</v>
      </c>
      <c r="Q15" s="86" t="s">
        <v>175</v>
      </c>
    </row>
    <row r="16" spans="1:17" ht="13.95" customHeight="1" thickBot="1">
      <c r="A16" s="228">
        <v>7</v>
      </c>
      <c r="B16" s="204" t="s">
        <v>549</v>
      </c>
      <c r="C16" s="205">
        <v>250</v>
      </c>
      <c r="D16" s="206">
        <v>0.6</v>
      </c>
      <c r="E16" s="214" t="s">
        <v>194</v>
      </c>
      <c r="F16" s="216">
        <v>6330</v>
      </c>
      <c r="G16" s="198">
        <f t="shared" si="6"/>
        <v>8830</v>
      </c>
      <c r="H16" s="173">
        <f t="shared" si="0"/>
        <v>256.78733031674204</v>
      </c>
      <c r="I16" s="209">
        <v>90</v>
      </c>
      <c r="J16" s="229">
        <v>8200</v>
      </c>
      <c r="L16" s="100">
        <f t="shared" si="7"/>
        <v>0</v>
      </c>
      <c r="M16" s="130">
        <f t="shared" si="1"/>
        <v>6330</v>
      </c>
      <c r="N16" s="130">
        <f t="shared" si="2"/>
        <v>0</v>
      </c>
      <c r="O16" s="130">
        <f t="shared" si="3"/>
        <v>0</v>
      </c>
      <c r="P16" s="130">
        <f t="shared" si="4"/>
        <v>0</v>
      </c>
      <c r="Q16" s="86" t="s">
        <v>210</v>
      </c>
    </row>
    <row r="17" spans="1:17" ht="13.95" customHeight="1" thickBot="1">
      <c r="A17" s="228">
        <v>8</v>
      </c>
      <c r="B17" s="204" t="s">
        <v>549</v>
      </c>
      <c r="C17" s="205">
        <v>300</v>
      </c>
      <c r="D17" s="206">
        <v>0.9</v>
      </c>
      <c r="E17" s="214" t="s">
        <v>194</v>
      </c>
      <c r="F17" s="216">
        <v>11300</v>
      </c>
      <c r="G17" s="198">
        <f t="shared" si="6"/>
        <v>20130</v>
      </c>
      <c r="H17" s="173">
        <f t="shared" si="0"/>
        <v>312.21719457013575</v>
      </c>
      <c r="I17" s="209">
        <v>95</v>
      </c>
      <c r="J17" s="229">
        <v>7400</v>
      </c>
      <c r="L17" s="100">
        <f t="shared" si="7"/>
        <v>0</v>
      </c>
      <c r="M17" s="130">
        <f t="shared" si="1"/>
        <v>11300</v>
      </c>
      <c r="N17" s="130">
        <f t="shared" si="2"/>
        <v>0</v>
      </c>
      <c r="O17" s="130">
        <f t="shared" si="3"/>
        <v>0</v>
      </c>
      <c r="P17" s="130">
        <f t="shared" si="4"/>
        <v>0</v>
      </c>
      <c r="Q17" s="86" t="s">
        <v>148</v>
      </c>
    </row>
    <row r="18" spans="1:17" ht="13.95" customHeight="1" thickBot="1">
      <c r="A18" s="228">
        <v>9</v>
      </c>
      <c r="B18" s="204" t="s">
        <v>549</v>
      </c>
      <c r="C18" s="205">
        <v>300</v>
      </c>
      <c r="D18" s="206">
        <v>0.3</v>
      </c>
      <c r="E18" s="214" t="s">
        <v>194</v>
      </c>
      <c r="F18" s="216">
        <v>3790</v>
      </c>
      <c r="G18" s="198">
        <f t="shared" si="6"/>
        <v>23920</v>
      </c>
      <c r="H18" s="173">
        <f t="shared" si="0"/>
        <v>304.07239819004525</v>
      </c>
      <c r="I18" s="209">
        <v>95</v>
      </c>
      <c r="J18" s="229">
        <v>7200</v>
      </c>
      <c r="L18" s="100">
        <f t="shared" si="7"/>
        <v>0</v>
      </c>
      <c r="M18" s="130">
        <f t="shared" si="1"/>
        <v>3790</v>
      </c>
      <c r="N18" s="130">
        <f t="shared" si="2"/>
        <v>0</v>
      </c>
      <c r="O18" s="130">
        <f t="shared" si="3"/>
        <v>0</v>
      </c>
      <c r="P18" s="130">
        <f t="shared" si="4"/>
        <v>0</v>
      </c>
      <c r="Q18" s="86" t="s">
        <v>63</v>
      </c>
    </row>
    <row r="19" spans="1:17" ht="13.95" customHeight="1" thickBot="1">
      <c r="A19" s="228">
        <v>10</v>
      </c>
      <c r="B19" s="204" t="s">
        <v>549</v>
      </c>
      <c r="C19" s="205">
        <v>598</v>
      </c>
      <c r="D19" s="206">
        <v>1.1000000000000001</v>
      </c>
      <c r="E19" s="214" t="s">
        <v>194</v>
      </c>
      <c r="F19" s="216">
        <v>27640</v>
      </c>
      <c r="G19" s="198">
        <f t="shared" si="6"/>
        <v>51560</v>
      </c>
      <c r="H19" s="173">
        <f t="shared" si="0"/>
        <v>627.76470588235293</v>
      </c>
      <c r="I19" s="209">
        <v>95</v>
      </c>
      <c r="J19" s="229">
        <v>7200</v>
      </c>
      <c r="L19" s="100">
        <f t="shared" si="7"/>
        <v>0</v>
      </c>
      <c r="M19" s="130">
        <f t="shared" si="1"/>
        <v>27640</v>
      </c>
      <c r="N19" s="130">
        <f t="shared" si="2"/>
        <v>0</v>
      </c>
      <c r="O19" s="130">
        <f t="shared" si="3"/>
        <v>0</v>
      </c>
      <c r="P19" s="130">
        <f t="shared" si="4"/>
        <v>0</v>
      </c>
      <c r="Q19" s="86" t="s">
        <v>147</v>
      </c>
    </row>
    <row r="20" spans="1:17" ht="13.95" customHeight="1" thickBot="1">
      <c r="A20" s="228">
        <v>11</v>
      </c>
      <c r="B20" s="204" t="s">
        <v>549</v>
      </c>
      <c r="C20" s="205">
        <v>490</v>
      </c>
      <c r="D20" s="206">
        <v>1.5</v>
      </c>
      <c r="E20" s="214" t="s">
        <v>194</v>
      </c>
      <c r="F20" s="216">
        <v>31270</v>
      </c>
      <c r="G20" s="198">
        <f t="shared" si="6"/>
        <v>82830</v>
      </c>
      <c r="H20" s="173">
        <f t="shared" si="0"/>
        <v>523.25791855203624</v>
      </c>
      <c r="I20" s="209">
        <v>95</v>
      </c>
      <c r="J20" s="229">
        <v>7100</v>
      </c>
      <c r="L20" s="100">
        <f t="shared" si="7"/>
        <v>0</v>
      </c>
      <c r="M20" s="130">
        <f t="shared" si="1"/>
        <v>31270</v>
      </c>
      <c r="N20" s="130">
        <f t="shared" si="2"/>
        <v>0</v>
      </c>
      <c r="O20" s="130">
        <f t="shared" si="3"/>
        <v>0</v>
      </c>
      <c r="P20" s="130">
        <f t="shared" si="4"/>
        <v>0</v>
      </c>
      <c r="Q20" s="86" t="s">
        <v>186</v>
      </c>
    </row>
    <row r="21" spans="1:17" ht="13.95" customHeight="1" thickBot="1">
      <c r="A21" s="228">
        <v>12</v>
      </c>
      <c r="B21" s="204" t="s">
        <v>556</v>
      </c>
      <c r="C21" s="205">
        <v>300</v>
      </c>
      <c r="D21" s="206">
        <v>0.6</v>
      </c>
      <c r="E21" s="214" t="s">
        <v>174</v>
      </c>
      <c r="F21" s="216">
        <v>7530</v>
      </c>
      <c r="G21" s="198">
        <f t="shared" si="6"/>
        <v>90360</v>
      </c>
      <c r="H21" s="173">
        <f t="shared" si="0"/>
        <v>308.1447963800905</v>
      </c>
      <c r="I21" s="209">
        <v>95</v>
      </c>
      <c r="J21" s="229">
        <v>6600</v>
      </c>
      <c r="L21" s="100">
        <f t="shared" si="7"/>
        <v>0</v>
      </c>
      <c r="M21" s="130">
        <f t="shared" si="1"/>
        <v>0</v>
      </c>
      <c r="N21" s="130">
        <f t="shared" si="2"/>
        <v>7530</v>
      </c>
      <c r="O21" s="130">
        <f t="shared" si="3"/>
        <v>0</v>
      </c>
      <c r="P21" s="130">
        <f t="shared" si="4"/>
        <v>0</v>
      </c>
      <c r="Q21" s="86" t="s">
        <v>187</v>
      </c>
    </row>
    <row r="22" spans="1:17" ht="13.95" customHeight="1" thickBot="1">
      <c r="A22" s="228">
        <v>13</v>
      </c>
      <c r="B22" s="204" t="s">
        <v>556</v>
      </c>
      <c r="C22" s="205">
        <v>550</v>
      </c>
      <c r="D22" s="206">
        <v>0.9</v>
      </c>
      <c r="E22" s="214" t="s">
        <v>174</v>
      </c>
      <c r="F22" s="216">
        <v>20810</v>
      </c>
      <c r="G22" s="198">
        <f t="shared" si="6"/>
        <v>111170</v>
      </c>
      <c r="H22" s="173">
        <f t="shared" si="0"/>
        <v>572.39819004524895</v>
      </c>
      <c r="I22" s="209">
        <v>95</v>
      </c>
      <c r="J22" s="229">
        <v>6570</v>
      </c>
      <c r="L22" s="100">
        <f t="shared" si="7"/>
        <v>0</v>
      </c>
      <c r="M22" s="130">
        <f t="shared" si="1"/>
        <v>0</v>
      </c>
      <c r="N22" s="130">
        <f t="shared" si="2"/>
        <v>20810</v>
      </c>
      <c r="O22" s="130">
        <f t="shared" si="3"/>
        <v>0</v>
      </c>
      <c r="P22" s="130">
        <f t="shared" si="4"/>
        <v>0</v>
      </c>
      <c r="Q22" s="86" t="s">
        <v>197</v>
      </c>
    </row>
    <row r="23" spans="1:17" ht="13.95" customHeight="1" thickBot="1">
      <c r="A23" s="228">
        <v>14</v>
      </c>
      <c r="B23" s="204" t="s">
        <v>236</v>
      </c>
      <c r="C23" s="205">
        <v>150</v>
      </c>
      <c r="D23" s="206">
        <v>0.3</v>
      </c>
      <c r="E23" s="214" t="s">
        <v>174</v>
      </c>
      <c r="F23" s="216">
        <v>1890</v>
      </c>
      <c r="G23" s="198">
        <f t="shared" si="6"/>
        <v>113060</v>
      </c>
      <c r="H23" s="173">
        <f t="shared" si="0"/>
        <v>152.03619909502262</v>
      </c>
      <c r="I23" s="209">
        <v>95</v>
      </c>
      <c r="J23" s="229">
        <v>6780</v>
      </c>
      <c r="L23" s="100">
        <f t="shared" si="7"/>
        <v>0</v>
      </c>
      <c r="M23" s="130">
        <f t="shared" si="1"/>
        <v>0</v>
      </c>
      <c r="N23" s="130">
        <f t="shared" si="2"/>
        <v>1890</v>
      </c>
      <c r="O23" s="130">
        <f t="shared" si="3"/>
        <v>0</v>
      </c>
      <c r="P23" s="130">
        <f t="shared" si="4"/>
        <v>0</v>
      </c>
      <c r="Q23" s="86" t="s">
        <v>249</v>
      </c>
    </row>
    <row r="24" spans="1:17" ht="13.95" customHeight="1" thickBot="1">
      <c r="A24" s="228">
        <v>15</v>
      </c>
      <c r="B24" s="204" t="s">
        <v>236</v>
      </c>
      <c r="C24" s="205">
        <v>350</v>
      </c>
      <c r="D24" s="206">
        <v>0.9</v>
      </c>
      <c r="E24" s="214" t="s">
        <v>174</v>
      </c>
      <c r="F24" s="216">
        <v>13150</v>
      </c>
      <c r="G24" s="198">
        <f t="shared" si="6"/>
        <v>126210</v>
      </c>
      <c r="H24" s="173">
        <f t="shared" si="0"/>
        <v>364.2533936651584</v>
      </c>
      <c r="I24" s="209">
        <v>95</v>
      </c>
      <c r="J24" s="229">
        <v>7000</v>
      </c>
      <c r="L24" s="100">
        <f t="shared" si="7"/>
        <v>0</v>
      </c>
      <c r="M24" s="130">
        <f t="shared" si="1"/>
        <v>0</v>
      </c>
      <c r="N24" s="130">
        <f t="shared" si="2"/>
        <v>13150</v>
      </c>
      <c r="O24" s="130">
        <f t="shared" si="3"/>
        <v>0</v>
      </c>
      <c r="P24" s="130">
        <f t="shared" si="4"/>
        <v>0</v>
      </c>
      <c r="Q24" s="86" t="s">
        <v>291</v>
      </c>
    </row>
    <row r="25" spans="1:17" ht="13.95" customHeight="1" thickBot="1">
      <c r="A25" s="228">
        <v>16</v>
      </c>
      <c r="B25" s="204" t="s">
        <v>236</v>
      </c>
      <c r="C25" s="205">
        <v>500</v>
      </c>
      <c r="D25" s="206">
        <v>1.3</v>
      </c>
      <c r="E25" s="214" t="s">
        <v>174</v>
      </c>
      <c r="F25" s="216">
        <v>27230</v>
      </c>
      <c r="G25" s="198">
        <f t="shared" si="6"/>
        <v>153440</v>
      </c>
      <c r="H25" s="173">
        <f t="shared" si="0"/>
        <v>529.41176470588232</v>
      </c>
      <c r="I25" s="209">
        <v>95</v>
      </c>
      <c r="J25" s="229">
        <v>6940</v>
      </c>
      <c r="L25" s="100">
        <f t="shared" si="7"/>
        <v>0</v>
      </c>
      <c r="M25" s="130">
        <f t="shared" si="1"/>
        <v>0</v>
      </c>
      <c r="N25" s="130">
        <f t="shared" si="2"/>
        <v>27230</v>
      </c>
      <c r="O25" s="130">
        <f t="shared" si="3"/>
        <v>0</v>
      </c>
      <c r="P25" s="130">
        <f t="shared" si="4"/>
        <v>0</v>
      </c>
      <c r="Q25" s="87" t="s">
        <v>214</v>
      </c>
    </row>
    <row r="26" spans="1:17" ht="13.95" customHeight="1" thickBot="1">
      <c r="A26" s="228">
        <v>17</v>
      </c>
      <c r="B26" s="204" t="s">
        <v>236</v>
      </c>
      <c r="C26" s="205">
        <v>150</v>
      </c>
      <c r="D26" s="206">
        <v>0.3</v>
      </c>
      <c r="E26" s="214" t="s">
        <v>174</v>
      </c>
      <c r="F26" s="216">
        <v>1880</v>
      </c>
      <c r="G26" s="198">
        <f t="shared" si="6"/>
        <v>155320</v>
      </c>
      <c r="H26" s="173">
        <f t="shared" si="0"/>
        <v>152.03619909502262</v>
      </c>
      <c r="I26" s="209">
        <v>95</v>
      </c>
      <c r="J26" s="229">
        <v>6500</v>
      </c>
      <c r="L26" s="100">
        <f t="shared" si="7"/>
        <v>0</v>
      </c>
      <c r="M26" s="130">
        <f t="shared" si="1"/>
        <v>0</v>
      </c>
      <c r="N26" s="130">
        <f t="shared" si="2"/>
        <v>1880</v>
      </c>
      <c r="O26" s="130">
        <f t="shared" si="3"/>
        <v>0</v>
      </c>
      <c r="P26" s="130">
        <f t="shared" si="4"/>
        <v>0</v>
      </c>
    </row>
    <row r="27" spans="1:17" ht="13.95" customHeight="1" thickBot="1">
      <c r="A27" s="228">
        <v>18</v>
      </c>
      <c r="B27" s="204" t="s">
        <v>236</v>
      </c>
      <c r="C27" s="205">
        <v>400</v>
      </c>
      <c r="D27" s="206">
        <v>0.9</v>
      </c>
      <c r="E27" s="214" t="s">
        <v>174</v>
      </c>
      <c r="F27" s="216">
        <v>15070</v>
      </c>
      <c r="G27" s="198">
        <f t="shared" si="6"/>
        <v>170390</v>
      </c>
      <c r="H27" s="173">
        <f t="shared" si="0"/>
        <v>416.28959276018105</v>
      </c>
      <c r="I27" s="209">
        <v>95</v>
      </c>
      <c r="J27" s="229">
        <v>6500</v>
      </c>
      <c r="L27" s="100">
        <f t="shared" si="7"/>
        <v>0</v>
      </c>
      <c r="M27" s="130">
        <f t="shared" si="1"/>
        <v>0</v>
      </c>
      <c r="N27" s="130">
        <f t="shared" si="2"/>
        <v>15070</v>
      </c>
      <c r="O27" s="130">
        <f t="shared" si="3"/>
        <v>0</v>
      </c>
      <c r="P27" s="130">
        <f t="shared" si="4"/>
        <v>0</v>
      </c>
    </row>
    <row r="28" spans="1:17" ht="13.95" customHeight="1" thickBot="1">
      <c r="A28" s="228">
        <v>19</v>
      </c>
      <c r="B28" s="204" t="s">
        <v>236</v>
      </c>
      <c r="C28" s="205">
        <v>400</v>
      </c>
      <c r="D28" s="206">
        <v>1.3</v>
      </c>
      <c r="E28" s="214" t="s">
        <v>174</v>
      </c>
      <c r="F28" s="216">
        <v>21810</v>
      </c>
      <c r="G28" s="198">
        <f t="shared" si="6"/>
        <v>192200</v>
      </c>
      <c r="H28" s="173">
        <f t="shared" si="0"/>
        <v>423.52941176470591</v>
      </c>
      <c r="I28" s="209">
        <v>95</v>
      </c>
      <c r="J28" s="229">
        <v>6630</v>
      </c>
      <c r="L28" s="100">
        <f t="shared" si="7"/>
        <v>0</v>
      </c>
      <c r="M28" s="130">
        <f t="shared" si="1"/>
        <v>0</v>
      </c>
      <c r="N28" s="130">
        <f t="shared" si="2"/>
        <v>21810</v>
      </c>
      <c r="O28" s="130">
        <f t="shared" si="3"/>
        <v>0</v>
      </c>
      <c r="P28" s="130">
        <f t="shared" si="4"/>
        <v>0</v>
      </c>
    </row>
    <row r="29" spans="1:17" ht="13.95" customHeight="1" thickBot="1">
      <c r="A29" s="228">
        <v>20</v>
      </c>
      <c r="B29" s="204" t="s">
        <v>236</v>
      </c>
      <c r="C29" s="205">
        <v>400</v>
      </c>
      <c r="D29" s="206">
        <v>0.9</v>
      </c>
      <c r="E29" s="214" t="s">
        <v>174</v>
      </c>
      <c r="F29" s="216">
        <v>15030</v>
      </c>
      <c r="G29" s="198">
        <f t="shared" si="6"/>
        <v>207230</v>
      </c>
      <c r="H29" s="173">
        <f t="shared" si="0"/>
        <v>416.28959276018105</v>
      </c>
      <c r="I29" s="209">
        <v>95</v>
      </c>
      <c r="J29" s="229">
        <v>6650</v>
      </c>
      <c r="L29" s="100">
        <f t="shared" si="7"/>
        <v>0</v>
      </c>
      <c r="M29" s="130">
        <f t="shared" si="1"/>
        <v>0</v>
      </c>
      <c r="N29" s="130">
        <f t="shared" si="2"/>
        <v>15030</v>
      </c>
      <c r="O29" s="130">
        <f t="shared" si="3"/>
        <v>0</v>
      </c>
      <c r="P29" s="130">
        <f t="shared" si="4"/>
        <v>0</v>
      </c>
    </row>
    <row r="30" spans="1:17" ht="13.95" customHeight="1" thickBot="1">
      <c r="A30" s="228">
        <v>21</v>
      </c>
      <c r="B30" s="204" t="s">
        <v>236</v>
      </c>
      <c r="C30" s="205">
        <v>297</v>
      </c>
      <c r="D30" s="206">
        <v>1.5</v>
      </c>
      <c r="E30" s="214" t="s">
        <v>174</v>
      </c>
      <c r="F30" s="216">
        <v>18700</v>
      </c>
      <c r="G30" s="198">
        <f t="shared" si="6"/>
        <v>225930</v>
      </c>
      <c r="H30" s="173">
        <f t="shared" si="0"/>
        <v>317.15837104072398</v>
      </c>
      <c r="I30" s="209">
        <v>95</v>
      </c>
      <c r="J30" s="229">
        <v>6930</v>
      </c>
      <c r="L30" s="100">
        <f t="shared" si="7"/>
        <v>0</v>
      </c>
      <c r="M30" s="130">
        <f t="shared" si="1"/>
        <v>0</v>
      </c>
      <c r="N30" s="130">
        <f t="shared" si="2"/>
        <v>18700</v>
      </c>
      <c r="O30" s="130">
        <f t="shared" si="3"/>
        <v>0</v>
      </c>
      <c r="P30" s="130">
        <f t="shared" si="4"/>
        <v>0</v>
      </c>
    </row>
    <row r="31" spans="1:17" ht="13.95" customHeight="1" thickBot="1">
      <c r="A31" s="228">
        <v>22</v>
      </c>
      <c r="B31" s="204" t="s">
        <v>236</v>
      </c>
      <c r="C31" s="205">
        <v>200</v>
      </c>
      <c r="D31" s="206">
        <v>0.3</v>
      </c>
      <c r="E31" s="214" t="s">
        <v>174</v>
      </c>
      <c r="F31" s="216">
        <v>2520</v>
      </c>
      <c r="G31" s="198">
        <f t="shared" si="6"/>
        <v>228450</v>
      </c>
      <c r="H31" s="173">
        <f t="shared" si="0"/>
        <v>202.71493212669682</v>
      </c>
      <c r="I31" s="209">
        <v>95</v>
      </c>
      <c r="J31" s="229">
        <v>6490</v>
      </c>
      <c r="L31" s="100">
        <f t="shared" si="7"/>
        <v>0</v>
      </c>
      <c r="M31" s="130">
        <f t="shared" si="1"/>
        <v>0</v>
      </c>
      <c r="N31" s="130">
        <f t="shared" si="2"/>
        <v>2520</v>
      </c>
      <c r="O31" s="130">
        <f t="shared" si="3"/>
        <v>0</v>
      </c>
      <c r="P31" s="130">
        <f t="shared" si="4"/>
        <v>0</v>
      </c>
    </row>
    <row r="32" spans="1:17" ht="13.95" customHeight="1" thickBot="1">
      <c r="A32" s="228">
        <v>23</v>
      </c>
      <c r="B32" s="204" t="s">
        <v>236</v>
      </c>
      <c r="C32" s="205">
        <v>200</v>
      </c>
      <c r="D32" s="206">
        <v>0.6</v>
      </c>
      <c r="E32" s="214" t="s">
        <v>174</v>
      </c>
      <c r="F32" s="216">
        <v>5030</v>
      </c>
      <c r="G32" s="198">
        <f t="shared" si="6"/>
        <v>233480</v>
      </c>
      <c r="H32" s="173">
        <f t="shared" si="0"/>
        <v>205.42986425339365</v>
      </c>
      <c r="I32" s="209">
        <v>95</v>
      </c>
      <c r="J32" s="229">
        <v>6500</v>
      </c>
      <c r="L32" s="100">
        <f t="shared" si="7"/>
        <v>0</v>
      </c>
      <c r="M32" s="130">
        <f t="shared" si="1"/>
        <v>0</v>
      </c>
      <c r="N32" s="130">
        <f t="shared" si="2"/>
        <v>5030</v>
      </c>
      <c r="O32" s="130">
        <f t="shared" si="3"/>
        <v>0</v>
      </c>
      <c r="P32" s="130">
        <f t="shared" si="4"/>
        <v>0</v>
      </c>
    </row>
    <row r="33" spans="1:16" ht="13.95" customHeight="1" thickBot="1">
      <c r="A33" s="228">
        <v>24</v>
      </c>
      <c r="B33" s="204" t="s">
        <v>236</v>
      </c>
      <c r="C33" s="205">
        <v>349</v>
      </c>
      <c r="D33" s="206">
        <v>0.9</v>
      </c>
      <c r="E33" s="214" t="s">
        <v>174</v>
      </c>
      <c r="F33" s="216">
        <v>13180</v>
      </c>
      <c r="G33" s="198">
        <f t="shared" si="6"/>
        <v>246660</v>
      </c>
      <c r="H33" s="173">
        <f t="shared" si="0"/>
        <v>363.21266968325796</v>
      </c>
      <c r="I33" s="209">
        <v>95</v>
      </c>
      <c r="J33" s="229">
        <v>6600</v>
      </c>
      <c r="L33" s="100">
        <f t="shared" si="7"/>
        <v>0</v>
      </c>
      <c r="M33" s="130">
        <f t="shared" si="1"/>
        <v>0</v>
      </c>
      <c r="N33" s="130">
        <f t="shared" si="2"/>
        <v>13180</v>
      </c>
      <c r="O33" s="130">
        <f t="shared" si="3"/>
        <v>0</v>
      </c>
      <c r="P33" s="130">
        <f t="shared" si="4"/>
        <v>0</v>
      </c>
    </row>
    <row r="34" spans="1:16" ht="13.95" customHeight="1" thickBot="1">
      <c r="A34" s="228">
        <v>25</v>
      </c>
      <c r="B34" s="204" t="s">
        <v>236</v>
      </c>
      <c r="C34" s="205">
        <v>248</v>
      </c>
      <c r="D34" s="206">
        <v>1.5</v>
      </c>
      <c r="E34" s="214" t="s">
        <v>174</v>
      </c>
      <c r="F34" s="216">
        <v>15750</v>
      </c>
      <c r="G34" s="198">
        <f t="shared" si="6"/>
        <v>262410</v>
      </c>
      <c r="H34" s="173">
        <f t="shared" si="0"/>
        <v>264.83257918552033</v>
      </c>
      <c r="I34" s="209">
        <v>95</v>
      </c>
      <c r="J34" s="229">
        <v>7000</v>
      </c>
      <c r="L34" s="100">
        <f t="shared" si="7"/>
        <v>0</v>
      </c>
      <c r="M34" s="130">
        <f t="shared" si="1"/>
        <v>0</v>
      </c>
      <c r="N34" s="130">
        <f t="shared" si="2"/>
        <v>15750</v>
      </c>
      <c r="O34" s="130">
        <f t="shared" si="3"/>
        <v>0</v>
      </c>
      <c r="P34" s="130">
        <f t="shared" si="4"/>
        <v>0</v>
      </c>
    </row>
    <row r="35" spans="1:16" ht="13.95" customHeight="1" thickBot="1">
      <c r="A35" s="228">
        <v>26</v>
      </c>
      <c r="B35" s="204" t="s">
        <v>236</v>
      </c>
      <c r="C35" s="205">
        <v>250</v>
      </c>
      <c r="D35" s="206">
        <v>0.6</v>
      </c>
      <c r="E35" s="214" t="s">
        <v>174</v>
      </c>
      <c r="F35" s="216">
        <v>6310</v>
      </c>
      <c r="G35" s="198">
        <f t="shared" si="6"/>
        <v>268720</v>
      </c>
      <c r="H35" s="173">
        <f t="shared" si="0"/>
        <v>256.78733031674204</v>
      </c>
      <c r="I35" s="209">
        <v>95</v>
      </c>
      <c r="J35" s="229">
        <v>6500</v>
      </c>
      <c r="L35" s="100">
        <f t="shared" si="7"/>
        <v>0</v>
      </c>
      <c r="M35" s="130">
        <f t="shared" si="1"/>
        <v>0</v>
      </c>
      <c r="N35" s="130">
        <f t="shared" si="2"/>
        <v>6310</v>
      </c>
      <c r="O35" s="130">
        <f t="shared" si="3"/>
        <v>0</v>
      </c>
      <c r="P35" s="130">
        <f t="shared" si="4"/>
        <v>0</v>
      </c>
    </row>
    <row r="36" spans="1:16" ht="13.95" customHeight="1" thickBot="1">
      <c r="A36" s="228">
        <v>27</v>
      </c>
      <c r="B36" s="204" t="s">
        <v>236</v>
      </c>
      <c r="C36" s="205">
        <v>409</v>
      </c>
      <c r="D36" s="206">
        <v>1</v>
      </c>
      <c r="E36" s="214" t="s">
        <v>174</v>
      </c>
      <c r="F36" s="216">
        <v>17200</v>
      </c>
      <c r="G36" s="198">
        <f t="shared" si="6"/>
        <v>285920</v>
      </c>
      <c r="H36" s="173">
        <f t="shared" si="0"/>
        <v>427.50678733031674</v>
      </c>
      <c r="I36" s="209">
        <v>95</v>
      </c>
      <c r="J36" s="229">
        <v>6570</v>
      </c>
      <c r="L36" s="100">
        <f t="shared" si="7"/>
        <v>0</v>
      </c>
      <c r="M36" s="130">
        <f t="shared" si="1"/>
        <v>0</v>
      </c>
      <c r="N36" s="130">
        <f t="shared" si="2"/>
        <v>17200</v>
      </c>
      <c r="O36" s="130">
        <f t="shared" si="3"/>
        <v>0</v>
      </c>
      <c r="P36" s="130">
        <f t="shared" si="4"/>
        <v>0</v>
      </c>
    </row>
    <row r="37" spans="1:16" ht="13.95" customHeight="1" thickBot="1">
      <c r="A37" s="228">
        <v>28</v>
      </c>
      <c r="B37" s="204" t="s">
        <v>236</v>
      </c>
      <c r="C37" s="205">
        <v>248</v>
      </c>
      <c r="D37" s="206">
        <v>1.3</v>
      </c>
      <c r="E37" s="214" t="s">
        <v>174</v>
      </c>
      <c r="F37" s="216">
        <v>13560</v>
      </c>
      <c r="G37" s="198">
        <f t="shared" si="6"/>
        <v>299480</v>
      </c>
      <c r="H37" s="173">
        <f t="shared" si="0"/>
        <v>262.58823529411762</v>
      </c>
      <c r="I37" s="209">
        <v>95</v>
      </c>
      <c r="J37" s="229">
        <v>6700</v>
      </c>
      <c r="L37" s="100">
        <f t="shared" si="7"/>
        <v>0</v>
      </c>
      <c r="M37" s="130">
        <f t="shared" si="1"/>
        <v>0</v>
      </c>
      <c r="N37" s="130">
        <f t="shared" si="2"/>
        <v>13560</v>
      </c>
      <c r="O37" s="130">
        <f t="shared" si="3"/>
        <v>0</v>
      </c>
      <c r="P37" s="130">
        <f t="shared" si="4"/>
        <v>0</v>
      </c>
    </row>
    <row r="38" spans="1:16" ht="13.95" customHeight="1" thickBot="1">
      <c r="A38" s="228">
        <v>29</v>
      </c>
      <c r="B38" s="204" t="s">
        <v>236</v>
      </c>
      <c r="C38" s="205">
        <v>210</v>
      </c>
      <c r="D38" s="206">
        <v>1.5</v>
      </c>
      <c r="E38" s="214" t="s">
        <v>174</v>
      </c>
      <c r="F38" s="216">
        <v>13160</v>
      </c>
      <c r="G38" s="198">
        <f t="shared" si="6"/>
        <v>312640</v>
      </c>
      <c r="H38" s="173">
        <f t="shared" si="0"/>
        <v>224.25339366515837</v>
      </c>
      <c r="I38" s="209">
        <v>95</v>
      </c>
      <c r="J38" s="229">
        <v>7000</v>
      </c>
      <c r="L38" s="100">
        <f t="shared" si="7"/>
        <v>0</v>
      </c>
      <c r="M38" s="130">
        <f t="shared" si="1"/>
        <v>0</v>
      </c>
      <c r="N38" s="130">
        <f t="shared" si="2"/>
        <v>13160</v>
      </c>
      <c r="O38" s="130">
        <f t="shared" si="3"/>
        <v>0</v>
      </c>
      <c r="P38" s="130">
        <f t="shared" si="4"/>
        <v>0</v>
      </c>
    </row>
    <row r="39" spans="1:16" ht="13.95" customHeight="1" thickBot="1">
      <c r="A39" s="228">
        <v>30</v>
      </c>
      <c r="B39" s="204" t="s">
        <v>236</v>
      </c>
      <c r="C39" s="205">
        <v>346</v>
      </c>
      <c r="D39" s="206">
        <v>2</v>
      </c>
      <c r="E39" s="214" t="s">
        <v>174</v>
      </c>
      <c r="F39" s="216">
        <v>20560</v>
      </c>
      <c r="G39" s="198">
        <f t="shared" si="6"/>
        <v>333200</v>
      </c>
      <c r="H39" s="173">
        <f t="shared" si="0"/>
        <v>377.31221719457011</v>
      </c>
      <c r="I39" s="209">
        <v>95</v>
      </c>
      <c r="J39" s="229">
        <v>7550</v>
      </c>
      <c r="L39" s="100">
        <f t="shared" si="7"/>
        <v>0</v>
      </c>
      <c r="M39" s="130">
        <f t="shared" si="1"/>
        <v>0</v>
      </c>
      <c r="N39" s="130">
        <f t="shared" si="2"/>
        <v>20560</v>
      </c>
      <c r="O39" s="130">
        <f t="shared" si="3"/>
        <v>0</v>
      </c>
      <c r="P39" s="130">
        <f t="shared" si="4"/>
        <v>0</v>
      </c>
    </row>
    <row r="40" spans="1:16" ht="13.95" customHeight="1" thickBot="1">
      <c r="A40" s="228">
        <v>31</v>
      </c>
      <c r="B40" s="204"/>
      <c r="C40" s="205"/>
      <c r="D40" s="206"/>
      <c r="E40" s="214"/>
      <c r="F40" s="216">
        <f t="shared" si="5"/>
        <v>0</v>
      </c>
      <c r="G40" s="198">
        <f t="shared" si="6"/>
        <v>333200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327.96080999999998</v>
      </c>
      <c r="D49" s="213"/>
      <c r="E49" s="207" t="s">
        <v>214</v>
      </c>
      <c r="F49" s="215"/>
      <c r="G49" s="199"/>
      <c r="H49" s="173">
        <f t="shared" si="0"/>
        <v>327.96080999999998</v>
      </c>
      <c r="I49" s="205">
        <v>95</v>
      </c>
      <c r="J49" s="229">
        <v>7000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379742.35402000003</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0.47916666666666669</v>
      </c>
      <c r="C51" s="190" t="s">
        <v>258</v>
      </c>
      <c r="D51" s="180" t="s">
        <v>260</v>
      </c>
      <c r="E51" s="210">
        <v>0.55902777777777779</v>
      </c>
      <c r="F51" s="190" t="s">
        <v>258</v>
      </c>
      <c r="G51" s="180" t="s">
        <v>261</v>
      </c>
      <c r="H51" s="217">
        <v>43171</v>
      </c>
      <c r="I51" s="197" t="s">
        <v>301</v>
      </c>
      <c r="J51" s="232">
        <f>H49+H55</f>
        <v>377.96080999999998</v>
      </c>
      <c r="K51" s="172"/>
      <c r="L51" s="100"/>
      <c r="M51" s="101"/>
      <c r="N51" s="101"/>
      <c r="O51" s="102"/>
      <c r="P51" s="102"/>
    </row>
    <row r="52" spans="1:17" ht="13.95" customHeight="1" thickBot="1">
      <c r="A52" s="230" t="s">
        <v>234</v>
      </c>
      <c r="B52" s="205">
        <v>487</v>
      </c>
      <c r="C52" s="179" t="s">
        <v>134</v>
      </c>
      <c r="D52" s="180" t="s">
        <v>216</v>
      </c>
      <c r="E52" s="211">
        <f>MAX(D10:D48)</f>
        <v>2</v>
      </c>
      <c r="F52" s="179" t="s">
        <v>221</v>
      </c>
      <c r="G52" s="180" t="s">
        <v>222</v>
      </c>
      <c r="H52" s="211">
        <f>F50/(SUM(C15:C48)*42)</f>
        <v>0.98014990527963097</v>
      </c>
      <c r="I52" s="197" t="s">
        <v>221</v>
      </c>
      <c r="J52" s="233" t="s">
        <v>292</v>
      </c>
      <c r="L52" s="100"/>
      <c r="M52" s="101"/>
      <c r="N52" s="101"/>
      <c r="O52" s="102"/>
      <c r="P52" s="102"/>
    </row>
    <row r="53" spans="1:17" ht="13.95" customHeight="1" thickBot="1">
      <c r="A53" s="230" t="s">
        <v>235</v>
      </c>
      <c r="B53" s="205">
        <v>4967</v>
      </c>
      <c r="C53" s="179" t="s">
        <v>134</v>
      </c>
      <c r="D53" s="180" t="s">
        <v>217</v>
      </c>
      <c r="E53" s="205">
        <f>MAX(I10:I49)</f>
        <v>95</v>
      </c>
      <c r="F53" s="179" t="s">
        <v>135</v>
      </c>
      <c r="G53" s="180" t="s">
        <v>219</v>
      </c>
      <c r="H53" s="205">
        <f>AVERAGE(I14:I48)</f>
        <v>94.615384615384613</v>
      </c>
      <c r="I53" s="197" t="s">
        <v>135</v>
      </c>
      <c r="J53" s="234">
        <f>SUM(H10:H49)+E55+H55</f>
        <v>9667.4710448631777</v>
      </c>
      <c r="L53" s="172"/>
      <c r="M53" s="172"/>
      <c r="N53" s="172"/>
      <c r="O53" s="172"/>
      <c r="P53" s="172"/>
    </row>
    <row r="54" spans="1:17" ht="13.95" customHeight="1" thickBot="1">
      <c r="A54" s="230" t="s">
        <v>136</v>
      </c>
      <c r="B54" s="208">
        <v>1308</v>
      </c>
      <c r="C54" s="179" t="s">
        <v>134</v>
      </c>
      <c r="D54" s="180" t="s">
        <v>218</v>
      </c>
      <c r="E54" s="205">
        <f>MAX(J10:J49)</f>
        <v>8200</v>
      </c>
      <c r="F54" s="179" t="s">
        <v>134</v>
      </c>
      <c r="G54" s="180" t="s">
        <v>220</v>
      </c>
      <c r="H54" s="205">
        <f>AVERAGE(J14:J48)</f>
        <v>6950.3846153846152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0.57988377316114537</v>
      </c>
      <c r="C55" s="179" t="s">
        <v>289</v>
      </c>
      <c r="D55" s="189" t="s">
        <v>287</v>
      </c>
      <c r="E55" s="212">
        <v>208</v>
      </c>
      <c r="F55" s="179" t="s">
        <v>288</v>
      </c>
      <c r="G55" s="178" t="s">
        <v>290</v>
      </c>
      <c r="H55" s="212">
        <v>50</v>
      </c>
      <c r="I55" s="197" t="s">
        <v>288</v>
      </c>
      <c r="J55" s="234">
        <f>(C50/42)+E55+H55</f>
        <v>9299.4846195238097</v>
      </c>
      <c r="L55" s="85">
        <f t="shared" ref="L55:P55" si="10">SUM(L10:L49)</f>
        <v>59.523809523809526</v>
      </c>
      <c r="M55" s="85">
        <f t="shared" si="10"/>
        <v>82830</v>
      </c>
      <c r="N55" s="85">
        <f t="shared" si="10"/>
        <v>250370</v>
      </c>
      <c r="O55" s="85">
        <f t="shared" si="10"/>
        <v>0</v>
      </c>
      <c r="P55" s="85">
        <f t="shared" si="10"/>
        <v>0</v>
      </c>
    </row>
    <row r="56" spans="1:17" ht="43.2" customHeight="1">
      <c r="A56" s="625" t="s">
        <v>557</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14793</v>
      </c>
      <c r="B61" s="119">
        <f>C6</f>
        <v>14938</v>
      </c>
      <c r="C61" s="119">
        <f>C50</f>
        <v>379742.35402000003</v>
      </c>
      <c r="D61" s="119">
        <f>J55</f>
        <v>9299.4846195238097</v>
      </c>
      <c r="E61" s="119">
        <f>F50</f>
        <v>333200</v>
      </c>
      <c r="F61" s="119">
        <f>M55</f>
        <v>82830</v>
      </c>
      <c r="G61" s="119">
        <f>N55</f>
        <v>250370</v>
      </c>
      <c r="H61" s="119">
        <f>O55</f>
        <v>0</v>
      </c>
      <c r="I61" s="119">
        <f>P55</f>
        <v>0</v>
      </c>
      <c r="J61" s="119">
        <f>B52</f>
        <v>487</v>
      </c>
      <c r="K61" s="119">
        <f>B53</f>
        <v>4967</v>
      </c>
      <c r="L61" s="119">
        <f>B54</f>
        <v>1308</v>
      </c>
      <c r="M61" s="120">
        <f>B55</f>
        <v>0.57988377316114537</v>
      </c>
      <c r="N61" s="119">
        <f>E53</f>
        <v>95</v>
      </c>
      <c r="O61" s="119">
        <f>H53</f>
        <v>94.615384615384613</v>
      </c>
      <c r="P61" s="119">
        <f>E54</f>
        <v>8200</v>
      </c>
      <c r="Q61" s="119">
        <f>H54</f>
        <v>6950.3846153846152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0.24718966395875175</v>
      </c>
      <c r="N3" s="143">
        <f>N55/F50</f>
        <v>0.75281033604124825</v>
      </c>
      <c r="O3" s="143">
        <f>O55/F50</f>
        <v>0</v>
      </c>
      <c r="P3" s="143">
        <f>P55/F50</f>
        <v>0</v>
      </c>
    </row>
    <row r="4" spans="1:17" ht="13.95" customHeight="1" thickBot="1">
      <c r="A4" s="615">
        <v>27</v>
      </c>
      <c r="B4" s="181" t="s">
        <v>276</v>
      </c>
      <c r="C4" s="202">
        <v>14777</v>
      </c>
      <c r="D4" s="182" t="s">
        <v>137</v>
      </c>
      <c r="E4" s="186">
        <f>'Perf Sheet '!$L$5</f>
        <v>2.2169999999999999E-2</v>
      </c>
      <c r="F4" s="616" t="s">
        <v>284</v>
      </c>
      <c r="G4" s="617"/>
      <c r="H4" s="618" t="s">
        <v>514</v>
      </c>
      <c r="I4" s="618"/>
      <c r="J4" s="619"/>
      <c r="N4" s="32"/>
    </row>
    <row r="5" spans="1:17" ht="13.95" customHeight="1" thickBot="1">
      <c r="A5" s="615"/>
      <c r="B5" s="575" t="s">
        <v>139</v>
      </c>
      <c r="C5" s="203">
        <v>14611</v>
      </c>
      <c r="D5" s="183" t="s">
        <v>277</v>
      </c>
      <c r="E5" s="187">
        <f>(C6+C5)/2</f>
        <v>14684.5</v>
      </c>
      <c r="F5" s="616" t="s">
        <v>285</v>
      </c>
      <c r="G5" s="620"/>
      <c r="H5" s="618" t="s">
        <v>509</v>
      </c>
      <c r="I5" s="621"/>
      <c r="J5" s="619"/>
      <c r="M5" s="628" t="s">
        <v>198</v>
      </c>
      <c r="N5" s="629"/>
      <c r="O5" s="629"/>
      <c r="P5" s="630"/>
    </row>
    <row r="6" spans="1:17" ht="13.95" customHeight="1" thickBot="1">
      <c r="A6" s="225" t="s">
        <v>202</v>
      </c>
      <c r="B6" s="575" t="s">
        <v>140</v>
      </c>
      <c r="C6" s="203">
        <v>14758</v>
      </c>
      <c r="D6" s="184" t="s">
        <v>203</v>
      </c>
      <c r="E6" s="188">
        <f>'Perf Sheet '!$J$13</f>
        <v>0.65</v>
      </c>
      <c r="F6" s="192" t="s">
        <v>226</v>
      </c>
      <c r="G6" s="194">
        <f>SUM(C12:C15)/SUM(C12:C46)</f>
        <v>8.7595707033123318E-2</v>
      </c>
      <c r="H6" s="192" t="s">
        <v>224</v>
      </c>
      <c r="I6" s="173">
        <f>J55/'Perf Sheet '!$E$21</f>
        <v>51.498336174647136</v>
      </c>
      <c r="J6" s="226"/>
      <c r="M6" s="631" t="s">
        <v>199</v>
      </c>
      <c r="N6" s="632"/>
      <c r="O6" s="632"/>
      <c r="P6" s="633"/>
    </row>
    <row r="7" spans="1:17" ht="13.95" customHeight="1" thickBot="1">
      <c r="A7" s="227">
        <v>22.1</v>
      </c>
      <c r="B7" s="575" t="s">
        <v>141</v>
      </c>
      <c r="C7" s="203">
        <v>8908</v>
      </c>
      <c r="D7" s="185" t="s">
        <v>138</v>
      </c>
      <c r="E7" s="187">
        <f>'Perf Sheet '!$J$15</f>
        <v>6</v>
      </c>
      <c r="F7" s="193" t="s">
        <v>223</v>
      </c>
      <c r="G7" s="187">
        <f>'Perf Sheet '!$J$12</f>
        <v>95</v>
      </c>
      <c r="H7" s="192" t="s">
        <v>225</v>
      </c>
      <c r="I7" s="173">
        <f>F50/'Perf Sheet '!$E$21</f>
        <v>1848.1440443213296</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5070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60</v>
      </c>
      <c r="J11" s="229">
        <v>7150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70</v>
      </c>
      <c r="J12" s="229">
        <v>6270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7200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351</v>
      </c>
      <c r="D14" s="206"/>
      <c r="E14" s="214" t="s">
        <v>148</v>
      </c>
      <c r="F14" s="216">
        <f t="shared" si="5"/>
        <v>0</v>
      </c>
      <c r="G14" s="198">
        <f t="shared" si="6"/>
        <v>0</v>
      </c>
      <c r="H14" s="173">
        <f t="shared" si="0"/>
        <v>351</v>
      </c>
      <c r="I14" s="209">
        <v>95</v>
      </c>
      <c r="J14" s="229">
        <v>6220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200</v>
      </c>
      <c r="D15" s="206">
        <v>0.3</v>
      </c>
      <c r="E15" s="214" t="s">
        <v>194</v>
      </c>
      <c r="F15" s="216">
        <v>2510</v>
      </c>
      <c r="G15" s="198">
        <f t="shared" si="6"/>
        <v>2510</v>
      </c>
      <c r="H15" s="173">
        <f t="shared" si="0"/>
        <v>202.71493212669682</v>
      </c>
      <c r="I15" s="209">
        <v>95</v>
      </c>
      <c r="J15" s="229">
        <v>6560</v>
      </c>
      <c r="L15" s="100">
        <f t="shared" si="7"/>
        <v>0</v>
      </c>
      <c r="M15" s="130">
        <f t="shared" si="1"/>
        <v>2510</v>
      </c>
      <c r="N15" s="130">
        <f t="shared" si="2"/>
        <v>0</v>
      </c>
      <c r="O15" s="130">
        <f t="shared" si="3"/>
        <v>0</v>
      </c>
      <c r="P15" s="130">
        <f t="shared" si="4"/>
        <v>0</v>
      </c>
      <c r="Q15" s="86" t="s">
        <v>175</v>
      </c>
    </row>
    <row r="16" spans="1:17" ht="13.95" customHeight="1" thickBot="1">
      <c r="A16" s="228">
        <v>7</v>
      </c>
      <c r="B16" s="204" t="s">
        <v>542</v>
      </c>
      <c r="C16" s="205">
        <v>249</v>
      </c>
      <c r="D16" s="206">
        <v>0.6</v>
      </c>
      <c r="E16" s="214" t="s">
        <v>194</v>
      </c>
      <c r="F16" s="216">
        <v>6280</v>
      </c>
      <c r="G16" s="198">
        <f t="shared" si="6"/>
        <v>8790</v>
      </c>
      <c r="H16" s="173">
        <f t="shared" si="0"/>
        <v>255.76018099547508</v>
      </c>
      <c r="I16" s="209">
        <v>95</v>
      </c>
      <c r="J16" s="229">
        <v>6840</v>
      </c>
      <c r="L16" s="100">
        <f t="shared" si="7"/>
        <v>0</v>
      </c>
      <c r="M16" s="130">
        <f t="shared" si="1"/>
        <v>6280</v>
      </c>
      <c r="N16" s="130">
        <f t="shared" si="2"/>
        <v>0</v>
      </c>
      <c r="O16" s="130">
        <f t="shared" si="3"/>
        <v>0</v>
      </c>
      <c r="P16" s="130">
        <f t="shared" si="4"/>
        <v>0</v>
      </c>
      <c r="Q16" s="86" t="s">
        <v>210</v>
      </c>
    </row>
    <row r="17" spans="1:17" ht="13.95" customHeight="1" thickBot="1">
      <c r="A17" s="228">
        <v>8</v>
      </c>
      <c r="B17" s="204" t="s">
        <v>542</v>
      </c>
      <c r="C17" s="205">
        <v>299</v>
      </c>
      <c r="D17" s="206">
        <v>0.9</v>
      </c>
      <c r="E17" s="214" t="s">
        <v>194</v>
      </c>
      <c r="F17" s="216">
        <v>11300</v>
      </c>
      <c r="G17" s="198">
        <f t="shared" si="6"/>
        <v>20090</v>
      </c>
      <c r="H17" s="173">
        <f t="shared" si="0"/>
        <v>311.1764705882353</v>
      </c>
      <c r="I17" s="209">
        <v>95</v>
      </c>
      <c r="J17" s="229">
        <v>6830</v>
      </c>
      <c r="L17" s="100">
        <f t="shared" si="7"/>
        <v>0</v>
      </c>
      <c r="M17" s="130">
        <f t="shared" si="1"/>
        <v>11300</v>
      </c>
      <c r="N17" s="130">
        <f t="shared" si="2"/>
        <v>0</v>
      </c>
      <c r="O17" s="130">
        <f t="shared" si="3"/>
        <v>0</v>
      </c>
      <c r="P17" s="130">
        <f t="shared" si="4"/>
        <v>0</v>
      </c>
      <c r="Q17" s="86" t="s">
        <v>148</v>
      </c>
    </row>
    <row r="18" spans="1:17" ht="13.95" customHeight="1" thickBot="1">
      <c r="A18" s="228">
        <v>9</v>
      </c>
      <c r="B18" s="204" t="s">
        <v>542</v>
      </c>
      <c r="C18" s="205">
        <v>300</v>
      </c>
      <c r="D18" s="206">
        <v>0.3</v>
      </c>
      <c r="E18" s="214" t="s">
        <v>194</v>
      </c>
      <c r="F18" s="216">
        <v>3780</v>
      </c>
      <c r="G18" s="198">
        <f t="shared" si="6"/>
        <v>23870</v>
      </c>
      <c r="H18" s="173">
        <f t="shared" si="0"/>
        <v>304.07239819004525</v>
      </c>
      <c r="I18" s="209">
        <v>95</v>
      </c>
      <c r="J18" s="229">
        <v>6450</v>
      </c>
      <c r="L18" s="100">
        <f t="shared" si="7"/>
        <v>0</v>
      </c>
      <c r="M18" s="130">
        <f t="shared" si="1"/>
        <v>3780</v>
      </c>
      <c r="N18" s="130">
        <f t="shared" si="2"/>
        <v>0</v>
      </c>
      <c r="O18" s="130">
        <f t="shared" si="3"/>
        <v>0</v>
      </c>
      <c r="P18" s="130">
        <f t="shared" si="4"/>
        <v>0</v>
      </c>
      <c r="Q18" s="86" t="s">
        <v>63</v>
      </c>
    </row>
    <row r="19" spans="1:17" ht="13.95" customHeight="1" thickBot="1">
      <c r="A19" s="228">
        <v>10</v>
      </c>
      <c r="B19" s="204" t="s">
        <v>236</v>
      </c>
      <c r="C19" s="205">
        <v>601</v>
      </c>
      <c r="D19" s="206">
        <v>1.1000000000000001</v>
      </c>
      <c r="E19" s="214" t="s">
        <v>194</v>
      </c>
      <c r="F19" s="216">
        <v>27700</v>
      </c>
      <c r="G19" s="198">
        <f t="shared" si="6"/>
        <v>51570</v>
      </c>
      <c r="H19" s="173">
        <f t="shared" si="0"/>
        <v>630.91402714932133</v>
      </c>
      <c r="I19" s="209">
        <v>95</v>
      </c>
      <c r="J19" s="229">
        <v>6520</v>
      </c>
      <c r="L19" s="100">
        <f t="shared" si="7"/>
        <v>0</v>
      </c>
      <c r="M19" s="130">
        <f t="shared" si="1"/>
        <v>27700</v>
      </c>
      <c r="N19" s="130">
        <f t="shared" si="2"/>
        <v>0</v>
      </c>
      <c r="O19" s="130">
        <f t="shared" si="3"/>
        <v>0</v>
      </c>
      <c r="P19" s="130">
        <f t="shared" si="4"/>
        <v>0</v>
      </c>
      <c r="Q19" s="86" t="s">
        <v>147</v>
      </c>
    </row>
    <row r="20" spans="1:17" ht="13.95" customHeight="1" thickBot="1">
      <c r="A20" s="228">
        <v>11</v>
      </c>
      <c r="B20" s="204" t="s">
        <v>236</v>
      </c>
      <c r="C20" s="205">
        <v>490</v>
      </c>
      <c r="D20" s="206">
        <v>1.5</v>
      </c>
      <c r="E20" s="214" t="s">
        <v>194</v>
      </c>
      <c r="F20" s="216">
        <v>30890</v>
      </c>
      <c r="G20" s="198">
        <f t="shared" si="6"/>
        <v>82460</v>
      </c>
      <c r="H20" s="173">
        <f t="shared" si="0"/>
        <v>523.25791855203624</v>
      </c>
      <c r="I20" s="209">
        <v>95</v>
      </c>
      <c r="J20" s="229">
        <v>6160</v>
      </c>
      <c r="L20" s="100">
        <f t="shared" si="7"/>
        <v>0</v>
      </c>
      <c r="M20" s="130">
        <f t="shared" si="1"/>
        <v>30890</v>
      </c>
      <c r="N20" s="130">
        <f t="shared" si="2"/>
        <v>0</v>
      </c>
      <c r="O20" s="130">
        <f t="shared" si="3"/>
        <v>0</v>
      </c>
      <c r="P20" s="130">
        <f t="shared" si="4"/>
        <v>0</v>
      </c>
      <c r="Q20" s="86" t="s">
        <v>186</v>
      </c>
    </row>
    <row r="21" spans="1:17" ht="13.95" customHeight="1" thickBot="1">
      <c r="A21" s="228">
        <v>12</v>
      </c>
      <c r="B21" s="204" t="s">
        <v>236</v>
      </c>
      <c r="C21" s="205">
        <v>300</v>
      </c>
      <c r="D21" s="206">
        <v>0.6</v>
      </c>
      <c r="E21" s="214" t="s">
        <v>174</v>
      </c>
      <c r="F21" s="216">
        <v>7560</v>
      </c>
      <c r="G21" s="198">
        <f t="shared" si="6"/>
        <v>90020</v>
      </c>
      <c r="H21" s="173">
        <f t="shared" si="0"/>
        <v>308.1447963800905</v>
      </c>
      <c r="I21" s="209">
        <v>95</v>
      </c>
      <c r="J21" s="229">
        <v>7300</v>
      </c>
      <c r="L21" s="100">
        <f t="shared" si="7"/>
        <v>0</v>
      </c>
      <c r="M21" s="130">
        <f t="shared" si="1"/>
        <v>0</v>
      </c>
      <c r="N21" s="130">
        <f t="shared" si="2"/>
        <v>7560</v>
      </c>
      <c r="O21" s="130">
        <f t="shared" si="3"/>
        <v>0</v>
      </c>
      <c r="P21" s="130">
        <f t="shared" si="4"/>
        <v>0</v>
      </c>
      <c r="Q21" s="86" t="s">
        <v>187</v>
      </c>
    </row>
    <row r="22" spans="1:17" ht="13.95" customHeight="1" thickBot="1">
      <c r="A22" s="228">
        <v>13</v>
      </c>
      <c r="B22" s="204" t="s">
        <v>236</v>
      </c>
      <c r="C22" s="205">
        <v>549</v>
      </c>
      <c r="D22" s="206">
        <v>0.9</v>
      </c>
      <c r="E22" s="214" t="s">
        <v>174</v>
      </c>
      <c r="F22" s="216">
        <v>20740</v>
      </c>
      <c r="G22" s="198">
        <f t="shared" si="6"/>
        <v>110760</v>
      </c>
      <c r="H22" s="173">
        <f t="shared" si="0"/>
        <v>571.35746606334851</v>
      </c>
      <c r="I22" s="209">
        <v>95</v>
      </c>
      <c r="J22" s="229">
        <v>7800</v>
      </c>
      <c r="L22" s="100">
        <f t="shared" si="7"/>
        <v>0</v>
      </c>
      <c r="M22" s="130">
        <f t="shared" si="1"/>
        <v>0</v>
      </c>
      <c r="N22" s="130">
        <f t="shared" si="2"/>
        <v>20740</v>
      </c>
      <c r="O22" s="130">
        <f t="shared" si="3"/>
        <v>0</v>
      </c>
      <c r="P22" s="130">
        <f t="shared" si="4"/>
        <v>0</v>
      </c>
      <c r="Q22" s="86" t="s">
        <v>197</v>
      </c>
    </row>
    <row r="23" spans="1:17" ht="13.95" customHeight="1" thickBot="1">
      <c r="A23" s="228">
        <v>14</v>
      </c>
      <c r="B23" s="204" t="s">
        <v>236</v>
      </c>
      <c r="C23" s="205">
        <v>150</v>
      </c>
      <c r="D23" s="206">
        <v>0.3</v>
      </c>
      <c r="E23" s="214" t="s">
        <v>174</v>
      </c>
      <c r="F23" s="216">
        <v>1890</v>
      </c>
      <c r="G23" s="198">
        <f t="shared" si="6"/>
        <v>112650</v>
      </c>
      <c r="H23" s="173">
        <f t="shared" si="0"/>
        <v>152.03619909502262</v>
      </c>
      <c r="I23" s="209">
        <v>95</v>
      </c>
      <c r="J23" s="229">
        <v>5580</v>
      </c>
      <c r="L23" s="100">
        <f t="shared" si="7"/>
        <v>0</v>
      </c>
      <c r="M23" s="130">
        <f t="shared" si="1"/>
        <v>0</v>
      </c>
      <c r="N23" s="130">
        <f t="shared" si="2"/>
        <v>1890</v>
      </c>
      <c r="O23" s="130">
        <f t="shared" si="3"/>
        <v>0</v>
      </c>
      <c r="P23" s="130">
        <f t="shared" si="4"/>
        <v>0</v>
      </c>
      <c r="Q23" s="86" t="s">
        <v>249</v>
      </c>
    </row>
    <row r="24" spans="1:17" ht="13.95" customHeight="1" thickBot="1">
      <c r="A24" s="228">
        <v>15</v>
      </c>
      <c r="B24" s="204" t="s">
        <v>558</v>
      </c>
      <c r="C24" s="205">
        <v>350</v>
      </c>
      <c r="D24" s="206">
        <v>0.9</v>
      </c>
      <c r="E24" s="214" t="s">
        <v>174</v>
      </c>
      <c r="F24" s="216">
        <v>13220</v>
      </c>
      <c r="G24" s="198">
        <f t="shared" si="6"/>
        <v>125870</v>
      </c>
      <c r="H24" s="173">
        <f t="shared" si="0"/>
        <v>364.2533936651584</v>
      </c>
      <c r="I24" s="209">
        <v>95</v>
      </c>
      <c r="J24" s="229">
        <v>5530</v>
      </c>
      <c r="L24" s="100">
        <f t="shared" si="7"/>
        <v>0</v>
      </c>
      <c r="M24" s="130">
        <f t="shared" si="1"/>
        <v>0</v>
      </c>
      <c r="N24" s="130">
        <f t="shared" si="2"/>
        <v>13220</v>
      </c>
      <c r="O24" s="130">
        <f t="shared" si="3"/>
        <v>0</v>
      </c>
      <c r="P24" s="130">
        <f t="shared" si="4"/>
        <v>0</v>
      </c>
      <c r="Q24" s="86" t="s">
        <v>291</v>
      </c>
    </row>
    <row r="25" spans="1:17" ht="13.95" customHeight="1" thickBot="1">
      <c r="A25" s="228">
        <v>16</v>
      </c>
      <c r="B25" s="204" t="s">
        <v>559</v>
      </c>
      <c r="C25" s="205">
        <v>500</v>
      </c>
      <c r="D25" s="206">
        <v>1.3</v>
      </c>
      <c r="E25" s="214" t="s">
        <v>174</v>
      </c>
      <c r="F25" s="216">
        <v>27280</v>
      </c>
      <c r="G25" s="198">
        <f t="shared" si="6"/>
        <v>153150</v>
      </c>
      <c r="H25" s="173">
        <f t="shared" si="0"/>
        <v>529.41176470588232</v>
      </c>
      <c r="I25" s="209">
        <v>95</v>
      </c>
      <c r="J25" s="229">
        <v>5600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559</v>
      </c>
      <c r="C26" s="205">
        <v>149</v>
      </c>
      <c r="D26" s="206">
        <v>0.3</v>
      </c>
      <c r="E26" s="214" t="s">
        <v>174</v>
      </c>
      <c r="F26" s="216">
        <v>1880</v>
      </c>
      <c r="G26" s="198">
        <f t="shared" si="6"/>
        <v>155030</v>
      </c>
      <c r="H26" s="173">
        <f t="shared" si="0"/>
        <v>151.02262443438914</v>
      </c>
      <c r="I26" s="209">
        <v>95</v>
      </c>
      <c r="J26" s="229">
        <v>5700</v>
      </c>
      <c r="L26" s="100">
        <f t="shared" si="7"/>
        <v>0</v>
      </c>
      <c r="M26" s="130">
        <f t="shared" si="1"/>
        <v>0</v>
      </c>
      <c r="N26" s="130">
        <f t="shared" si="2"/>
        <v>1880</v>
      </c>
      <c r="O26" s="130">
        <f t="shared" si="3"/>
        <v>0</v>
      </c>
      <c r="P26" s="130">
        <f t="shared" si="4"/>
        <v>0</v>
      </c>
    </row>
    <row r="27" spans="1:17" ht="13.95" customHeight="1" thickBot="1">
      <c r="A27" s="228">
        <v>18</v>
      </c>
      <c r="B27" s="204" t="s">
        <v>559</v>
      </c>
      <c r="C27" s="205">
        <v>400</v>
      </c>
      <c r="D27" s="206">
        <v>0.9</v>
      </c>
      <c r="E27" s="214" t="s">
        <v>174</v>
      </c>
      <c r="F27" s="216">
        <v>15110</v>
      </c>
      <c r="G27" s="198">
        <f t="shared" si="6"/>
        <v>170140</v>
      </c>
      <c r="H27" s="173">
        <f t="shared" si="0"/>
        <v>416.28959276018105</v>
      </c>
      <c r="I27" s="209">
        <v>95</v>
      </c>
      <c r="J27" s="229">
        <v>5550</v>
      </c>
      <c r="L27" s="100">
        <f t="shared" si="7"/>
        <v>0</v>
      </c>
      <c r="M27" s="130">
        <f t="shared" si="1"/>
        <v>0</v>
      </c>
      <c r="N27" s="130">
        <f t="shared" si="2"/>
        <v>15110</v>
      </c>
      <c r="O27" s="130">
        <f t="shared" si="3"/>
        <v>0</v>
      </c>
      <c r="P27" s="130">
        <f t="shared" si="4"/>
        <v>0</v>
      </c>
    </row>
    <row r="28" spans="1:17" ht="13.95" customHeight="1" thickBot="1">
      <c r="A28" s="228">
        <v>19</v>
      </c>
      <c r="B28" s="204" t="s">
        <v>560</v>
      </c>
      <c r="C28" s="205">
        <v>400</v>
      </c>
      <c r="D28" s="206">
        <v>1.3</v>
      </c>
      <c r="E28" s="214" t="s">
        <v>174</v>
      </c>
      <c r="F28" s="216">
        <v>21860</v>
      </c>
      <c r="G28" s="198">
        <f t="shared" si="6"/>
        <v>192000</v>
      </c>
      <c r="H28" s="173">
        <f t="shared" si="0"/>
        <v>423.52941176470591</v>
      </c>
      <c r="I28" s="209">
        <v>95</v>
      </c>
      <c r="J28" s="229">
        <v>5860</v>
      </c>
      <c r="L28" s="100">
        <f t="shared" si="7"/>
        <v>0</v>
      </c>
      <c r="M28" s="130">
        <f t="shared" si="1"/>
        <v>0</v>
      </c>
      <c r="N28" s="130">
        <f t="shared" si="2"/>
        <v>21860</v>
      </c>
      <c r="O28" s="130">
        <f t="shared" si="3"/>
        <v>0</v>
      </c>
      <c r="P28" s="130">
        <f t="shared" si="4"/>
        <v>0</v>
      </c>
    </row>
    <row r="29" spans="1:17" ht="13.95" customHeight="1" thickBot="1">
      <c r="A29" s="228">
        <v>20</v>
      </c>
      <c r="B29" s="204" t="s">
        <v>560</v>
      </c>
      <c r="C29" s="205">
        <v>400</v>
      </c>
      <c r="D29" s="206">
        <v>0.9</v>
      </c>
      <c r="E29" s="214" t="s">
        <v>174</v>
      </c>
      <c r="F29" s="216">
        <v>15150</v>
      </c>
      <c r="G29" s="198">
        <f t="shared" si="6"/>
        <v>207150</v>
      </c>
      <c r="H29" s="173">
        <f t="shared" si="0"/>
        <v>416.28959276018105</v>
      </c>
      <c r="I29" s="209">
        <v>95</v>
      </c>
      <c r="J29" s="229">
        <v>5890</v>
      </c>
      <c r="L29" s="100">
        <f t="shared" si="7"/>
        <v>0</v>
      </c>
      <c r="M29" s="130">
        <f t="shared" si="1"/>
        <v>0</v>
      </c>
      <c r="N29" s="130">
        <f t="shared" si="2"/>
        <v>15150</v>
      </c>
      <c r="O29" s="130">
        <f t="shared" si="3"/>
        <v>0</v>
      </c>
      <c r="P29" s="130">
        <f t="shared" si="4"/>
        <v>0</v>
      </c>
    </row>
    <row r="30" spans="1:17" ht="13.95" customHeight="1" thickBot="1">
      <c r="A30" s="228">
        <v>21</v>
      </c>
      <c r="B30" s="204" t="s">
        <v>560</v>
      </c>
      <c r="C30" s="205">
        <v>300</v>
      </c>
      <c r="D30" s="206">
        <v>1.5</v>
      </c>
      <c r="E30" s="214" t="s">
        <v>174</v>
      </c>
      <c r="F30" s="216">
        <v>18880</v>
      </c>
      <c r="G30" s="198">
        <f t="shared" si="6"/>
        <v>226030</v>
      </c>
      <c r="H30" s="173">
        <f t="shared" si="0"/>
        <v>320.36199095022624</v>
      </c>
      <c r="I30" s="209">
        <v>95</v>
      </c>
      <c r="J30" s="229">
        <v>5900</v>
      </c>
      <c r="L30" s="100">
        <f t="shared" si="7"/>
        <v>0</v>
      </c>
      <c r="M30" s="130">
        <f t="shared" si="1"/>
        <v>0</v>
      </c>
      <c r="N30" s="130">
        <f t="shared" si="2"/>
        <v>18880</v>
      </c>
      <c r="O30" s="130">
        <f t="shared" si="3"/>
        <v>0</v>
      </c>
      <c r="P30" s="130">
        <f t="shared" si="4"/>
        <v>0</v>
      </c>
    </row>
    <row r="31" spans="1:17" ht="13.95" customHeight="1" thickBot="1">
      <c r="A31" s="228">
        <v>22</v>
      </c>
      <c r="B31" s="204" t="s">
        <v>560</v>
      </c>
      <c r="C31" s="205">
        <v>201</v>
      </c>
      <c r="D31" s="206">
        <v>0.3</v>
      </c>
      <c r="E31" s="214" t="s">
        <v>174</v>
      </c>
      <c r="F31" s="216">
        <v>2540</v>
      </c>
      <c r="G31" s="198">
        <f t="shared" si="6"/>
        <v>228570</v>
      </c>
      <c r="H31" s="173">
        <f t="shared" si="0"/>
        <v>203.7285067873303</v>
      </c>
      <c r="I31" s="209">
        <v>95</v>
      </c>
      <c r="J31" s="229">
        <v>5960</v>
      </c>
      <c r="L31" s="100">
        <f t="shared" si="7"/>
        <v>0</v>
      </c>
      <c r="M31" s="130">
        <f t="shared" si="1"/>
        <v>0</v>
      </c>
      <c r="N31" s="130">
        <f t="shared" si="2"/>
        <v>2540</v>
      </c>
      <c r="O31" s="130">
        <f t="shared" si="3"/>
        <v>0</v>
      </c>
      <c r="P31" s="130">
        <f t="shared" si="4"/>
        <v>0</v>
      </c>
    </row>
    <row r="32" spans="1:17" ht="13.95" customHeight="1" thickBot="1">
      <c r="A32" s="228">
        <v>23</v>
      </c>
      <c r="B32" s="204" t="s">
        <v>560</v>
      </c>
      <c r="C32" s="205">
        <v>200</v>
      </c>
      <c r="D32" s="206">
        <v>0.6</v>
      </c>
      <c r="E32" s="214" t="s">
        <v>174</v>
      </c>
      <c r="F32" s="216">
        <v>5030</v>
      </c>
      <c r="G32" s="198">
        <f t="shared" si="6"/>
        <v>233600</v>
      </c>
      <c r="H32" s="173">
        <f t="shared" si="0"/>
        <v>205.42986425339365</v>
      </c>
      <c r="I32" s="209">
        <v>95</v>
      </c>
      <c r="J32" s="229">
        <v>5700</v>
      </c>
      <c r="L32" s="100">
        <f t="shared" si="7"/>
        <v>0</v>
      </c>
      <c r="M32" s="130">
        <f t="shared" si="1"/>
        <v>0</v>
      </c>
      <c r="N32" s="130">
        <f t="shared" si="2"/>
        <v>5030</v>
      </c>
      <c r="O32" s="130">
        <f t="shared" si="3"/>
        <v>0</v>
      </c>
      <c r="P32" s="130">
        <f t="shared" si="4"/>
        <v>0</v>
      </c>
    </row>
    <row r="33" spans="1:16" ht="13.95" customHeight="1" thickBot="1">
      <c r="A33" s="228">
        <v>24</v>
      </c>
      <c r="B33" s="204" t="s">
        <v>560</v>
      </c>
      <c r="C33" s="205">
        <v>348</v>
      </c>
      <c r="D33" s="206">
        <v>0.9</v>
      </c>
      <c r="E33" s="214" t="s">
        <v>174</v>
      </c>
      <c r="F33" s="216">
        <v>13150</v>
      </c>
      <c r="G33" s="198">
        <f t="shared" si="6"/>
        <v>246750</v>
      </c>
      <c r="H33" s="173">
        <f t="shared" si="0"/>
        <v>362.17194570135752</v>
      </c>
      <c r="I33" s="209">
        <v>95</v>
      </c>
      <c r="J33" s="229">
        <v>5660</v>
      </c>
      <c r="L33" s="100">
        <f t="shared" si="7"/>
        <v>0</v>
      </c>
      <c r="M33" s="130">
        <f t="shared" si="1"/>
        <v>0</v>
      </c>
      <c r="N33" s="130">
        <f t="shared" si="2"/>
        <v>13150</v>
      </c>
      <c r="O33" s="130">
        <f t="shared" si="3"/>
        <v>0</v>
      </c>
      <c r="P33" s="130">
        <f t="shared" si="4"/>
        <v>0</v>
      </c>
    </row>
    <row r="34" spans="1:16" ht="13.95" customHeight="1" thickBot="1">
      <c r="A34" s="228">
        <v>25</v>
      </c>
      <c r="B34" s="204" t="s">
        <v>560</v>
      </c>
      <c r="C34" s="205">
        <v>249</v>
      </c>
      <c r="D34" s="206">
        <v>1.5</v>
      </c>
      <c r="E34" s="214" t="s">
        <v>174</v>
      </c>
      <c r="F34" s="216">
        <v>15690</v>
      </c>
      <c r="G34" s="198">
        <f t="shared" si="6"/>
        <v>262440</v>
      </c>
      <c r="H34" s="173">
        <f t="shared" si="0"/>
        <v>265.90045248868779</v>
      </c>
      <c r="I34" s="209">
        <v>95</v>
      </c>
      <c r="J34" s="229">
        <v>5770</v>
      </c>
      <c r="L34" s="100">
        <f t="shared" si="7"/>
        <v>0</v>
      </c>
      <c r="M34" s="130">
        <f t="shared" si="1"/>
        <v>0</v>
      </c>
      <c r="N34" s="130">
        <f t="shared" si="2"/>
        <v>15690</v>
      </c>
      <c r="O34" s="130">
        <f t="shared" si="3"/>
        <v>0</v>
      </c>
      <c r="P34" s="130">
        <f t="shared" si="4"/>
        <v>0</v>
      </c>
    </row>
    <row r="35" spans="1:16" ht="13.95" customHeight="1" thickBot="1">
      <c r="A35" s="228">
        <v>26</v>
      </c>
      <c r="B35" s="204" t="s">
        <v>560</v>
      </c>
      <c r="C35" s="205">
        <v>250</v>
      </c>
      <c r="D35" s="206">
        <v>0.6</v>
      </c>
      <c r="E35" s="214" t="s">
        <v>174</v>
      </c>
      <c r="F35" s="216">
        <v>6300</v>
      </c>
      <c r="G35" s="198">
        <f t="shared" si="6"/>
        <v>268740</v>
      </c>
      <c r="H35" s="173">
        <f t="shared" si="0"/>
        <v>256.78733031674204</v>
      </c>
      <c r="I35" s="209">
        <v>95</v>
      </c>
      <c r="J35" s="229">
        <v>5710</v>
      </c>
      <c r="L35" s="100">
        <f t="shared" si="7"/>
        <v>0</v>
      </c>
      <c r="M35" s="130">
        <f t="shared" si="1"/>
        <v>0</v>
      </c>
      <c r="N35" s="130">
        <f t="shared" si="2"/>
        <v>6300</v>
      </c>
      <c r="O35" s="130">
        <f t="shared" si="3"/>
        <v>0</v>
      </c>
      <c r="P35" s="130">
        <f t="shared" si="4"/>
        <v>0</v>
      </c>
    </row>
    <row r="36" spans="1:16" ht="13.95" customHeight="1" thickBot="1">
      <c r="A36" s="228">
        <v>27</v>
      </c>
      <c r="B36" s="204" t="s">
        <v>560</v>
      </c>
      <c r="C36" s="205">
        <v>410</v>
      </c>
      <c r="D36" s="206">
        <v>1</v>
      </c>
      <c r="E36" s="214" t="s">
        <v>174</v>
      </c>
      <c r="F36" s="216">
        <v>17220</v>
      </c>
      <c r="G36" s="198">
        <f t="shared" si="6"/>
        <v>285960</v>
      </c>
      <c r="H36" s="173">
        <f t="shared" si="0"/>
        <v>428.55203619909503</v>
      </c>
      <c r="I36" s="209">
        <v>95</v>
      </c>
      <c r="J36" s="229">
        <v>5740</v>
      </c>
      <c r="L36" s="100">
        <f t="shared" si="7"/>
        <v>0</v>
      </c>
      <c r="M36" s="130">
        <f t="shared" si="1"/>
        <v>0</v>
      </c>
      <c r="N36" s="130">
        <f t="shared" si="2"/>
        <v>17220</v>
      </c>
      <c r="O36" s="130">
        <f t="shared" si="3"/>
        <v>0</v>
      </c>
      <c r="P36" s="130">
        <f t="shared" si="4"/>
        <v>0</v>
      </c>
    </row>
    <row r="37" spans="1:16" ht="13.95" customHeight="1" thickBot="1">
      <c r="A37" s="228">
        <v>28</v>
      </c>
      <c r="B37" s="204" t="s">
        <v>560</v>
      </c>
      <c r="C37" s="205">
        <v>250</v>
      </c>
      <c r="D37" s="206">
        <v>1.3</v>
      </c>
      <c r="E37" s="214" t="s">
        <v>174</v>
      </c>
      <c r="F37" s="216">
        <v>13670</v>
      </c>
      <c r="G37" s="198">
        <f t="shared" si="6"/>
        <v>299630</v>
      </c>
      <c r="H37" s="173">
        <f t="shared" si="0"/>
        <v>264.70588235294116</v>
      </c>
      <c r="I37" s="209">
        <v>95</v>
      </c>
      <c r="J37" s="229">
        <v>5600</v>
      </c>
      <c r="L37" s="100">
        <f t="shared" si="7"/>
        <v>0</v>
      </c>
      <c r="M37" s="130">
        <f t="shared" si="1"/>
        <v>0</v>
      </c>
      <c r="N37" s="130">
        <f t="shared" si="2"/>
        <v>13670</v>
      </c>
      <c r="O37" s="130">
        <f t="shared" si="3"/>
        <v>0</v>
      </c>
      <c r="P37" s="130">
        <f t="shared" si="4"/>
        <v>0</v>
      </c>
    </row>
    <row r="38" spans="1:16" ht="13.95" customHeight="1" thickBot="1">
      <c r="A38" s="228">
        <v>29</v>
      </c>
      <c r="B38" s="204" t="s">
        <v>560</v>
      </c>
      <c r="C38" s="205">
        <v>209</v>
      </c>
      <c r="D38" s="206">
        <v>1.5</v>
      </c>
      <c r="E38" s="214" t="s">
        <v>174</v>
      </c>
      <c r="F38" s="216">
        <v>13160</v>
      </c>
      <c r="G38" s="198">
        <f t="shared" si="6"/>
        <v>312790</v>
      </c>
      <c r="H38" s="173">
        <f t="shared" si="0"/>
        <v>223.18552036199094</v>
      </c>
      <c r="I38" s="209">
        <v>95</v>
      </c>
      <c r="J38" s="229">
        <v>5530</v>
      </c>
      <c r="L38" s="100">
        <f t="shared" si="7"/>
        <v>0</v>
      </c>
      <c r="M38" s="130">
        <f t="shared" si="1"/>
        <v>0</v>
      </c>
      <c r="N38" s="130">
        <f t="shared" si="2"/>
        <v>13160</v>
      </c>
      <c r="O38" s="130">
        <f t="shared" si="3"/>
        <v>0</v>
      </c>
      <c r="P38" s="130">
        <f t="shared" si="4"/>
        <v>0</v>
      </c>
    </row>
    <row r="39" spans="1:16" ht="13.95" customHeight="1" thickBot="1">
      <c r="A39" s="228">
        <v>30</v>
      </c>
      <c r="B39" s="204" t="s">
        <v>560</v>
      </c>
      <c r="C39" s="205">
        <v>328</v>
      </c>
      <c r="D39" s="206">
        <v>2</v>
      </c>
      <c r="E39" s="214" t="s">
        <v>174</v>
      </c>
      <c r="F39" s="216">
        <v>20800</v>
      </c>
      <c r="G39" s="198">
        <f t="shared" si="6"/>
        <v>333590</v>
      </c>
      <c r="H39" s="173">
        <f t="shared" si="0"/>
        <v>357.68325791855199</v>
      </c>
      <c r="I39" s="209">
        <v>95</v>
      </c>
      <c r="J39" s="229">
        <v>5980</v>
      </c>
      <c r="L39" s="100">
        <f t="shared" si="7"/>
        <v>0</v>
      </c>
      <c r="M39" s="130">
        <f t="shared" si="1"/>
        <v>0</v>
      </c>
      <c r="N39" s="130">
        <f t="shared" si="2"/>
        <v>20800</v>
      </c>
      <c r="O39" s="130">
        <f t="shared" si="3"/>
        <v>0</v>
      </c>
      <c r="P39" s="130">
        <f t="shared" si="4"/>
        <v>0</v>
      </c>
    </row>
    <row r="40" spans="1:16" ht="13.95" customHeight="1" thickBot="1">
      <c r="A40" s="228">
        <v>31</v>
      </c>
      <c r="B40" s="204"/>
      <c r="C40" s="205"/>
      <c r="D40" s="206"/>
      <c r="E40" s="214"/>
      <c r="F40" s="216">
        <f t="shared" si="5"/>
        <v>0</v>
      </c>
      <c r="G40" s="198">
        <f t="shared" si="6"/>
        <v>333590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333590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333590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333590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333590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333590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333590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333590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333590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560</v>
      </c>
      <c r="C49" s="191">
        <f>(C5*E4)</f>
        <v>323.92586999999997</v>
      </c>
      <c r="D49" s="213"/>
      <c r="E49" s="207" t="s">
        <v>214</v>
      </c>
      <c r="F49" s="215"/>
      <c r="G49" s="199"/>
      <c r="H49" s="173">
        <f t="shared" si="0"/>
        <v>323.92586999999997</v>
      </c>
      <c r="I49" s="205">
        <v>95</v>
      </c>
      <c r="J49" s="229">
        <v>6380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379236.88653999998</v>
      </c>
      <c r="D50" s="195" t="s">
        <v>294</v>
      </c>
      <c r="E50" s="177" t="s">
        <v>295</v>
      </c>
      <c r="F50" s="191">
        <f>SUM(F10:F46)</f>
        <v>333590</v>
      </c>
      <c r="G50" s="201" t="s">
        <v>212</v>
      </c>
      <c r="H50" s="200"/>
      <c r="I50" s="197"/>
      <c r="J50" s="231" t="s">
        <v>257</v>
      </c>
      <c r="K50" s="32"/>
      <c r="L50" s="100"/>
      <c r="M50" s="101"/>
      <c r="N50" s="101"/>
      <c r="O50" s="102"/>
      <c r="P50" s="102"/>
    </row>
    <row r="51" spans="1:17" ht="13.95" customHeight="1" thickBot="1">
      <c r="A51" s="230" t="s">
        <v>259</v>
      </c>
      <c r="B51" s="210">
        <v>0.74652777777777779</v>
      </c>
      <c r="C51" s="190" t="s">
        <v>258</v>
      </c>
      <c r="D51" s="180" t="s">
        <v>260</v>
      </c>
      <c r="E51" s="210">
        <v>0.82708333333333339</v>
      </c>
      <c r="F51" s="190" t="s">
        <v>258</v>
      </c>
      <c r="G51" s="180" t="s">
        <v>261</v>
      </c>
      <c r="H51" s="217">
        <v>43171</v>
      </c>
      <c r="I51" s="197" t="s">
        <v>301</v>
      </c>
      <c r="J51" s="232">
        <f>H49+H55</f>
        <v>373.92586999999997</v>
      </c>
      <c r="K51" s="172"/>
      <c r="L51" s="100"/>
      <c r="M51" s="101"/>
      <c r="N51" s="101"/>
      <c r="O51" s="102"/>
      <c r="P51" s="102"/>
    </row>
    <row r="52" spans="1:17" ht="13.95" customHeight="1" thickBot="1">
      <c r="A52" s="230" t="s">
        <v>234</v>
      </c>
      <c r="B52" s="205">
        <v>490</v>
      </c>
      <c r="C52" s="179" t="s">
        <v>134</v>
      </c>
      <c r="D52" s="180" t="s">
        <v>216</v>
      </c>
      <c r="E52" s="211">
        <f>MAX(D10:D48)</f>
        <v>2</v>
      </c>
      <c r="F52" s="179" t="s">
        <v>221</v>
      </c>
      <c r="G52" s="180" t="s">
        <v>222</v>
      </c>
      <c r="H52" s="211">
        <f>F50/(SUM(C15:C48)*42)</f>
        <v>0.98275415090559859</v>
      </c>
      <c r="I52" s="197" t="s">
        <v>221</v>
      </c>
      <c r="J52" s="233" t="s">
        <v>292</v>
      </c>
      <c r="L52" s="100"/>
      <c r="M52" s="101"/>
      <c r="N52" s="101"/>
      <c r="O52" s="102"/>
      <c r="P52" s="102"/>
    </row>
    <row r="53" spans="1:17" ht="13.95" customHeight="1" thickBot="1">
      <c r="A53" s="230" t="s">
        <v>235</v>
      </c>
      <c r="B53" s="205">
        <v>5070</v>
      </c>
      <c r="C53" s="179" t="s">
        <v>134</v>
      </c>
      <c r="D53" s="180" t="s">
        <v>217</v>
      </c>
      <c r="E53" s="205">
        <f>MAX(I10:I49)</f>
        <v>95</v>
      </c>
      <c r="F53" s="179" t="s">
        <v>135</v>
      </c>
      <c r="G53" s="180" t="s">
        <v>219</v>
      </c>
      <c r="H53" s="205">
        <f>AVERAGE(I14:I48)</f>
        <v>95</v>
      </c>
      <c r="I53" s="197" t="s">
        <v>135</v>
      </c>
      <c r="J53" s="234">
        <f>SUM(H10:H49)+E55+H55</f>
        <v>9662.1872360848938</v>
      </c>
      <c r="L53" s="172"/>
      <c r="M53" s="172"/>
      <c r="N53" s="172"/>
      <c r="O53" s="172"/>
      <c r="P53" s="172"/>
    </row>
    <row r="54" spans="1:17" ht="13.95" customHeight="1" thickBot="1">
      <c r="A54" s="230" t="s">
        <v>136</v>
      </c>
      <c r="B54" s="208">
        <v>1379</v>
      </c>
      <c r="C54" s="179" t="s">
        <v>134</v>
      </c>
      <c r="D54" s="180" t="s">
        <v>218</v>
      </c>
      <c r="E54" s="205">
        <f>MAX(J10:J49)</f>
        <v>7800</v>
      </c>
      <c r="F54" s="179" t="s">
        <v>134</v>
      </c>
      <c r="G54" s="180" t="s">
        <v>220</v>
      </c>
      <c r="H54" s="205">
        <f>AVERAGE(J14:J48)</f>
        <v>6074.6153846153848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0.58780466995958691</v>
      </c>
      <c r="C55" s="179" t="s">
        <v>289</v>
      </c>
      <c r="D55" s="189" t="s">
        <v>287</v>
      </c>
      <c r="E55" s="212">
        <v>216</v>
      </c>
      <c r="F55" s="179" t="s">
        <v>288</v>
      </c>
      <c r="G55" s="178" t="s">
        <v>290</v>
      </c>
      <c r="H55" s="212">
        <v>50</v>
      </c>
      <c r="I55" s="197" t="s">
        <v>288</v>
      </c>
      <c r="J55" s="234">
        <f>(C50/42)+E55+H55</f>
        <v>9295.4496795238083</v>
      </c>
      <c r="L55" s="85">
        <f t="shared" ref="L55:P55" si="10">SUM(L10:L49)</f>
        <v>59.523809523809526</v>
      </c>
      <c r="M55" s="85">
        <f t="shared" si="10"/>
        <v>82460</v>
      </c>
      <c r="N55" s="85">
        <f t="shared" si="10"/>
        <v>251130</v>
      </c>
      <c r="O55" s="85">
        <f t="shared" si="10"/>
        <v>0</v>
      </c>
      <c r="P55" s="85">
        <f t="shared" si="10"/>
        <v>0</v>
      </c>
    </row>
    <row r="56" spans="1:17" ht="43.2" customHeight="1">
      <c r="A56" s="625" t="s">
        <v>561</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14611</v>
      </c>
      <c r="B61" s="119">
        <f>C6</f>
        <v>14758</v>
      </c>
      <c r="C61" s="119">
        <f>C50</f>
        <v>379236.88653999998</v>
      </c>
      <c r="D61" s="119">
        <f>J55</f>
        <v>9295.4496795238083</v>
      </c>
      <c r="E61" s="119">
        <f>F50</f>
        <v>333590</v>
      </c>
      <c r="F61" s="119">
        <f>M55</f>
        <v>82460</v>
      </c>
      <c r="G61" s="119">
        <f>N55</f>
        <v>251130</v>
      </c>
      <c r="H61" s="119">
        <f>O55</f>
        <v>0</v>
      </c>
      <c r="I61" s="119">
        <f>P55</f>
        <v>0</v>
      </c>
      <c r="J61" s="119">
        <f>B52</f>
        <v>490</v>
      </c>
      <c r="K61" s="119">
        <f>B53</f>
        <v>5070</v>
      </c>
      <c r="L61" s="119">
        <f>B54</f>
        <v>1379</v>
      </c>
      <c r="M61" s="120">
        <f>B55</f>
        <v>0.58780466995958691</v>
      </c>
      <c r="N61" s="119">
        <f>E53</f>
        <v>95</v>
      </c>
      <c r="O61" s="119">
        <f>H53</f>
        <v>95</v>
      </c>
      <c r="P61" s="119">
        <f>E54</f>
        <v>7800</v>
      </c>
      <c r="Q61" s="119">
        <f>H54</f>
        <v>6074.6153846153848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286</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0.27389754423026141</v>
      </c>
      <c r="N3" s="143">
        <f>N55/F50</f>
        <v>0.72610245576973853</v>
      </c>
      <c r="O3" s="143">
        <f>O55/F50</f>
        <v>0</v>
      </c>
      <c r="P3" s="143">
        <f>P55/F50</f>
        <v>0</v>
      </c>
    </row>
    <row r="4" spans="1:17" ht="13.95" customHeight="1" thickBot="1">
      <c r="A4" s="615">
        <v>1</v>
      </c>
      <c r="B4" s="181" t="s">
        <v>276</v>
      </c>
      <c r="C4" s="202" t="s">
        <v>510</v>
      </c>
      <c r="D4" s="182" t="s">
        <v>137</v>
      </c>
      <c r="E4" s="186">
        <f>'Perf Sheet '!$L$5</f>
        <v>2.2169999999999999E-2</v>
      </c>
      <c r="F4" s="616" t="s">
        <v>284</v>
      </c>
      <c r="G4" s="617"/>
      <c r="H4" s="618" t="s">
        <v>509</v>
      </c>
      <c r="I4" s="618"/>
      <c r="J4" s="619"/>
      <c r="N4" s="32"/>
    </row>
    <row r="5" spans="1:17" ht="13.95" customHeight="1" thickBot="1">
      <c r="A5" s="615"/>
      <c r="B5" s="350" t="s">
        <v>139</v>
      </c>
      <c r="C5" s="203">
        <v>19330</v>
      </c>
      <c r="D5" s="183" t="s">
        <v>277</v>
      </c>
      <c r="E5" s="187">
        <f>(C6+C5)/2</f>
        <v>19339</v>
      </c>
      <c r="F5" s="616" t="s">
        <v>285</v>
      </c>
      <c r="G5" s="620"/>
      <c r="H5" s="618" t="s">
        <v>344</v>
      </c>
      <c r="I5" s="621"/>
      <c r="J5" s="619"/>
      <c r="M5" s="628" t="s">
        <v>198</v>
      </c>
      <c r="N5" s="629"/>
      <c r="O5" s="629"/>
      <c r="P5" s="630"/>
    </row>
    <row r="6" spans="1:17" ht="13.95" customHeight="1" thickBot="1">
      <c r="A6" s="225" t="s">
        <v>202</v>
      </c>
      <c r="B6" s="350" t="s">
        <v>140</v>
      </c>
      <c r="C6" s="203">
        <v>19348</v>
      </c>
      <c r="D6" s="184" t="s">
        <v>203</v>
      </c>
      <c r="E6" s="188">
        <f>'Perf Sheet '!$J$13</f>
        <v>0.65</v>
      </c>
      <c r="F6" s="192" t="s">
        <v>226</v>
      </c>
      <c r="G6" s="194">
        <f>SUM(C12:C15)/SUM(C12:C46)</f>
        <v>0.21968634451102895</v>
      </c>
      <c r="H6" s="192" t="s">
        <v>224</v>
      </c>
      <c r="I6" s="173">
        <f>J55/20</f>
        <v>418.477305</v>
      </c>
      <c r="J6" s="226"/>
      <c r="M6" s="631" t="s">
        <v>199</v>
      </c>
      <c r="N6" s="632"/>
      <c r="O6" s="632"/>
      <c r="P6" s="633"/>
    </row>
    <row r="7" spans="1:17" ht="13.95" customHeight="1" thickBot="1">
      <c r="A7" s="227">
        <v>22.1</v>
      </c>
      <c r="B7" s="350" t="s">
        <v>141</v>
      </c>
      <c r="C7" s="203">
        <v>8946</v>
      </c>
      <c r="D7" s="185" t="s">
        <v>138</v>
      </c>
      <c r="E7" s="187">
        <f>'Perf Sheet '!$J$15</f>
        <v>6</v>
      </c>
      <c r="F7" s="193" t="s">
        <v>223</v>
      </c>
      <c r="G7" s="187">
        <f>'Perf Sheet '!$J$12</f>
        <v>95</v>
      </c>
      <c r="H7" s="192" t="s">
        <v>225</v>
      </c>
      <c r="I7" s="173">
        <f>F50/20</f>
        <v>7574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352">
        <v>24</v>
      </c>
      <c r="D10" s="353"/>
      <c r="E10" s="214" t="s">
        <v>197</v>
      </c>
      <c r="F10" s="216">
        <f>(D10*42)*C10</f>
        <v>0</v>
      </c>
      <c r="G10" s="198">
        <f>F10</f>
        <v>0</v>
      </c>
      <c r="H10" s="173">
        <f t="shared" ref="H10:H49" si="0">(1*((D10/$A$7)+1))*C10</f>
        <v>24</v>
      </c>
      <c r="I10" s="209">
        <v>20</v>
      </c>
      <c r="J10" s="229">
        <v>5540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352">
        <v>24</v>
      </c>
      <c r="D11" s="353"/>
      <c r="E11" s="214" t="s">
        <v>63</v>
      </c>
      <c r="F11" s="216">
        <f t="shared" ref="F11:F43" si="5">(D11*42)*C11</f>
        <v>0</v>
      </c>
      <c r="G11" s="198">
        <f t="shared" ref="G11:G48" si="6">G10+F11</f>
        <v>0</v>
      </c>
      <c r="H11" s="173">
        <f t="shared" si="0"/>
        <v>24</v>
      </c>
      <c r="I11" s="209">
        <v>50</v>
      </c>
      <c r="J11" s="229">
        <v>8000</v>
      </c>
      <c r="L11" s="100">
        <f t="shared" ref="L11:L49" si="7">IF(E11="acid",(C11),0)</f>
        <v>24</v>
      </c>
      <c r="M11" s="130">
        <f t="shared" si="1"/>
        <v>0</v>
      </c>
      <c r="N11" s="130">
        <f t="shared" si="2"/>
        <v>0</v>
      </c>
      <c r="O11" s="130">
        <f t="shared" si="3"/>
        <v>0</v>
      </c>
      <c r="P11" s="130">
        <f t="shared" si="4"/>
        <v>0</v>
      </c>
      <c r="Q11" s="86" t="s">
        <v>194</v>
      </c>
    </row>
    <row r="12" spans="1:17" ht="13.95" customHeight="1" thickBot="1">
      <c r="A12" s="228">
        <v>3</v>
      </c>
      <c r="B12" s="204" t="s">
        <v>236</v>
      </c>
      <c r="C12" s="352">
        <v>150</v>
      </c>
      <c r="D12" s="353"/>
      <c r="E12" s="214" t="s">
        <v>147</v>
      </c>
      <c r="F12" s="216">
        <f t="shared" si="5"/>
        <v>0</v>
      </c>
      <c r="G12" s="198">
        <f t="shared" si="6"/>
        <v>0</v>
      </c>
      <c r="H12" s="173">
        <f t="shared" si="0"/>
        <v>150</v>
      </c>
      <c r="I12" s="209">
        <v>55</v>
      </c>
      <c r="J12" s="229">
        <v>8000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352">
        <v>36</v>
      </c>
      <c r="D13" s="353"/>
      <c r="E13" s="214" t="s">
        <v>63</v>
      </c>
      <c r="F13" s="216">
        <f t="shared" si="5"/>
        <v>0</v>
      </c>
      <c r="G13" s="198">
        <f t="shared" si="6"/>
        <v>0</v>
      </c>
      <c r="H13" s="173">
        <f t="shared" si="0"/>
        <v>36</v>
      </c>
      <c r="I13" s="209">
        <v>52</v>
      </c>
      <c r="J13" s="229">
        <v>7930</v>
      </c>
      <c r="L13" s="100">
        <f t="shared" si="7"/>
        <v>36</v>
      </c>
      <c r="M13" s="130">
        <f t="shared" si="1"/>
        <v>0</v>
      </c>
      <c r="N13" s="130">
        <f t="shared" si="2"/>
        <v>0</v>
      </c>
      <c r="O13" s="130">
        <f t="shared" si="3"/>
        <v>0</v>
      </c>
      <c r="P13" s="130">
        <f t="shared" si="4"/>
        <v>0</v>
      </c>
      <c r="Q13" s="86" t="s">
        <v>174</v>
      </c>
    </row>
    <row r="14" spans="1:17" ht="13.95" customHeight="1" thickBot="1">
      <c r="A14" s="228">
        <v>5</v>
      </c>
      <c r="B14" s="354" t="s">
        <v>436</v>
      </c>
      <c r="C14" s="352">
        <v>981</v>
      </c>
      <c r="D14" s="355"/>
      <c r="E14" s="214" t="s">
        <v>148</v>
      </c>
      <c r="F14" s="216">
        <f t="shared" si="5"/>
        <v>0</v>
      </c>
      <c r="G14" s="198">
        <f t="shared" si="6"/>
        <v>0</v>
      </c>
      <c r="H14" s="173">
        <f t="shared" si="0"/>
        <v>981</v>
      </c>
      <c r="I14" s="209">
        <v>60</v>
      </c>
      <c r="J14" s="229">
        <v>8000</v>
      </c>
      <c r="L14" s="100">
        <f t="shared" si="7"/>
        <v>0</v>
      </c>
      <c r="M14" s="130">
        <f t="shared" si="1"/>
        <v>0</v>
      </c>
      <c r="N14" s="130">
        <f t="shared" si="2"/>
        <v>0</v>
      </c>
      <c r="O14" s="130">
        <f t="shared" si="3"/>
        <v>0</v>
      </c>
      <c r="P14" s="130">
        <f t="shared" si="4"/>
        <v>0</v>
      </c>
      <c r="Q14" s="86" t="s">
        <v>209</v>
      </c>
    </row>
    <row r="15" spans="1:17" ht="13.95" customHeight="1" thickBot="1">
      <c r="A15" s="228">
        <v>6</v>
      </c>
      <c r="B15" s="354" t="s">
        <v>436</v>
      </c>
      <c r="C15" s="352">
        <v>556</v>
      </c>
      <c r="D15" s="353">
        <v>0.3</v>
      </c>
      <c r="E15" s="214" t="s">
        <v>194</v>
      </c>
      <c r="F15" s="216">
        <v>7010</v>
      </c>
      <c r="G15" s="198">
        <f t="shared" si="6"/>
        <v>7010</v>
      </c>
      <c r="H15" s="173">
        <f t="shared" si="0"/>
        <v>563.54751131221713</v>
      </c>
      <c r="I15" s="209">
        <v>61</v>
      </c>
      <c r="J15" s="229">
        <v>7560</v>
      </c>
      <c r="L15" s="100">
        <f t="shared" si="7"/>
        <v>0</v>
      </c>
      <c r="M15" s="130">
        <f t="shared" si="1"/>
        <v>7010</v>
      </c>
      <c r="N15" s="130">
        <f t="shared" si="2"/>
        <v>0</v>
      </c>
      <c r="O15" s="130">
        <f t="shared" si="3"/>
        <v>0</v>
      </c>
      <c r="P15" s="130">
        <f t="shared" si="4"/>
        <v>0</v>
      </c>
      <c r="Q15" s="86" t="s">
        <v>175</v>
      </c>
    </row>
    <row r="16" spans="1:17" ht="13.95" customHeight="1" thickBot="1">
      <c r="A16" s="228">
        <v>7</v>
      </c>
      <c r="B16" s="354" t="s">
        <v>436</v>
      </c>
      <c r="C16" s="352">
        <v>1076</v>
      </c>
      <c r="D16" s="353">
        <v>0.6</v>
      </c>
      <c r="E16" s="214" t="s">
        <v>194</v>
      </c>
      <c r="F16" s="216">
        <v>21790</v>
      </c>
      <c r="G16" s="198">
        <f t="shared" si="6"/>
        <v>28800</v>
      </c>
      <c r="H16" s="173">
        <f t="shared" si="0"/>
        <v>1105.2126696832579</v>
      </c>
      <c r="I16" s="209">
        <v>80</v>
      </c>
      <c r="J16" s="229">
        <v>8400</v>
      </c>
      <c r="L16" s="100">
        <f t="shared" si="7"/>
        <v>0</v>
      </c>
      <c r="M16" s="130">
        <f t="shared" si="1"/>
        <v>21790</v>
      </c>
      <c r="N16" s="130">
        <f t="shared" si="2"/>
        <v>0</v>
      </c>
      <c r="O16" s="130">
        <f t="shared" si="3"/>
        <v>0</v>
      </c>
      <c r="P16" s="130">
        <f t="shared" si="4"/>
        <v>0</v>
      </c>
      <c r="Q16" s="86" t="s">
        <v>210</v>
      </c>
    </row>
    <row r="17" spans="1:17" ht="13.95" customHeight="1" thickBot="1">
      <c r="A17" s="228">
        <v>8</v>
      </c>
      <c r="B17" s="354" t="s">
        <v>436</v>
      </c>
      <c r="C17" s="352">
        <v>785</v>
      </c>
      <c r="D17" s="353">
        <v>0</v>
      </c>
      <c r="E17" s="214" t="s">
        <v>194</v>
      </c>
      <c r="F17" s="216">
        <f t="shared" si="5"/>
        <v>0</v>
      </c>
      <c r="G17" s="198">
        <f t="shared" si="6"/>
        <v>28800</v>
      </c>
      <c r="H17" s="173">
        <f t="shared" si="0"/>
        <v>785</v>
      </c>
      <c r="I17" s="209">
        <v>80</v>
      </c>
      <c r="J17" s="229">
        <v>8550</v>
      </c>
      <c r="L17" s="100">
        <f t="shared" si="7"/>
        <v>0</v>
      </c>
      <c r="M17" s="130">
        <f t="shared" si="1"/>
        <v>0</v>
      </c>
      <c r="N17" s="130">
        <f t="shared" si="2"/>
        <v>0</v>
      </c>
      <c r="O17" s="130">
        <f t="shared" si="3"/>
        <v>0</v>
      </c>
      <c r="P17" s="130">
        <f t="shared" si="4"/>
        <v>0</v>
      </c>
      <c r="Q17" s="86" t="s">
        <v>148</v>
      </c>
    </row>
    <row r="18" spans="1:17" ht="13.95" customHeight="1" thickBot="1">
      <c r="A18" s="228">
        <v>9</v>
      </c>
      <c r="B18" s="354" t="s">
        <v>436</v>
      </c>
      <c r="C18" s="356">
        <v>680</v>
      </c>
      <c r="D18" s="353">
        <v>0.3</v>
      </c>
      <c r="E18" s="214" t="s">
        <v>194</v>
      </c>
      <c r="F18" s="216">
        <v>6340</v>
      </c>
      <c r="G18" s="198">
        <f t="shared" si="6"/>
        <v>35140</v>
      </c>
      <c r="H18" s="173">
        <f t="shared" si="0"/>
        <v>689.23076923076917</v>
      </c>
      <c r="I18" s="209">
        <v>72</v>
      </c>
      <c r="J18" s="229">
        <v>8350</v>
      </c>
      <c r="L18" s="100">
        <f t="shared" si="7"/>
        <v>0</v>
      </c>
      <c r="M18" s="130">
        <f t="shared" si="1"/>
        <v>6340</v>
      </c>
      <c r="N18" s="130">
        <f t="shared" si="2"/>
        <v>0</v>
      </c>
      <c r="O18" s="130">
        <f t="shared" si="3"/>
        <v>0</v>
      </c>
      <c r="P18" s="130">
        <f t="shared" si="4"/>
        <v>0</v>
      </c>
      <c r="Q18" s="86" t="s">
        <v>63</v>
      </c>
    </row>
    <row r="19" spans="1:17" ht="13.95" customHeight="1" thickBot="1">
      <c r="A19" s="228">
        <v>10</v>
      </c>
      <c r="B19" s="354" t="s">
        <v>436</v>
      </c>
      <c r="C19" s="356">
        <v>201</v>
      </c>
      <c r="D19" s="353">
        <v>0.6</v>
      </c>
      <c r="E19" s="214" t="s">
        <v>194</v>
      </c>
      <c r="F19" s="216">
        <v>5050</v>
      </c>
      <c r="G19" s="198">
        <f t="shared" si="6"/>
        <v>40190</v>
      </c>
      <c r="H19" s="173">
        <f t="shared" si="0"/>
        <v>206.45701357466061</v>
      </c>
      <c r="I19" s="209">
        <v>80</v>
      </c>
      <c r="J19" s="229">
        <v>8040</v>
      </c>
      <c r="L19" s="100">
        <f t="shared" si="7"/>
        <v>0</v>
      </c>
      <c r="M19" s="130">
        <f t="shared" si="1"/>
        <v>5050</v>
      </c>
      <c r="N19" s="130">
        <f t="shared" si="2"/>
        <v>0</v>
      </c>
      <c r="O19" s="130">
        <f t="shared" si="3"/>
        <v>0</v>
      </c>
      <c r="P19" s="130">
        <f t="shared" si="4"/>
        <v>0</v>
      </c>
      <c r="Q19" s="86" t="s">
        <v>147</v>
      </c>
    </row>
    <row r="20" spans="1:17" ht="13.95" customHeight="1" thickBot="1">
      <c r="A20" s="228">
        <v>11</v>
      </c>
      <c r="B20" s="354" t="s">
        <v>436</v>
      </c>
      <c r="C20" s="356">
        <v>86</v>
      </c>
      <c r="D20" s="353">
        <v>0.9</v>
      </c>
      <c r="E20" s="214" t="s">
        <v>194</v>
      </c>
      <c r="F20" s="216">
        <v>1300</v>
      </c>
      <c r="G20" s="198">
        <f t="shared" si="6"/>
        <v>41490</v>
      </c>
      <c r="H20" s="173">
        <f t="shared" si="0"/>
        <v>89.502262443438923</v>
      </c>
      <c r="I20" s="209">
        <v>80</v>
      </c>
      <c r="J20" s="229">
        <v>8150</v>
      </c>
      <c r="L20" s="100">
        <f t="shared" si="7"/>
        <v>0</v>
      </c>
      <c r="M20" s="130">
        <f t="shared" si="1"/>
        <v>1300</v>
      </c>
      <c r="N20" s="130">
        <f t="shared" si="2"/>
        <v>0</v>
      </c>
      <c r="O20" s="130">
        <f t="shared" si="3"/>
        <v>0</v>
      </c>
      <c r="P20" s="130">
        <f t="shared" si="4"/>
        <v>0</v>
      </c>
      <c r="Q20" s="86" t="s">
        <v>186</v>
      </c>
    </row>
    <row r="21" spans="1:17" ht="13.95" customHeight="1" thickBot="1">
      <c r="A21" s="228">
        <v>12</v>
      </c>
      <c r="B21" s="354" t="s">
        <v>436</v>
      </c>
      <c r="C21" s="356">
        <v>523</v>
      </c>
      <c r="D21" s="353">
        <v>0.3</v>
      </c>
      <c r="E21" s="214" t="s">
        <v>174</v>
      </c>
      <c r="F21" s="216">
        <v>6590</v>
      </c>
      <c r="G21" s="198">
        <f t="shared" si="6"/>
        <v>48080</v>
      </c>
      <c r="H21" s="173">
        <f t="shared" si="0"/>
        <v>530.09954751131215</v>
      </c>
      <c r="I21" s="209">
        <v>85</v>
      </c>
      <c r="J21" s="229">
        <v>7850</v>
      </c>
      <c r="L21" s="100">
        <f t="shared" si="7"/>
        <v>0</v>
      </c>
      <c r="M21" s="130">
        <f t="shared" si="1"/>
        <v>0</v>
      </c>
      <c r="N21" s="130">
        <f t="shared" si="2"/>
        <v>6590</v>
      </c>
      <c r="O21" s="130">
        <f t="shared" si="3"/>
        <v>0</v>
      </c>
      <c r="P21" s="130">
        <f t="shared" si="4"/>
        <v>0</v>
      </c>
      <c r="Q21" s="86" t="s">
        <v>187</v>
      </c>
    </row>
    <row r="22" spans="1:17" ht="13.95" customHeight="1" thickBot="1">
      <c r="A22" s="228">
        <v>13</v>
      </c>
      <c r="B22" s="354" t="s">
        <v>436</v>
      </c>
      <c r="C22" s="356">
        <v>398</v>
      </c>
      <c r="D22" s="353">
        <v>0.6</v>
      </c>
      <c r="E22" s="214" t="s">
        <v>174</v>
      </c>
      <c r="F22" s="216">
        <v>10030</v>
      </c>
      <c r="G22" s="198">
        <f t="shared" si="6"/>
        <v>58110</v>
      </c>
      <c r="H22" s="173">
        <f t="shared" si="0"/>
        <v>408.80542986425337</v>
      </c>
      <c r="I22" s="209">
        <v>85</v>
      </c>
      <c r="J22" s="229">
        <v>7870</v>
      </c>
      <c r="L22" s="100">
        <f t="shared" si="7"/>
        <v>0</v>
      </c>
      <c r="M22" s="130">
        <f t="shared" si="1"/>
        <v>0</v>
      </c>
      <c r="N22" s="130">
        <f t="shared" si="2"/>
        <v>10030</v>
      </c>
      <c r="O22" s="130">
        <f t="shared" si="3"/>
        <v>0</v>
      </c>
      <c r="P22" s="130">
        <f t="shared" si="4"/>
        <v>0</v>
      </c>
      <c r="Q22" s="86" t="s">
        <v>197</v>
      </c>
    </row>
    <row r="23" spans="1:17" ht="13.95" customHeight="1" thickBot="1">
      <c r="A23" s="228">
        <v>14</v>
      </c>
      <c r="B23" s="354" t="s">
        <v>436</v>
      </c>
      <c r="C23" s="356">
        <v>400</v>
      </c>
      <c r="D23" s="353">
        <v>0.9</v>
      </c>
      <c r="E23" s="214" t="s">
        <v>174</v>
      </c>
      <c r="F23" s="216">
        <v>15110</v>
      </c>
      <c r="G23" s="198">
        <f t="shared" si="6"/>
        <v>73220</v>
      </c>
      <c r="H23" s="173">
        <f t="shared" si="0"/>
        <v>416.28959276018105</v>
      </c>
      <c r="I23" s="209">
        <v>85</v>
      </c>
      <c r="J23" s="229">
        <v>7690</v>
      </c>
      <c r="L23" s="100">
        <f t="shared" si="7"/>
        <v>0</v>
      </c>
      <c r="M23" s="130">
        <f t="shared" si="1"/>
        <v>0</v>
      </c>
      <c r="N23" s="130">
        <f t="shared" si="2"/>
        <v>15110</v>
      </c>
      <c r="O23" s="130">
        <f t="shared" si="3"/>
        <v>0</v>
      </c>
      <c r="P23" s="130">
        <f t="shared" si="4"/>
        <v>0</v>
      </c>
      <c r="Q23" s="86" t="s">
        <v>249</v>
      </c>
    </row>
    <row r="24" spans="1:17" ht="13.95" customHeight="1" thickBot="1">
      <c r="A24" s="228">
        <v>15</v>
      </c>
      <c r="B24" s="354" t="s">
        <v>436</v>
      </c>
      <c r="C24" s="356">
        <v>196</v>
      </c>
      <c r="D24" s="353">
        <v>0.3</v>
      </c>
      <c r="E24" s="214" t="s">
        <v>174</v>
      </c>
      <c r="F24" s="216">
        <v>2480</v>
      </c>
      <c r="G24" s="198">
        <f t="shared" si="6"/>
        <v>75700</v>
      </c>
      <c r="H24" s="173">
        <f t="shared" si="0"/>
        <v>198.66063348416287</v>
      </c>
      <c r="I24" s="209">
        <v>85</v>
      </c>
      <c r="J24" s="229">
        <v>7560</v>
      </c>
      <c r="L24" s="100">
        <f t="shared" si="7"/>
        <v>0</v>
      </c>
      <c r="M24" s="130">
        <f t="shared" si="1"/>
        <v>0</v>
      </c>
      <c r="N24" s="130">
        <f t="shared" si="2"/>
        <v>2480</v>
      </c>
      <c r="O24" s="130">
        <f t="shared" si="3"/>
        <v>0</v>
      </c>
      <c r="P24" s="130">
        <f t="shared" si="4"/>
        <v>0</v>
      </c>
      <c r="Q24" s="86" t="s">
        <v>291</v>
      </c>
    </row>
    <row r="25" spans="1:17" ht="13.95" customHeight="1" thickBot="1">
      <c r="A25" s="228">
        <v>16</v>
      </c>
      <c r="B25" s="354" t="s">
        <v>436</v>
      </c>
      <c r="C25" s="356">
        <v>399</v>
      </c>
      <c r="D25" s="353">
        <v>0.6</v>
      </c>
      <c r="E25" s="214" t="s">
        <v>174</v>
      </c>
      <c r="F25" s="216">
        <v>10060</v>
      </c>
      <c r="G25" s="198">
        <f t="shared" si="6"/>
        <v>85760</v>
      </c>
      <c r="H25" s="173">
        <f t="shared" si="0"/>
        <v>409.83257918552033</v>
      </c>
      <c r="I25" s="209">
        <v>85</v>
      </c>
      <c r="J25" s="229">
        <v>7270</v>
      </c>
      <c r="L25" s="100">
        <f t="shared" si="7"/>
        <v>0</v>
      </c>
      <c r="M25" s="130">
        <f t="shared" si="1"/>
        <v>0</v>
      </c>
      <c r="N25" s="130">
        <f t="shared" si="2"/>
        <v>10060</v>
      </c>
      <c r="O25" s="130">
        <f t="shared" si="3"/>
        <v>0</v>
      </c>
      <c r="P25" s="130">
        <f t="shared" si="4"/>
        <v>0</v>
      </c>
      <c r="Q25" s="87" t="s">
        <v>214</v>
      </c>
    </row>
    <row r="26" spans="1:17" ht="13.95" customHeight="1" thickBot="1">
      <c r="A26" s="228">
        <v>17</v>
      </c>
      <c r="B26" s="354" t="s">
        <v>436</v>
      </c>
      <c r="C26" s="356">
        <v>500</v>
      </c>
      <c r="D26" s="353">
        <v>0.9</v>
      </c>
      <c r="E26" s="214" t="s">
        <v>174</v>
      </c>
      <c r="F26" s="216">
        <v>18890</v>
      </c>
      <c r="G26" s="198">
        <f t="shared" si="6"/>
        <v>104650</v>
      </c>
      <c r="H26" s="173">
        <f t="shared" si="0"/>
        <v>520.3619909502263</v>
      </c>
      <c r="I26" s="209">
        <v>85</v>
      </c>
      <c r="J26" s="229">
        <v>7240</v>
      </c>
      <c r="L26" s="100">
        <f t="shared" si="7"/>
        <v>0</v>
      </c>
      <c r="M26" s="130">
        <f t="shared" si="1"/>
        <v>0</v>
      </c>
      <c r="N26" s="130">
        <f t="shared" si="2"/>
        <v>18890</v>
      </c>
      <c r="O26" s="130">
        <f t="shared" si="3"/>
        <v>0</v>
      </c>
      <c r="P26" s="130">
        <f t="shared" si="4"/>
        <v>0</v>
      </c>
    </row>
    <row r="27" spans="1:17" ht="13.95" customHeight="1" thickBot="1">
      <c r="A27" s="228">
        <v>18</v>
      </c>
      <c r="B27" s="354" t="s">
        <v>436</v>
      </c>
      <c r="C27" s="356">
        <v>499</v>
      </c>
      <c r="D27" s="353">
        <v>1.1000000000000001</v>
      </c>
      <c r="E27" s="214" t="s">
        <v>174</v>
      </c>
      <c r="F27" s="216">
        <v>23060</v>
      </c>
      <c r="G27" s="198">
        <f t="shared" si="6"/>
        <v>127710</v>
      </c>
      <c r="H27" s="173">
        <f t="shared" si="0"/>
        <v>523.83710407239823</v>
      </c>
      <c r="I27" s="209">
        <v>85</v>
      </c>
      <c r="J27" s="229">
        <v>7120</v>
      </c>
      <c r="L27" s="100">
        <f t="shared" si="7"/>
        <v>0</v>
      </c>
      <c r="M27" s="130">
        <f t="shared" si="1"/>
        <v>0</v>
      </c>
      <c r="N27" s="130">
        <f t="shared" si="2"/>
        <v>23060</v>
      </c>
      <c r="O27" s="130">
        <f t="shared" si="3"/>
        <v>0</v>
      </c>
      <c r="P27" s="130">
        <f t="shared" si="4"/>
        <v>0</v>
      </c>
    </row>
    <row r="28" spans="1:17" ht="13.95" customHeight="1" thickBot="1">
      <c r="A28" s="228">
        <v>19</v>
      </c>
      <c r="B28" s="354" t="s">
        <v>436</v>
      </c>
      <c r="C28" s="356">
        <v>377</v>
      </c>
      <c r="D28" s="353">
        <v>1.5</v>
      </c>
      <c r="E28" s="214" t="s">
        <v>174</v>
      </c>
      <c r="F28" s="216">
        <v>23770</v>
      </c>
      <c r="G28" s="198">
        <f t="shared" si="6"/>
        <v>151480</v>
      </c>
      <c r="H28" s="173">
        <f t="shared" si="0"/>
        <v>402.58823529411762</v>
      </c>
      <c r="I28" s="209">
        <v>85</v>
      </c>
      <c r="J28" s="229">
        <v>7230</v>
      </c>
      <c r="L28" s="100">
        <f t="shared" si="7"/>
        <v>0</v>
      </c>
      <c r="M28" s="130">
        <f t="shared" si="1"/>
        <v>0</v>
      </c>
      <c r="N28" s="130">
        <f t="shared" si="2"/>
        <v>23770</v>
      </c>
      <c r="O28" s="130">
        <f t="shared" si="3"/>
        <v>0</v>
      </c>
      <c r="P28" s="130">
        <f t="shared" si="4"/>
        <v>0</v>
      </c>
    </row>
    <row r="29" spans="1:17" ht="13.95" customHeight="1" thickBot="1">
      <c r="A29" s="228">
        <v>20</v>
      </c>
      <c r="B29" s="354"/>
      <c r="C29" s="356"/>
      <c r="D29" s="353"/>
      <c r="E29" s="214"/>
      <c r="F29" s="216">
        <f t="shared" si="5"/>
        <v>0</v>
      </c>
      <c r="G29" s="198">
        <f t="shared" si="6"/>
        <v>151480</v>
      </c>
      <c r="H29" s="173">
        <f t="shared" si="0"/>
        <v>0</v>
      </c>
      <c r="I29" s="209"/>
      <c r="J29" s="229"/>
      <c r="L29" s="100">
        <f t="shared" si="7"/>
        <v>0</v>
      </c>
      <c r="M29" s="130">
        <f t="shared" si="1"/>
        <v>0</v>
      </c>
      <c r="N29" s="130">
        <f t="shared" si="2"/>
        <v>0</v>
      </c>
      <c r="O29" s="130">
        <f t="shared" si="3"/>
        <v>0</v>
      </c>
      <c r="P29" s="130">
        <f t="shared" si="4"/>
        <v>0</v>
      </c>
    </row>
    <row r="30" spans="1:17" ht="13.95" customHeight="1" thickBot="1">
      <c r="A30" s="228">
        <v>21</v>
      </c>
      <c r="B30" s="204"/>
      <c r="C30" s="205"/>
      <c r="D30" s="206"/>
      <c r="E30" s="214"/>
      <c r="F30" s="216">
        <f t="shared" si="5"/>
        <v>0</v>
      </c>
      <c r="G30" s="198">
        <f t="shared" si="6"/>
        <v>151480</v>
      </c>
      <c r="H30" s="173">
        <f t="shared" si="0"/>
        <v>0</v>
      </c>
      <c r="I30" s="209"/>
      <c r="J30" s="229"/>
      <c r="L30" s="100">
        <f t="shared" si="7"/>
        <v>0</v>
      </c>
      <c r="M30" s="130">
        <f t="shared" si="1"/>
        <v>0</v>
      </c>
      <c r="N30" s="130">
        <f t="shared" si="2"/>
        <v>0</v>
      </c>
      <c r="O30" s="130">
        <f t="shared" si="3"/>
        <v>0</v>
      </c>
      <c r="P30" s="130">
        <f t="shared" si="4"/>
        <v>0</v>
      </c>
    </row>
    <row r="31" spans="1:17" ht="13.95" customHeight="1" thickBot="1">
      <c r="A31" s="228">
        <v>22</v>
      </c>
      <c r="B31" s="204"/>
      <c r="C31" s="205"/>
      <c r="D31" s="206"/>
      <c r="E31" s="214"/>
      <c r="F31" s="216">
        <f t="shared" si="5"/>
        <v>0</v>
      </c>
      <c r="G31" s="198">
        <f t="shared" si="6"/>
        <v>151480</v>
      </c>
      <c r="H31" s="173">
        <f t="shared" si="0"/>
        <v>0</v>
      </c>
      <c r="I31" s="209"/>
      <c r="J31" s="229"/>
      <c r="L31" s="100">
        <f t="shared" si="7"/>
        <v>0</v>
      </c>
      <c r="M31" s="130">
        <f t="shared" si="1"/>
        <v>0</v>
      </c>
      <c r="N31" s="130">
        <f t="shared" si="2"/>
        <v>0</v>
      </c>
      <c r="O31" s="130">
        <f t="shared" si="3"/>
        <v>0</v>
      </c>
      <c r="P31" s="130">
        <f t="shared" si="4"/>
        <v>0</v>
      </c>
    </row>
    <row r="32" spans="1:17" ht="13.95" customHeight="1" thickBot="1">
      <c r="A32" s="228">
        <v>23</v>
      </c>
      <c r="B32" s="204"/>
      <c r="C32" s="205"/>
      <c r="D32" s="206"/>
      <c r="E32" s="214"/>
      <c r="F32" s="216">
        <f t="shared" si="5"/>
        <v>0</v>
      </c>
      <c r="G32" s="198">
        <f t="shared" si="6"/>
        <v>151480</v>
      </c>
      <c r="H32" s="173">
        <f t="shared" si="0"/>
        <v>0</v>
      </c>
      <c r="I32" s="209"/>
      <c r="J32" s="229"/>
      <c r="L32" s="100">
        <f t="shared" si="7"/>
        <v>0</v>
      </c>
      <c r="M32" s="130">
        <f t="shared" si="1"/>
        <v>0</v>
      </c>
      <c r="N32" s="130">
        <f t="shared" si="2"/>
        <v>0</v>
      </c>
      <c r="O32" s="130">
        <f t="shared" si="3"/>
        <v>0</v>
      </c>
      <c r="P32" s="130">
        <f t="shared" si="4"/>
        <v>0</v>
      </c>
    </row>
    <row r="33" spans="1:16" ht="13.95" customHeight="1" thickBot="1">
      <c r="A33" s="228">
        <v>24</v>
      </c>
      <c r="B33" s="204"/>
      <c r="C33" s="205"/>
      <c r="D33" s="206"/>
      <c r="E33" s="214"/>
      <c r="F33" s="216">
        <f t="shared" si="5"/>
        <v>0</v>
      </c>
      <c r="G33" s="198">
        <f t="shared" si="6"/>
        <v>151480</v>
      </c>
      <c r="H33" s="173">
        <f t="shared" si="0"/>
        <v>0</v>
      </c>
      <c r="I33" s="209"/>
      <c r="J33" s="229"/>
      <c r="L33" s="100">
        <f t="shared" si="7"/>
        <v>0</v>
      </c>
      <c r="M33" s="130">
        <f t="shared" si="1"/>
        <v>0</v>
      </c>
      <c r="N33" s="130">
        <f t="shared" si="2"/>
        <v>0</v>
      </c>
      <c r="O33" s="130">
        <f t="shared" si="3"/>
        <v>0</v>
      </c>
      <c r="P33" s="130">
        <f t="shared" si="4"/>
        <v>0</v>
      </c>
    </row>
    <row r="34" spans="1:16" ht="13.95" customHeight="1" thickBot="1">
      <c r="A34" s="228">
        <v>25</v>
      </c>
      <c r="B34" s="204"/>
      <c r="C34" s="205"/>
      <c r="D34" s="206"/>
      <c r="E34" s="214"/>
      <c r="F34" s="216">
        <f t="shared" si="5"/>
        <v>0</v>
      </c>
      <c r="G34" s="198">
        <f t="shared" si="6"/>
        <v>151480</v>
      </c>
      <c r="H34" s="173">
        <f t="shared" si="0"/>
        <v>0</v>
      </c>
      <c r="I34" s="209"/>
      <c r="J34" s="229"/>
      <c r="L34" s="100">
        <f t="shared" si="7"/>
        <v>0</v>
      </c>
      <c r="M34" s="130">
        <f t="shared" si="1"/>
        <v>0</v>
      </c>
      <c r="N34" s="130">
        <f t="shared" si="2"/>
        <v>0</v>
      </c>
      <c r="O34" s="130">
        <f t="shared" si="3"/>
        <v>0</v>
      </c>
      <c r="P34" s="130">
        <f t="shared" si="4"/>
        <v>0</v>
      </c>
    </row>
    <row r="35" spans="1:16" ht="13.95" customHeight="1" thickBot="1">
      <c r="A35" s="228">
        <v>26</v>
      </c>
      <c r="B35" s="204"/>
      <c r="C35" s="205"/>
      <c r="D35" s="206"/>
      <c r="E35" s="214"/>
      <c r="F35" s="216">
        <f t="shared" si="5"/>
        <v>0</v>
      </c>
      <c r="G35" s="198">
        <f t="shared" si="6"/>
        <v>151480</v>
      </c>
      <c r="H35" s="173">
        <f t="shared" si="0"/>
        <v>0</v>
      </c>
      <c r="I35" s="209"/>
      <c r="J35" s="229"/>
      <c r="L35" s="100">
        <f t="shared" si="7"/>
        <v>0</v>
      </c>
      <c r="M35" s="130">
        <f t="shared" si="1"/>
        <v>0</v>
      </c>
      <c r="N35" s="130">
        <f t="shared" si="2"/>
        <v>0</v>
      </c>
      <c r="O35" s="130">
        <f t="shared" si="3"/>
        <v>0</v>
      </c>
      <c r="P35" s="130">
        <f t="shared" si="4"/>
        <v>0</v>
      </c>
    </row>
    <row r="36" spans="1:16" ht="13.95" customHeight="1" thickBot="1">
      <c r="A36" s="228">
        <v>27</v>
      </c>
      <c r="B36" s="204"/>
      <c r="C36" s="205"/>
      <c r="D36" s="206"/>
      <c r="E36" s="214"/>
      <c r="F36" s="216">
        <f t="shared" si="5"/>
        <v>0</v>
      </c>
      <c r="G36" s="198">
        <f t="shared" si="6"/>
        <v>151480</v>
      </c>
      <c r="H36" s="173">
        <f t="shared" si="0"/>
        <v>0</v>
      </c>
      <c r="I36" s="209"/>
      <c r="J36" s="229"/>
      <c r="L36" s="100">
        <f t="shared" si="7"/>
        <v>0</v>
      </c>
      <c r="M36" s="130">
        <f t="shared" si="1"/>
        <v>0</v>
      </c>
      <c r="N36" s="130">
        <f t="shared" si="2"/>
        <v>0</v>
      </c>
      <c r="O36" s="130">
        <f t="shared" si="3"/>
        <v>0</v>
      </c>
      <c r="P36" s="130">
        <f t="shared" si="4"/>
        <v>0</v>
      </c>
    </row>
    <row r="37" spans="1:16" ht="13.95" customHeight="1" thickBot="1">
      <c r="A37" s="228">
        <v>28</v>
      </c>
      <c r="B37" s="204"/>
      <c r="C37" s="205"/>
      <c r="D37" s="206"/>
      <c r="E37" s="214"/>
      <c r="F37" s="216">
        <f t="shared" si="5"/>
        <v>0</v>
      </c>
      <c r="G37" s="198">
        <f t="shared" si="6"/>
        <v>151480</v>
      </c>
      <c r="H37" s="173">
        <f t="shared" si="0"/>
        <v>0</v>
      </c>
      <c r="I37" s="209"/>
      <c r="J37" s="229"/>
      <c r="L37" s="100">
        <f t="shared" si="7"/>
        <v>0</v>
      </c>
      <c r="M37" s="130">
        <f t="shared" si="1"/>
        <v>0</v>
      </c>
      <c r="N37" s="130">
        <f t="shared" si="2"/>
        <v>0</v>
      </c>
      <c r="O37" s="130">
        <f t="shared" si="3"/>
        <v>0</v>
      </c>
      <c r="P37" s="130">
        <f t="shared" si="4"/>
        <v>0</v>
      </c>
    </row>
    <row r="38" spans="1:16" ht="13.95" customHeight="1" thickBot="1">
      <c r="A38" s="228">
        <v>29</v>
      </c>
      <c r="B38" s="204"/>
      <c r="C38" s="205"/>
      <c r="D38" s="206"/>
      <c r="E38" s="214"/>
      <c r="F38" s="216">
        <f t="shared" si="5"/>
        <v>0</v>
      </c>
      <c r="G38" s="198">
        <f t="shared" si="6"/>
        <v>151480</v>
      </c>
      <c r="H38" s="173">
        <f t="shared" si="0"/>
        <v>0</v>
      </c>
      <c r="I38" s="209"/>
      <c r="J38" s="229"/>
      <c r="L38" s="100">
        <f t="shared" si="7"/>
        <v>0</v>
      </c>
      <c r="M38" s="130">
        <f t="shared" si="1"/>
        <v>0</v>
      </c>
      <c r="N38" s="130">
        <f t="shared" si="2"/>
        <v>0</v>
      </c>
      <c r="O38" s="130">
        <f t="shared" si="3"/>
        <v>0</v>
      </c>
      <c r="P38" s="130">
        <f t="shared" si="4"/>
        <v>0</v>
      </c>
    </row>
    <row r="39" spans="1:16" ht="13.95" customHeight="1" thickBot="1">
      <c r="A39" s="228">
        <v>30</v>
      </c>
      <c r="B39" s="204"/>
      <c r="C39" s="205"/>
      <c r="D39" s="206"/>
      <c r="E39" s="214"/>
      <c r="F39" s="216">
        <f t="shared" si="5"/>
        <v>0</v>
      </c>
      <c r="G39" s="198">
        <f t="shared" si="6"/>
        <v>151480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151480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151480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151480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151480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151480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151480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151480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151480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151480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428.54609999999997</v>
      </c>
      <c r="D49" s="213"/>
      <c r="E49" s="207" t="s">
        <v>214</v>
      </c>
      <c r="F49" s="215"/>
      <c r="G49" s="199"/>
      <c r="H49" s="173">
        <f t="shared" si="0"/>
        <v>428.54609999999997</v>
      </c>
      <c r="I49" s="205">
        <v>85</v>
      </c>
      <c r="J49" s="229">
        <v>7400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349420.9362</v>
      </c>
      <c r="D50" s="195" t="s">
        <v>294</v>
      </c>
      <c r="E50" s="177" t="s">
        <v>295</v>
      </c>
      <c r="F50" s="191">
        <f>SUM(F10:F46)</f>
        <v>151480</v>
      </c>
      <c r="G50" s="201" t="s">
        <v>212</v>
      </c>
      <c r="H50" s="200"/>
      <c r="I50" s="197"/>
      <c r="J50" s="231" t="s">
        <v>257</v>
      </c>
      <c r="K50" s="32"/>
      <c r="L50" s="100"/>
      <c r="M50" s="101"/>
      <c r="N50" s="101"/>
      <c r="O50" s="102"/>
      <c r="P50" s="102"/>
    </row>
    <row r="51" spans="1:17" ht="13.95" customHeight="1" thickBot="1">
      <c r="A51" s="230" t="s">
        <v>259</v>
      </c>
      <c r="B51" s="210">
        <v>0.28819444444444448</v>
      </c>
      <c r="C51" s="190" t="s">
        <v>258</v>
      </c>
      <c r="D51" s="180" t="s">
        <v>260</v>
      </c>
      <c r="E51" s="210">
        <v>0.4284722222222222</v>
      </c>
      <c r="F51" s="190" t="s">
        <v>258</v>
      </c>
      <c r="G51" s="180" t="s">
        <v>261</v>
      </c>
      <c r="H51" s="217">
        <v>43164</v>
      </c>
      <c r="I51" s="197" t="s">
        <v>301</v>
      </c>
      <c r="J51" s="232">
        <f>H49+H55</f>
        <v>478.54609999999997</v>
      </c>
      <c r="K51" s="172"/>
      <c r="L51" s="100"/>
      <c r="M51" s="101"/>
      <c r="N51" s="101"/>
      <c r="O51" s="102"/>
      <c r="P51" s="102"/>
    </row>
    <row r="52" spans="1:17" ht="13.95" customHeight="1" thickBot="1">
      <c r="A52" s="230" t="s">
        <v>234</v>
      </c>
      <c r="B52" s="205">
        <v>2238</v>
      </c>
      <c r="C52" s="179" t="s">
        <v>134</v>
      </c>
      <c r="D52" s="180" t="s">
        <v>216</v>
      </c>
      <c r="E52" s="211">
        <f>MAX(D10:D48)</f>
        <v>1.5</v>
      </c>
      <c r="F52" s="179" t="s">
        <v>221</v>
      </c>
      <c r="G52" s="180" t="s">
        <v>222</v>
      </c>
      <c r="H52" s="211">
        <f>F50/(SUM(C15:C48)*42)</f>
        <v>0.54024365887757142</v>
      </c>
      <c r="I52" s="197" t="s">
        <v>221</v>
      </c>
      <c r="J52" s="233" t="s">
        <v>292</v>
      </c>
      <c r="L52" s="100"/>
      <c r="M52" s="101"/>
      <c r="N52" s="101"/>
      <c r="O52" s="102"/>
      <c r="P52" s="102"/>
    </row>
    <row r="53" spans="1:17" ht="13.95" customHeight="1" thickBot="1">
      <c r="A53" s="230" t="s">
        <v>235</v>
      </c>
      <c r="B53" s="205">
        <v>4320</v>
      </c>
      <c r="C53" s="179" t="s">
        <v>134</v>
      </c>
      <c r="D53" s="180" t="s">
        <v>217</v>
      </c>
      <c r="E53" s="205">
        <f>MAX(I10:I49)</f>
        <v>85</v>
      </c>
      <c r="F53" s="179" t="s">
        <v>135</v>
      </c>
      <c r="G53" s="180" t="s">
        <v>219</v>
      </c>
      <c r="H53" s="205">
        <f>AVERAGE(I14:I48)</f>
        <v>79.533333333333331</v>
      </c>
      <c r="I53" s="197" t="s">
        <v>135</v>
      </c>
      <c r="J53" s="234">
        <f>SUM(H10:H49)+E55+H55</f>
        <v>8542.9714393665163</v>
      </c>
      <c r="L53" s="172"/>
      <c r="M53" s="172"/>
      <c r="N53" s="172"/>
      <c r="O53" s="172"/>
      <c r="P53" s="172"/>
    </row>
    <row r="54" spans="1:17" ht="13.95" customHeight="1" thickBot="1">
      <c r="A54" s="230" t="s">
        <v>136</v>
      </c>
      <c r="B54" s="208">
        <v>1382</v>
      </c>
      <c r="C54" s="179" t="s">
        <v>134</v>
      </c>
      <c r="D54" s="180" t="s">
        <v>218</v>
      </c>
      <c r="E54" s="205">
        <f>MAX(J10:J49)</f>
        <v>8550</v>
      </c>
      <c r="F54" s="179" t="s">
        <v>134</v>
      </c>
      <c r="G54" s="180" t="s">
        <v>220</v>
      </c>
      <c r="H54" s="205">
        <f>AVERAGE(J14:J48)</f>
        <v>7792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0.58748245025709822</v>
      </c>
      <c r="C55" s="179" t="s">
        <v>289</v>
      </c>
      <c r="D55" s="189" t="s">
        <v>287</v>
      </c>
      <c r="E55" s="212">
        <v>0</v>
      </c>
      <c r="F55" s="179" t="s">
        <v>288</v>
      </c>
      <c r="G55" s="178" t="s">
        <v>290</v>
      </c>
      <c r="H55" s="212">
        <v>50</v>
      </c>
      <c r="I55" s="197" t="s">
        <v>288</v>
      </c>
      <c r="J55" s="234">
        <f>(C50/42)+E55+H55</f>
        <v>8369.5460999999996</v>
      </c>
      <c r="L55" s="85">
        <f t="shared" ref="L55:P55" si="10">SUM(L10:L49)</f>
        <v>60</v>
      </c>
      <c r="M55" s="85">
        <f t="shared" si="10"/>
        <v>41490</v>
      </c>
      <c r="N55" s="85">
        <f t="shared" si="10"/>
        <v>109990</v>
      </c>
      <c r="O55" s="85">
        <f t="shared" si="10"/>
        <v>0</v>
      </c>
      <c r="P55" s="85">
        <f t="shared" si="10"/>
        <v>0</v>
      </c>
    </row>
    <row r="56" spans="1:17" ht="52.8" customHeight="1">
      <c r="A56" s="625" t="s">
        <v>519</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19330</v>
      </c>
      <c r="B61" s="119">
        <f>C6</f>
        <v>19348</v>
      </c>
      <c r="C61" s="119">
        <f>C50</f>
        <v>349420.9362</v>
      </c>
      <c r="D61" s="119">
        <f>J55</f>
        <v>8369.5460999999996</v>
      </c>
      <c r="E61" s="119">
        <f>F50</f>
        <v>151480</v>
      </c>
      <c r="F61" s="119">
        <f>M55</f>
        <v>41490</v>
      </c>
      <c r="G61" s="119">
        <f>N55</f>
        <v>109990</v>
      </c>
      <c r="H61" s="119">
        <f>O55</f>
        <v>0</v>
      </c>
      <c r="I61" s="119">
        <f>P55</f>
        <v>0</v>
      </c>
      <c r="J61" s="119">
        <f>B52</f>
        <v>2238</v>
      </c>
      <c r="K61" s="119">
        <f>B53</f>
        <v>4320</v>
      </c>
      <c r="L61" s="119">
        <f>B54</f>
        <v>1382</v>
      </c>
      <c r="M61" s="120">
        <f>B55</f>
        <v>0.58748245025709822</v>
      </c>
      <c r="N61" s="119">
        <f>E53</f>
        <v>85</v>
      </c>
      <c r="O61" s="119">
        <f>H53</f>
        <v>79.533333333333331</v>
      </c>
      <c r="P61" s="119">
        <f>E54</f>
        <v>8550</v>
      </c>
      <c r="Q61" s="119">
        <f>H54</f>
        <v>7792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0.24768796540956042</v>
      </c>
      <c r="N3" s="143">
        <f>N55/F50</f>
        <v>0.7523120345904396</v>
      </c>
      <c r="O3" s="143">
        <f>O55/F50</f>
        <v>0</v>
      </c>
      <c r="P3" s="143">
        <f>P55/F50</f>
        <v>0</v>
      </c>
    </row>
    <row r="4" spans="1:17" ht="13.95" customHeight="1" thickBot="1">
      <c r="A4" s="615">
        <v>28</v>
      </c>
      <c r="B4" s="181" t="s">
        <v>276</v>
      </c>
      <c r="C4" s="202">
        <v>14595</v>
      </c>
      <c r="D4" s="182" t="s">
        <v>137</v>
      </c>
      <c r="E4" s="186">
        <f>'Perf Sheet '!$L$5</f>
        <v>2.2169999999999999E-2</v>
      </c>
      <c r="F4" s="616" t="s">
        <v>284</v>
      </c>
      <c r="G4" s="617"/>
      <c r="H4" s="618" t="s">
        <v>514</v>
      </c>
      <c r="I4" s="618"/>
      <c r="J4" s="619"/>
      <c r="N4" s="32"/>
    </row>
    <row r="5" spans="1:17" ht="13.95" customHeight="1" thickBot="1">
      <c r="A5" s="615"/>
      <c r="B5" s="575" t="s">
        <v>139</v>
      </c>
      <c r="C5" s="203">
        <v>14430</v>
      </c>
      <c r="D5" s="183" t="s">
        <v>277</v>
      </c>
      <c r="E5" s="187">
        <f>(C6+C5)/2</f>
        <v>14503.5</v>
      </c>
      <c r="F5" s="616" t="s">
        <v>285</v>
      </c>
      <c r="G5" s="620"/>
      <c r="H5" s="618" t="s">
        <v>511</v>
      </c>
      <c r="I5" s="621"/>
      <c r="J5" s="619"/>
      <c r="M5" s="628" t="s">
        <v>198</v>
      </c>
      <c r="N5" s="629"/>
      <c r="O5" s="629"/>
      <c r="P5" s="630"/>
    </row>
    <row r="6" spans="1:17" ht="13.95" customHeight="1" thickBot="1">
      <c r="A6" s="225" t="s">
        <v>202</v>
      </c>
      <c r="B6" s="575" t="s">
        <v>140</v>
      </c>
      <c r="C6" s="203">
        <v>14577</v>
      </c>
      <c r="D6" s="184" t="s">
        <v>203</v>
      </c>
      <c r="E6" s="188">
        <f>'Perf Sheet '!$J$13</f>
        <v>0.65</v>
      </c>
      <c r="F6" s="192" t="s">
        <v>226</v>
      </c>
      <c r="G6" s="194">
        <f>SUM(C12:C15)/SUM(C12:C46)</f>
        <v>8.7207385426969999E-2</v>
      </c>
      <c r="H6" s="192" t="s">
        <v>224</v>
      </c>
      <c r="I6" s="173">
        <f>J55/'Perf Sheet '!$E$21</f>
        <v>51.525966257749637</v>
      </c>
      <c r="J6" s="226"/>
      <c r="M6" s="631" t="s">
        <v>199</v>
      </c>
      <c r="N6" s="632"/>
      <c r="O6" s="632"/>
      <c r="P6" s="633"/>
    </row>
    <row r="7" spans="1:17" ht="13.95" customHeight="1" thickBot="1">
      <c r="A7" s="227">
        <v>22.1</v>
      </c>
      <c r="B7" s="575" t="s">
        <v>141</v>
      </c>
      <c r="C7" s="203">
        <v>8911</v>
      </c>
      <c r="D7" s="185" t="s">
        <v>138</v>
      </c>
      <c r="E7" s="187">
        <f>'Perf Sheet '!$J$15</f>
        <v>6</v>
      </c>
      <c r="F7" s="193" t="s">
        <v>223</v>
      </c>
      <c r="G7" s="187">
        <f>'Perf Sheet '!$J$12</f>
        <v>95</v>
      </c>
      <c r="H7" s="192" t="s">
        <v>225</v>
      </c>
      <c r="I7" s="173">
        <f>F50/'Perf Sheet '!$E$21</f>
        <v>1845.0969529085874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56</v>
      </c>
      <c r="D10" s="206"/>
      <c r="E10" s="214" t="s">
        <v>197</v>
      </c>
      <c r="F10" s="216">
        <f>(D10*42)*C10</f>
        <v>0</v>
      </c>
      <c r="G10" s="198">
        <f>F10</f>
        <v>0</v>
      </c>
      <c r="H10" s="173">
        <f t="shared" ref="H10:H49" si="0">(1*((D10/$A$7)+1))*C10</f>
        <v>56</v>
      </c>
      <c r="I10" s="209">
        <v>15</v>
      </c>
      <c r="J10" s="229">
        <v>5313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7000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542</v>
      </c>
      <c r="C12" s="205">
        <v>170</v>
      </c>
      <c r="D12" s="206"/>
      <c r="E12" s="214" t="s">
        <v>147</v>
      </c>
      <c r="F12" s="216">
        <f t="shared" si="5"/>
        <v>0</v>
      </c>
      <c r="G12" s="198">
        <f t="shared" si="6"/>
        <v>0</v>
      </c>
      <c r="H12" s="173">
        <f t="shared" si="0"/>
        <v>170</v>
      </c>
      <c r="I12" s="209">
        <v>80</v>
      </c>
      <c r="J12" s="229">
        <v>7250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7500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542</v>
      </c>
      <c r="C14" s="205">
        <v>351</v>
      </c>
      <c r="D14" s="206"/>
      <c r="E14" s="214" t="s">
        <v>148</v>
      </c>
      <c r="F14" s="216">
        <f t="shared" si="5"/>
        <v>0</v>
      </c>
      <c r="G14" s="198">
        <f t="shared" si="6"/>
        <v>0</v>
      </c>
      <c r="H14" s="173">
        <f t="shared" si="0"/>
        <v>351</v>
      </c>
      <c r="I14" s="209">
        <v>95</v>
      </c>
      <c r="J14" s="229">
        <v>7700</v>
      </c>
      <c r="L14" s="100">
        <f t="shared" si="7"/>
        <v>0</v>
      </c>
      <c r="M14" s="130">
        <f t="shared" si="1"/>
        <v>0</v>
      </c>
      <c r="N14" s="130">
        <f t="shared" si="2"/>
        <v>0</v>
      </c>
      <c r="O14" s="130">
        <f t="shared" si="3"/>
        <v>0</v>
      </c>
      <c r="P14" s="130">
        <f t="shared" si="4"/>
        <v>0</v>
      </c>
      <c r="Q14" s="86" t="s">
        <v>209</v>
      </c>
    </row>
    <row r="15" spans="1:17" ht="13.95" customHeight="1" thickBot="1">
      <c r="A15" s="228">
        <v>6</v>
      </c>
      <c r="B15" s="204" t="s">
        <v>542</v>
      </c>
      <c r="C15" s="205">
        <v>199</v>
      </c>
      <c r="D15" s="206">
        <v>0.3</v>
      </c>
      <c r="E15" s="214" t="s">
        <v>194</v>
      </c>
      <c r="F15" s="216">
        <v>2510</v>
      </c>
      <c r="G15" s="198">
        <f t="shared" si="6"/>
        <v>2510</v>
      </c>
      <c r="H15" s="173">
        <f t="shared" si="0"/>
        <v>201.70135746606334</v>
      </c>
      <c r="I15" s="209">
        <v>95</v>
      </c>
      <c r="J15" s="229">
        <v>8010</v>
      </c>
      <c r="L15" s="100">
        <f t="shared" si="7"/>
        <v>0</v>
      </c>
      <c r="M15" s="130">
        <f t="shared" si="1"/>
        <v>2510</v>
      </c>
      <c r="N15" s="130">
        <f t="shared" si="2"/>
        <v>0</v>
      </c>
      <c r="O15" s="130">
        <f t="shared" si="3"/>
        <v>0</v>
      </c>
      <c r="P15" s="130">
        <f t="shared" si="4"/>
        <v>0</v>
      </c>
      <c r="Q15" s="86" t="s">
        <v>175</v>
      </c>
    </row>
    <row r="16" spans="1:17" ht="13.95" customHeight="1" thickBot="1">
      <c r="A16" s="228">
        <v>7</v>
      </c>
      <c r="B16" s="204" t="s">
        <v>542</v>
      </c>
      <c r="C16" s="205">
        <v>251</v>
      </c>
      <c r="D16" s="206">
        <v>0.6</v>
      </c>
      <c r="E16" s="214" t="s">
        <v>194</v>
      </c>
      <c r="F16" s="216">
        <v>6330</v>
      </c>
      <c r="G16" s="198">
        <f t="shared" si="6"/>
        <v>8840</v>
      </c>
      <c r="H16" s="173">
        <f t="shared" si="0"/>
        <v>257.814479638009</v>
      </c>
      <c r="I16" s="209">
        <v>95</v>
      </c>
      <c r="J16" s="229">
        <v>8070</v>
      </c>
      <c r="L16" s="100">
        <f t="shared" si="7"/>
        <v>0</v>
      </c>
      <c r="M16" s="130">
        <f t="shared" si="1"/>
        <v>6330</v>
      </c>
      <c r="N16" s="130">
        <f t="shared" si="2"/>
        <v>0</v>
      </c>
      <c r="O16" s="130">
        <f t="shared" si="3"/>
        <v>0</v>
      </c>
      <c r="P16" s="130">
        <f t="shared" si="4"/>
        <v>0</v>
      </c>
      <c r="Q16" s="86" t="s">
        <v>210</v>
      </c>
    </row>
    <row r="17" spans="1:17" ht="13.95" customHeight="1" thickBot="1">
      <c r="A17" s="228">
        <v>8</v>
      </c>
      <c r="B17" s="204" t="s">
        <v>542</v>
      </c>
      <c r="C17" s="205">
        <v>300</v>
      </c>
      <c r="D17" s="206">
        <v>0.9</v>
      </c>
      <c r="E17" s="214" t="s">
        <v>194</v>
      </c>
      <c r="F17" s="216">
        <v>11330</v>
      </c>
      <c r="G17" s="198">
        <f t="shared" si="6"/>
        <v>20170</v>
      </c>
      <c r="H17" s="173">
        <f t="shared" si="0"/>
        <v>312.21719457013575</v>
      </c>
      <c r="I17" s="209">
        <v>95</v>
      </c>
      <c r="J17" s="229">
        <v>7880</v>
      </c>
      <c r="L17" s="100">
        <f t="shared" si="7"/>
        <v>0</v>
      </c>
      <c r="M17" s="130">
        <f t="shared" si="1"/>
        <v>11330</v>
      </c>
      <c r="N17" s="130">
        <f t="shared" si="2"/>
        <v>0</v>
      </c>
      <c r="O17" s="130">
        <f t="shared" si="3"/>
        <v>0</v>
      </c>
      <c r="P17" s="130">
        <f t="shared" si="4"/>
        <v>0</v>
      </c>
      <c r="Q17" s="86" t="s">
        <v>148</v>
      </c>
    </row>
    <row r="18" spans="1:17" ht="13.95" customHeight="1" thickBot="1">
      <c r="A18" s="228">
        <v>9</v>
      </c>
      <c r="B18" s="204" t="s">
        <v>542</v>
      </c>
      <c r="C18" s="205">
        <v>301</v>
      </c>
      <c r="D18" s="206">
        <v>0.3</v>
      </c>
      <c r="E18" s="214" t="s">
        <v>194</v>
      </c>
      <c r="F18" s="216">
        <v>3790</v>
      </c>
      <c r="G18" s="198">
        <f t="shared" si="6"/>
        <v>23960</v>
      </c>
      <c r="H18" s="173">
        <f t="shared" si="0"/>
        <v>305.08597285067873</v>
      </c>
      <c r="I18" s="209">
        <v>95</v>
      </c>
      <c r="J18" s="229">
        <v>7400</v>
      </c>
      <c r="L18" s="100">
        <f t="shared" si="7"/>
        <v>0</v>
      </c>
      <c r="M18" s="130">
        <f t="shared" si="1"/>
        <v>3790</v>
      </c>
      <c r="N18" s="130">
        <f t="shared" si="2"/>
        <v>0</v>
      </c>
      <c r="O18" s="130">
        <f t="shared" si="3"/>
        <v>0</v>
      </c>
      <c r="P18" s="130">
        <f t="shared" si="4"/>
        <v>0</v>
      </c>
      <c r="Q18" s="86" t="s">
        <v>63</v>
      </c>
    </row>
    <row r="19" spans="1:17" ht="13.95" customHeight="1" thickBot="1">
      <c r="A19" s="228">
        <v>10</v>
      </c>
      <c r="B19" s="204" t="s">
        <v>542</v>
      </c>
      <c r="C19" s="205">
        <v>600</v>
      </c>
      <c r="D19" s="206">
        <v>1.1000000000000001</v>
      </c>
      <c r="E19" s="214" t="s">
        <v>194</v>
      </c>
      <c r="F19" s="216">
        <v>27730</v>
      </c>
      <c r="G19" s="198">
        <f t="shared" si="6"/>
        <v>51690</v>
      </c>
      <c r="H19" s="173">
        <f t="shared" si="0"/>
        <v>629.86425339366519</v>
      </c>
      <c r="I19" s="209">
        <v>95</v>
      </c>
      <c r="J19" s="229">
        <v>7500</v>
      </c>
      <c r="L19" s="100">
        <f t="shared" si="7"/>
        <v>0</v>
      </c>
      <c r="M19" s="130">
        <f t="shared" si="1"/>
        <v>27730</v>
      </c>
      <c r="N19" s="130">
        <f t="shared" si="2"/>
        <v>0</v>
      </c>
      <c r="O19" s="130">
        <f t="shared" si="3"/>
        <v>0</v>
      </c>
      <c r="P19" s="130">
        <f t="shared" si="4"/>
        <v>0</v>
      </c>
      <c r="Q19" s="86" t="s">
        <v>147</v>
      </c>
    </row>
    <row r="20" spans="1:17" ht="13.95" customHeight="1" thickBot="1">
      <c r="A20" s="228">
        <v>11</v>
      </c>
      <c r="B20" s="204" t="s">
        <v>542</v>
      </c>
      <c r="C20" s="205">
        <v>489</v>
      </c>
      <c r="D20" s="206">
        <v>1.5</v>
      </c>
      <c r="E20" s="214" t="s">
        <v>194</v>
      </c>
      <c r="F20" s="216">
        <v>30800</v>
      </c>
      <c r="G20" s="198">
        <f t="shared" si="6"/>
        <v>82490</v>
      </c>
      <c r="H20" s="173">
        <f t="shared" si="0"/>
        <v>522.19004524886873</v>
      </c>
      <c r="I20" s="209">
        <v>95</v>
      </c>
      <c r="J20" s="229">
        <v>7720</v>
      </c>
      <c r="L20" s="100">
        <f t="shared" si="7"/>
        <v>0</v>
      </c>
      <c r="M20" s="130">
        <f t="shared" si="1"/>
        <v>30800</v>
      </c>
      <c r="N20" s="130">
        <f t="shared" si="2"/>
        <v>0</v>
      </c>
      <c r="O20" s="130">
        <f t="shared" si="3"/>
        <v>0</v>
      </c>
      <c r="P20" s="130">
        <f t="shared" si="4"/>
        <v>0</v>
      </c>
      <c r="Q20" s="86" t="s">
        <v>186</v>
      </c>
    </row>
    <row r="21" spans="1:17" ht="13.95" customHeight="1" thickBot="1">
      <c r="A21" s="228">
        <v>12</v>
      </c>
      <c r="B21" s="204" t="s">
        <v>236</v>
      </c>
      <c r="C21" s="205">
        <v>301</v>
      </c>
      <c r="D21" s="206">
        <v>0.6</v>
      </c>
      <c r="E21" s="214" t="s">
        <v>174</v>
      </c>
      <c r="F21" s="216">
        <v>7580</v>
      </c>
      <c r="G21" s="198">
        <f t="shared" si="6"/>
        <v>90070</v>
      </c>
      <c r="H21" s="173">
        <f t="shared" si="0"/>
        <v>309.17194570135746</v>
      </c>
      <c r="I21" s="209">
        <v>95</v>
      </c>
      <c r="J21" s="229">
        <v>7200</v>
      </c>
      <c r="L21" s="100">
        <f t="shared" si="7"/>
        <v>0</v>
      </c>
      <c r="M21" s="130">
        <f t="shared" si="1"/>
        <v>0</v>
      </c>
      <c r="N21" s="130">
        <f t="shared" si="2"/>
        <v>7580</v>
      </c>
      <c r="O21" s="130">
        <f t="shared" si="3"/>
        <v>0</v>
      </c>
      <c r="P21" s="130">
        <f t="shared" si="4"/>
        <v>0</v>
      </c>
      <c r="Q21" s="86" t="s">
        <v>187</v>
      </c>
    </row>
    <row r="22" spans="1:17" ht="13.95" customHeight="1" thickBot="1">
      <c r="A22" s="228">
        <v>13</v>
      </c>
      <c r="B22" s="204" t="s">
        <v>236</v>
      </c>
      <c r="C22" s="205">
        <v>550</v>
      </c>
      <c r="D22" s="206">
        <v>0.9</v>
      </c>
      <c r="E22" s="214" t="s">
        <v>174</v>
      </c>
      <c r="F22" s="216">
        <v>20780</v>
      </c>
      <c r="G22" s="198">
        <f t="shared" si="6"/>
        <v>110850</v>
      </c>
      <c r="H22" s="173">
        <f t="shared" si="0"/>
        <v>572.39819004524895</v>
      </c>
      <c r="I22" s="209">
        <v>95</v>
      </c>
      <c r="J22" s="229">
        <v>7310</v>
      </c>
      <c r="L22" s="100">
        <f t="shared" si="7"/>
        <v>0</v>
      </c>
      <c r="M22" s="130">
        <f t="shared" si="1"/>
        <v>0</v>
      </c>
      <c r="N22" s="130">
        <f t="shared" si="2"/>
        <v>20780</v>
      </c>
      <c r="O22" s="130">
        <f t="shared" si="3"/>
        <v>0</v>
      </c>
      <c r="P22" s="130">
        <f t="shared" si="4"/>
        <v>0</v>
      </c>
      <c r="Q22" s="86" t="s">
        <v>197</v>
      </c>
    </row>
    <row r="23" spans="1:17" ht="13.95" customHeight="1" thickBot="1">
      <c r="A23" s="228">
        <v>14</v>
      </c>
      <c r="B23" s="204" t="s">
        <v>236</v>
      </c>
      <c r="C23" s="205">
        <v>150</v>
      </c>
      <c r="D23" s="206">
        <v>0.3</v>
      </c>
      <c r="E23" s="214" t="s">
        <v>174</v>
      </c>
      <c r="F23" s="216">
        <v>1880</v>
      </c>
      <c r="G23" s="198">
        <f t="shared" si="6"/>
        <v>112730</v>
      </c>
      <c r="H23" s="173">
        <f t="shared" si="0"/>
        <v>152.03619909502262</v>
      </c>
      <c r="I23" s="209">
        <v>95</v>
      </c>
      <c r="J23" s="229">
        <v>7090</v>
      </c>
      <c r="L23" s="100">
        <f t="shared" si="7"/>
        <v>0</v>
      </c>
      <c r="M23" s="130">
        <f t="shared" si="1"/>
        <v>0</v>
      </c>
      <c r="N23" s="130">
        <f t="shared" si="2"/>
        <v>1880</v>
      </c>
      <c r="O23" s="130">
        <f t="shared" si="3"/>
        <v>0</v>
      </c>
      <c r="P23" s="130">
        <f t="shared" si="4"/>
        <v>0</v>
      </c>
      <c r="Q23" s="86" t="s">
        <v>249</v>
      </c>
    </row>
    <row r="24" spans="1:17" ht="13.95" customHeight="1" thickBot="1">
      <c r="A24" s="228">
        <v>15</v>
      </c>
      <c r="B24" s="204" t="s">
        <v>236</v>
      </c>
      <c r="C24" s="205">
        <v>349</v>
      </c>
      <c r="D24" s="206">
        <v>0.9</v>
      </c>
      <c r="E24" s="214" t="s">
        <v>174</v>
      </c>
      <c r="F24" s="216">
        <v>13180</v>
      </c>
      <c r="G24" s="198">
        <f t="shared" si="6"/>
        <v>125910</v>
      </c>
      <c r="H24" s="173">
        <f t="shared" si="0"/>
        <v>363.21266968325796</v>
      </c>
      <c r="I24" s="209">
        <v>95</v>
      </c>
      <c r="J24" s="229">
        <v>7250</v>
      </c>
      <c r="L24" s="100">
        <f t="shared" si="7"/>
        <v>0</v>
      </c>
      <c r="M24" s="130">
        <f t="shared" si="1"/>
        <v>0</v>
      </c>
      <c r="N24" s="130">
        <f t="shared" si="2"/>
        <v>13180</v>
      </c>
      <c r="O24" s="130">
        <f t="shared" si="3"/>
        <v>0</v>
      </c>
      <c r="P24" s="130">
        <f t="shared" si="4"/>
        <v>0</v>
      </c>
      <c r="Q24" s="86" t="s">
        <v>291</v>
      </c>
    </row>
    <row r="25" spans="1:17" ht="13.95" customHeight="1" thickBot="1">
      <c r="A25" s="228">
        <v>16</v>
      </c>
      <c r="B25" s="204" t="s">
        <v>236</v>
      </c>
      <c r="C25" s="205">
        <v>500</v>
      </c>
      <c r="D25" s="206">
        <v>1.3</v>
      </c>
      <c r="E25" s="214" t="s">
        <v>174</v>
      </c>
      <c r="F25" s="216">
        <v>27280</v>
      </c>
      <c r="G25" s="198">
        <f t="shared" si="6"/>
        <v>153190</v>
      </c>
      <c r="H25" s="173">
        <f t="shared" si="0"/>
        <v>529.41176470588232</v>
      </c>
      <c r="I25" s="209">
        <v>95</v>
      </c>
      <c r="J25" s="229">
        <v>7580</v>
      </c>
      <c r="L25" s="100">
        <f t="shared" si="7"/>
        <v>0</v>
      </c>
      <c r="M25" s="130">
        <f t="shared" si="1"/>
        <v>0</v>
      </c>
      <c r="N25" s="130">
        <f t="shared" si="2"/>
        <v>27280</v>
      </c>
      <c r="O25" s="130">
        <f t="shared" si="3"/>
        <v>0</v>
      </c>
      <c r="P25" s="130">
        <f t="shared" si="4"/>
        <v>0</v>
      </c>
      <c r="Q25" s="87" t="s">
        <v>214</v>
      </c>
    </row>
    <row r="26" spans="1:17" ht="13.95" customHeight="1" thickBot="1">
      <c r="A26" s="228">
        <v>17</v>
      </c>
      <c r="B26" s="204" t="s">
        <v>236</v>
      </c>
      <c r="C26" s="205">
        <v>150</v>
      </c>
      <c r="D26" s="206">
        <v>0.3</v>
      </c>
      <c r="E26" s="214" t="s">
        <v>174</v>
      </c>
      <c r="F26" s="216">
        <v>1880</v>
      </c>
      <c r="G26" s="198">
        <f t="shared" si="6"/>
        <v>155070</v>
      </c>
      <c r="H26" s="173">
        <f t="shared" si="0"/>
        <v>152.03619909502262</v>
      </c>
      <c r="I26" s="209">
        <v>95</v>
      </c>
      <c r="J26" s="229">
        <v>7190</v>
      </c>
      <c r="L26" s="100">
        <f t="shared" si="7"/>
        <v>0</v>
      </c>
      <c r="M26" s="130">
        <f t="shared" si="1"/>
        <v>0</v>
      </c>
      <c r="N26" s="130">
        <f t="shared" si="2"/>
        <v>1880</v>
      </c>
      <c r="O26" s="130">
        <f t="shared" si="3"/>
        <v>0</v>
      </c>
      <c r="P26" s="130">
        <f t="shared" si="4"/>
        <v>0</v>
      </c>
    </row>
    <row r="27" spans="1:17" ht="13.95" customHeight="1" thickBot="1">
      <c r="A27" s="228">
        <v>18</v>
      </c>
      <c r="B27" s="204" t="s">
        <v>236</v>
      </c>
      <c r="C27" s="205">
        <v>398</v>
      </c>
      <c r="D27" s="206">
        <v>0.9</v>
      </c>
      <c r="E27" s="214" t="s">
        <v>174</v>
      </c>
      <c r="F27" s="216">
        <v>15040</v>
      </c>
      <c r="G27" s="198">
        <f t="shared" si="6"/>
        <v>170110</v>
      </c>
      <c r="H27" s="173">
        <f t="shared" si="0"/>
        <v>414.20814479638011</v>
      </c>
      <c r="I27" s="209">
        <v>95</v>
      </c>
      <c r="J27" s="229">
        <v>7230</v>
      </c>
      <c r="L27" s="100">
        <f t="shared" si="7"/>
        <v>0</v>
      </c>
      <c r="M27" s="130">
        <f t="shared" si="1"/>
        <v>0</v>
      </c>
      <c r="N27" s="130">
        <f t="shared" si="2"/>
        <v>15040</v>
      </c>
      <c r="O27" s="130">
        <f t="shared" si="3"/>
        <v>0</v>
      </c>
      <c r="P27" s="130">
        <f t="shared" si="4"/>
        <v>0</v>
      </c>
    </row>
    <row r="28" spans="1:17" ht="13.95" customHeight="1" thickBot="1">
      <c r="A28" s="228">
        <v>19</v>
      </c>
      <c r="B28" s="204" t="s">
        <v>236</v>
      </c>
      <c r="C28" s="205">
        <v>399</v>
      </c>
      <c r="D28" s="206">
        <v>1.3</v>
      </c>
      <c r="E28" s="214" t="s">
        <v>174</v>
      </c>
      <c r="F28" s="216">
        <v>21810</v>
      </c>
      <c r="G28" s="198">
        <f t="shared" si="6"/>
        <v>191920</v>
      </c>
      <c r="H28" s="173">
        <f t="shared" si="0"/>
        <v>422.47058823529414</v>
      </c>
      <c r="I28" s="209">
        <v>95</v>
      </c>
      <c r="J28" s="229">
        <v>7520</v>
      </c>
      <c r="L28" s="100">
        <f t="shared" si="7"/>
        <v>0</v>
      </c>
      <c r="M28" s="130">
        <f t="shared" si="1"/>
        <v>0</v>
      </c>
      <c r="N28" s="130">
        <f t="shared" si="2"/>
        <v>21810</v>
      </c>
      <c r="O28" s="130">
        <f t="shared" si="3"/>
        <v>0</v>
      </c>
      <c r="P28" s="130">
        <f t="shared" si="4"/>
        <v>0</v>
      </c>
    </row>
    <row r="29" spans="1:17" ht="13.95" customHeight="1" thickBot="1">
      <c r="A29" s="228">
        <v>20</v>
      </c>
      <c r="B29" s="204" t="s">
        <v>236</v>
      </c>
      <c r="C29" s="205">
        <v>400</v>
      </c>
      <c r="D29" s="206">
        <v>0.9</v>
      </c>
      <c r="E29" s="214" t="s">
        <v>174</v>
      </c>
      <c r="F29" s="216">
        <v>15110</v>
      </c>
      <c r="G29" s="198">
        <f t="shared" si="6"/>
        <v>207030</v>
      </c>
      <c r="H29" s="173">
        <f t="shared" si="0"/>
        <v>416.28959276018105</v>
      </c>
      <c r="I29" s="209">
        <v>95</v>
      </c>
      <c r="J29" s="229">
        <v>7270</v>
      </c>
      <c r="L29" s="100">
        <f t="shared" si="7"/>
        <v>0</v>
      </c>
      <c r="M29" s="130">
        <f t="shared" si="1"/>
        <v>0</v>
      </c>
      <c r="N29" s="130">
        <f t="shared" si="2"/>
        <v>15110</v>
      </c>
      <c r="O29" s="130">
        <f t="shared" si="3"/>
        <v>0</v>
      </c>
      <c r="P29" s="130">
        <f t="shared" si="4"/>
        <v>0</v>
      </c>
    </row>
    <row r="30" spans="1:17" ht="13.95" customHeight="1" thickBot="1">
      <c r="A30" s="228">
        <v>21</v>
      </c>
      <c r="B30" s="204" t="s">
        <v>236</v>
      </c>
      <c r="C30" s="205">
        <v>299</v>
      </c>
      <c r="D30" s="206">
        <v>1.5</v>
      </c>
      <c r="E30" s="214" t="s">
        <v>174</v>
      </c>
      <c r="F30" s="216">
        <v>18820</v>
      </c>
      <c r="G30" s="198">
        <f t="shared" si="6"/>
        <v>225850</v>
      </c>
      <c r="H30" s="173">
        <f t="shared" si="0"/>
        <v>319.29411764705884</v>
      </c>
      <c r="I30" s="209">
        <v>95</v>
      </c>
      <c r="J30" s="229">
        <v>7830</v>
      </c>
      <c r="L30" s="100">
        <f t="shared" si="7"/>
        <v>0</v>
      </c>
      <c r="M30" s="130">
        <f t="shared" si="1"/>
        <v>0</v>
      </c>
      <c r="N30" s="130">
        <f t="shared" si="2"/>
        <v>18820</v>
      </c>
      <c r="O30" s="130">
        <f t="shared" si="3"/>
        <v>0</v>
      </c>
      <c r="P30" s="130">
        <f t="shared" si="4"/>
        <v>0</v>
      </c>
    </row>
    <row r="31" spans="1:17" ht="13.95" customHeight="1" thickBot="1">
      <c r="A31" s="228">
        <v>22</v>
      </c>
      <c r="B31" s="204" t="s">
        <v>236</v>
      </c>
      <c r="C31" s="205">
        <v>200</v>
      </c>
      <c r="D31" s="206">
        <v>0.3</v>
      </c>
      <c r="E31" s="214" t="s">
        <v>174</v>
      </c>
      <c r="F31" s="216">
        <v>2520</v>
      </c>
      <c r="G31" s="198">
        <f t="shared" si="6"/>
        <v>228370</v>
      </c>
      <c r="H31" s="173">
        <f t="shared" si="0"/>
        <v>202.71493212669682</v>
      </c>
      <c r="I31" s="209">
        <v>95</v>
      </c>
      <c r="J31" s="229">
        <v>7150</v>
      </c>
      <c r="L31" s="100">
        <f t="shared" si="7"/>
        <v>0</v>
      </c>
      <c r="M31" s="130">
        <f t="shared" si="1"/>
        <v>0</v>
      </c>
      <c r="N31" s="130">
        <f t="shared" si="2"/>
        <v>2520</v>
      </c>
      <c r="O31" s="130">
        <f t="shared" si="3"/>
        <v>0</v>
      </c>
      <c r="P31" s="130">
        <f t="shared" si="4"/>
        <v>0</v>
      </c>
    </row>
    <row r="32" spans="1:17" ht="13.95" customHeight="1" thickBot="1">
      <c r="A32" s="228">
        <v>23</v>
      </c>
      <c r="B32" s="204" t="s">
        <v>236</v>
      </c>
      <c r="C32" s="205">
        <v>200</v>
      </c>
      <c r="D32" s="206">
        <v>0.6</v>
      </c>
      <c r="E32" s="214" t="s">
        <v>174</v>
      </c>
      <c r="F32" s="216">
        <v>5030</v>
      </c>
      <c r="G32" s="198">
        <f t="shared" si="6"/>
        <v>233400</v>
      </c>
      <c r="H32" s="173">
        <f t="shared" si="0"/>
        <v>205.42986425339365</v>
      </c>
      <c r="I32" s="209">
        <v>95</v>
      </c>
      <c r="J32" s="229">
        <v>7130</v>
      </c>
      <c r="L32" s="100">
        <f t="shared" si="7"/>
        <v>0</v>
      </c>
      <c r="M32" s="130">
        <f t="shared" si="1"/>
        <v>0</v>
      </c>
      <c r="N32" s="130">
        <f t="shared" si="2"/>
        <v>5030</v>
      </c>
      <c r="O32" s="130">
        <f t="shared" si="3"/>
        <v>0</v>
      </c>
      <c r="P32" s="130">
        <f t="shared" si="4"/>
        <v>0</v>
      </c>
    </row>
    <row r="33" spans="1:16" ht="13.95" customHeight="1" thickBot="1">
      <c r="A33" s="228">
        <v>24</v>
      </c>
      <c r="B33" s="204" t="s">
        <v>236</v>
      </c>
      <c r="C33" s="205">
        <v>351</v>
      </c>
      <c r="D33" s="206">
        <v>0.9</v>
      </c>
      <c r="E33" s="214" t="s">
        <v>174</v>
      </c>
      <c r="F33" s="216">
        <v>13260</v>
      </c>
      <c r="G33" s="198">
        <f t="shared" si="6"/>
        <v>246660</v>
      </c>
      <c r="H33" s="173">
        <f t="shared" si="0"/>
        <v>365.29411764705884</v>
      </c>
      <c r="I33" s="209">
        <v>95</v>
      </c>
      <c r="J33" s="229">
        <v>7300</v>
      </c>
      <c r="L33" s="100">
        <f t="shared" si="7"/>
        <v>0</v>
      </c>
      <c r="M33" s="130">
        <f t="shared" si="1"/>
        <v>0</v>
      </c>
      <c r="N33" s="130">
        <f t="shared" si="2"/>
        <v>13260</v>
      </c>
      <c r="O33" s="130">
        <f t="shared" si="3"/>
        <v>0</v>
      </c>
      <c r="P33" s="130">
        <f t="shared" si="4"/>
        <v>0</v>
      </c>
    </row>
    <row r="34" spans="1:16" ht="13.95" customHeight="1" thickBot="1">
      <c r="A34" s="228">
        <v>25</v>
      </c>
      <c r="B34" s="204" t="s">
        <v>236</v>
      </c>
      <c r="C34" s="205">
        <v>251</v>
      </c>
      <c r="D34" s="206">
        <v>1.5</v>
      </c>
      <c r="E34" s="214" t="s">
        <v>174</v>
      </c>
      <c r="F34" s="216">
        <v>15810</v>
      </c>
      <c r="G34" s="198">
        <f t="shared" si="6"/>
        <v>262470</v>
      </c>
      <c r="H34" s="173">
        <f t="shared" si="0"/>
        <v>268.0361990950226</v>
      </c>
      <c r="I34" s="209">
        <v>95</v>
      </c>
      <c r="J34" s="229">
        <v>7700</v>
      </c>
      <c r="L34" s="100">
        <f t="shared" si="7"/>
        <v>0</v>
      </c>
      <c r="M34" s="130">
        <f t="shared" si="1"/>
        <v>0</v>
      </c>
      <c r="N34" s="130">
        <f t="shared" si="2"/>
        <v>15810</v>
      </c>
      <c r="O34" s="130">
        <f t="shared" si="3"/>
        <v>0</v>
      </c>
      <c r="P34" s="130">
        <f t="shared" si="4"/>
        <v>0</v>
      </c>
    </row>
    <row r="35" spans="1:16" ht="13.95" customHeight="1" thickBot="1">
      <c r="A35" s="228">
        <v>26</v>
      </c>
      <c r="B35" s="204" t="s">
        <v>236</v>
      </c>
      <c r="C35" s="205">
        <v>249</v>
      </c>
      <c r="D35" s="206">
        <v>0.6</v>
      </c>
      <c r="E35" s="214" t="s">
        <v>174</v>
      </c>
      <c r="F35" s="216">
        <v>6280</v>
      </c>
      <c r="G35" s="198">
        <f t="shared" si="6"/>
        <v>268750</v>
      </c>
      <c r="H35" s="173">
        <f t="shared" si="0"/>
        <v>255.76018099547508</v>
      </c>
      <c r="I35" s="209">
        <v>95</v>
      </c>
      <c r="J35" s="229">
        <v>7250</v>
      </c>
      <c r="L35" s="100">
        <f t="shared" si="7"/>
        <v>0</v>
      </c>
      <c r="M35" s="130">
        <f t="shared" si="1"/>
        <v>0</v>
      </c>
      <c r="N35" s="130">
        <f t="shared" si="2"/>
        <v>6280</v>
      </c>
      <c r="O35" s="130">
        <f t="shared" si="3"/>
        <v>0</v>
      </c>
      <c r="P35" s="130">
        <f t="shared" si="4"/>
        <v>0</v>
      </c>
    </row>
    <row r="36" spans="1:16" ht="13.95" customHeight="1" thickBot="1">
      <c r="A36" s="228">
        <v>27</v>
      </c>
      <c r="B36" s="204" t="s">
        <v>236</v>
      </c>
      <c r="C36" s="205">
        <v>410</v>
      </c>
      <c r="D36" s="206">
        <v>1</v>
      </c>
      <c r="E36" s="214" t="s">
        <v>174</v>
      </c>
      <c r="F36" s="216">
        <v>17240</v>
      </c>
      <c r="G36" s="198">
        <f t="shared" si="6"/>
        <v>285990</v>
      </c>
      <c r="H36" s="173">
        <f t="shared" si="0"/>
        <v>428.55203619909503</v>
      </c>
      <c r="I36" s="209">
        <v>95</v>
      </c>
      <c r="J36" s="229">
        <v>7330</v>
      </c>
      <c r="L36" s="100">
        <f t="shared" si="7"/>
        <v>0</v>
      </c>
      <c r="M36" s="130">
        <f t="shared" si="1"/>
        <v>0</v>
      </c>
      <c r="N36" s="130">
        <f t="shared" si="2"/>
        <v>17240</v>
      </c>
      <c r="O36" s="130">
        <f t="shared" si="3"/>
        <v>0</v>
      </c>
      <c r="P36" s="130">
        <f t="shared" si="4"/>
        <v>0</v>
      </c>
    </row>
    <row r="37" spans="1:16" ht="13.95" customHeight="1" thickBot="1">
      <c r="A37" s="228">
        <v>28</v>
      </c>
      <c r="B37" s="204" t="s">
        <v>542</v>
      </c>
      <c r="C37" s="205">
        <v>251</v>
      </c>
      <c r="D37" s="206">
        <v>1.3</v>
      </c>
      <c r="E37" s="214" t="s">
        <v>174</v>
      </c>
      <c r="F37" s="216">
        <v>13720</v>
      </c>
      <c r="G37" s="198">
        <f t="shared" si="6"/>
        <v>299710</v>
      </c>
      <c r="H37" s="173">
        <f t="shared" si="0"/>
        <v>265.76470588235293</v>
      </c>
      <c r="I37" s="209">
        <v>95</v>
      </c>
      <c r="J37" s="229">
        <v>7130</v>
      </c>
      <c r="L37" s="100">
        <f t="shared" si="7"/>
        <v>0</v>
      </c>
      <c r="M37" s="130">
        <f t="shared" si="1"/>
        <v>0</v>
      </c>
      <c r="N37" s="130">
        <f t="shared" si="2"/>
        <v>13720</v>
      </c>
      <c r="O37" s="130">
        <f t="shared" si="3"/>
        <v>0</v>
      </c>
      <c r="P37" s="130">
        <f t="shared" si="4"/>
        <v>0</v>
      </c>
    </row>
    <row r="38" spans="1:16" ht="13.95" customHeight="1" thickBot="1">
      <c r="A38" s="228">
        <v>29</v>
      </c>
      <c r="B38" s="204" t="s">
        <v>542</v>
      </c>
      <c r="C38" s="205">
        <v>209</v>
      </c>
      <c r="D38" s="206">
        <v>1.5</v>
      </c>
      <c r="E38" s="214" t="s">
        <v>174</v>
      </c>
      <c r="F38" s="216">
        <v>13160</v>
      </c>
      <c r="G38" s="198">
        <f t="shared" si="6"/>
        <v>312870</v>
      </c>
      <c r="H38" s="173">
        <f t="shared" si="0"/>
        <v>223.18552036199094</v>
      </c>
      <c r="I38" s="209">
        <v>95</v>
      </c>
      <c r="J38" s="229">
        <v>7740</v>
      </c>
      <c r="L38" s="100">
        <f t="shared" si="7"/>
        <v>0</v>
      </c>
      <c r="M38" s="130">
        <f t="shared" si="1"/>
        <v>0</v>
      </c>
      <c r="N38" s="130">
        <f t="shared" si="2"/>
        <v>13160</v>
      </c>
      <c r="O38" s="130">
        <f t="shared" si="3"/>
        <v>0</v>
      </c>
      <c r="P38" s="130">
        <f t="shared" si="4"/>
        <v>0</v>
      </c>
    </row>
    <row r="39" spans="1:16" ht="13.95" customHeight="1" thickBot="1">
      <c r="A39" s="228">
        <v>30</v>
      </c>
      <c r="B39" s="204" t="s">
        <v>542</v>
      </c>
      <c r="C39" s="205">
        <v>352</v>
      </c>
      <c r="D39" s="206">
        <v>2</v>
      </c>
      <c r="E39" s="214" t="s">
        <v>174</v>
      </c>
      <c r="F39" s="216">
        <v>20170</v>
      </c>
      <c r="G39" s="198">
        <f t="shared" si="6"/>
        <v>333040</v>
      </c>
      <c r="H39" s="173">
        <f t="shared" si="0"/>
        <v>383.85520361990945</v>
      </c>
      <c r="I39" s="209">
        <v>95</v>
      </c>
      <c r="J39" s="229">
        <v>8250</v>
      </c>
      <c r="L39" s="100">
        <f t="shared" si="7"/>
        <v>0</v>
      </c>
      <c r="M39" s="130">
        <f t="shared" si="1"/>
        <v>0</v>
      </c>
      <c r="N39" s="130">
        <f t="shared" si="2"/>
        <v>20170</v>
      </c>
      <c r="O39" s="130">
        <f t="shared" si="3"/>
        <v>0</v>
      </c>
      <c r="P39" s="130">
        <f t="shared" si="4"/>
        <v>0</v>
      </c>
    </row>
    <row r="40" spans="1:16" ht="13.95" customHeight="1" thickBot="1">
      <c r="A40" s="228">
        <v>31</v>
      </c>
      <c r="B40" s="204"/>
      <c r="C40" s="205"/>
      <c r="D40" s="206"/>
      <c r="E40" s="214"/>
      <c r="F40" s="216">
        <f t="shared" si="5"/>
        <v>0</v>
      </c>
      <c r="G40" s="198">
        <f t="shared" si="6"/>
        <v>333040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333040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333040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333040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333040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333040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333040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333040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333040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319.91309999999999</v>
      </c>
      <c r="D49" s="213"/>
      <c r="E49" s="207" t="s">
        <v>214</v>
      </c>
      <c r="F49" s="215"/>
      <c r="G49" s="199"/>
      <c r="H49" s="173">
        <f t="shared" si="0"/>
        <v>319.91309999999999</v>
      </c>
      <c r="I49" s="205">
        <v>95</v>
      </c>
      <c r="J49" s="229">
        <v>8300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380748.35019999999</v>
      </c>
      <c r="D50" s="195" t="s">
        <v>294</v>
      </c>
      <c r="E50" s="177" t="s">
        <v>295</v>
      </c>
      <c r="F50" s="191">
        <f>SUM(F10:F46)</f>
        <v>333040</v>
      </c>
      <c r="G50" s="201" t="s">
        <v>212</v>
      </c>
      <c r="H50" s="200"/>
      <c r="I50" s="197"/>
      <c r="J50" s="231" t="s">
        <v>257</v>
      </c>
      <c r="K50" s="32"/>
      <c r="L50" s="100"/>
      <c r="M50" s="101"/>
      <c r="N50" s="101"/>
      <c r="O50" s="102"/>
      <c r="P50" s="102"/>
    </row>
    <row r="51" spans="1:17" ht="13.95" customHeight="1" thickBot="1">
      <c r="A51" s="230" t="s">
        <v>259</v>
      </c>
      <c r="B51" s="210">
        <v>0.98888888888888893</v>
      </c>
      <c r="C51" s="190" t="s">
        <v>258</v>
      </c>
      <c r="D51" s="180" t="s">
        <v>260</v>
      </c>
      <c r="E51" s="210">
        <v>7.0833333333333331E-2</v>
      </c>
      <c r="F51" s="190" t="s">
        <v>258</v>
      </c>
      <c r="G51" s="180" t="s">
        <v>261</v>
      </c>
      <c r="H51" s="217">
        <v>43113</v>
      </c>
      <c r="I51" s="197" t="s">
        <v>301</v>
      </c>
      <c r="J51" s="232">
        <f>H49+H55</f>
        <v>369.91309999999999</v>
      </c>
      <c r="K51" s="172"/>
      <c r="L51" s="100"/>
      <c r="M51" s="101"/>
      <c r="N51" s="101"/>
      <c r="O51" s="102"/>
      <c r="P51" s="102"/>
    </row>
    <row r="52" spans="1:17" ht="13.95" customHeight="1" thickBot="1">
      <c r="A52" s="230" t="s">
        <v>234</v>
      </c>
      <c r="B52" s="205">
        <v>583</v>
      </c>
      <c r="C52" s="179" t="s">
        <v>134</v>
      </c>
      <c r="D52" s="180" t="s">
        <v>216</v>
      </c>
      <c r="E52" s="211">
        <f>MAX(D10:D48)</f>
        <v>2</v>
      </c>
      <c r="F52" s="179" t="s">
        <v>221</v>
      </c>
      <c r="G52" s="180" t="s">
        <v>222</v>
      </c>
      <c r="H52" s="211">
        <f>F50/(SUM(C15:C48)*42)</f>
        <v>0.97786703780044515</v>
      </c>
      <c r="I52" s="197" t="s">
        <v>221</v>
      </c>
      <c r="J52" s="233" t="s">
        <v>292</v>
      </c>
      <c r="L52" s="100"/>
      <c r="M52" s="101"/>
      <c r="N52" s="101"/>
      <c r="O52" s="102"/>
      <c r="P52" s="102"/>
    </row>
    <row r="53" spans="1:17" ht="13.95" customHeight="1" thickBot="1">
      <c r="A53" s="230" t="s">
        <v>235</v>
      </c>
      <c r="B53" s="205">
        <v>5313</v>
      </c>
      <c r="C53" s="179" t="s">
        <v>134</v>
      </c>
      <c r="D53" s="180" t="s">
        <v>217</v>
      </c>
      <c r="E53" s="205">
        <f>MAX(I10:I49)</f>
        <v>95</v>
      </c>
      <c r="F53" s="179" t="s">
        <v>135</v>
      </c>
      <c r="G53" s="180" t="s">
        <v>219</v>
      </c>
      <c r="H53" s="205">
        <f>AVERAGE(I14:I48)</f>
        <v>95</v>
      </c>
      <c r="I53" s="197" t="s">
        <v>135</v>
      </c>
      <c r="J53" s="234">
        <f>SUM(H10:H49)+E55+H55</f>
        <v>9669.4323846369298</v>
      </c>
      <c r="L53" s="172"/>
      <c r="M53" s="172"/>
      <c r="N53" s="172"/>
      <c r="O53" s="172"/>
      <c r="P53" s="172"/>
    </row>
    <row r="54" spans="1:17" ht="13.95" customHeight="1" thickBot="1">
      <c r="A54" s="230" t="s">
        <v>136</v>
      </c>
      <c r="B54" s="208">
        <v>1211</v>
      </c>
      <c r="C54" s="179" t="s">
        <v>134</v>
      </c>
      <c r="D54" s="180" t="s">
        <v>218</v>
      </c>
      <c r="E54" s="205">
        <f>MAX(J10:J49)</f>
        <v>8300</v>
      </c>
      <c r="F54" s="179" t="s">
        <v>134</v>
      </c>
      <c r="G54" s="180" t="s">
        <v>220</v>
      </c>
      <c r="H54" s="205">
        <f>AVERAGE(J14:J48)</f>
        <v>7489.6153846153848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0.56889945011783183</v>
      </c>
      <c r="C55" s="179" t="s">
        <v>289</v>
      </c>
      <c r="D55" s="189" t="s">
        <v>287</v>
      </c>
      <c r="E55" s="212">
        <v>185</v>
      </c>
      <c r="F55" s="179" t="s">
        <v>288</v>
      </c>
      <c r="G55" s="178" t="s">
        <v>290</v>
      </c>
      <c r="H55" s="212">
        <v>50</v>
      </c>
      <c r="I55" s="197" t="s">
        <v>288</v>
      </c>
      <c r="J55" s="234">
        <f>(C50/42)+E55+H55</f>
        <v>9300.4369095238089</v>
      </c>
      <c r="L55" s="85">
        <f t="shared" ref="L55:P55" si="10">SUM(L10:L49)</f>
        <v>59.523809523809526</v>
      </c>
      <c r="M55" s="85">
        <f t="shared" si="10"/>
        <v>82490</v>
      </c>
      <c r="N55" s="85">
        <f t="shared" si="10"/>
        <v>250550</v>
      </c>
      <c r="O55" s="85">
        <f t="shared" si="10"/>
        <v>0</v>
      </c>
      <c r="P55" s="85">
        <f t="shared" si="10"/>
        <v>0</v>
      </c>
    </row>
    <row r="56" spans="1:17" ht="43.2" customHeight="1">
      <c r="A56" s="625" t="s">
        <v>562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14430</v>
      </c>
      <c r="B61" s="119">
        <f>C6</f>
        <v>14577</v>
      </c>
      <c r="C61" s="119">
        <f>C50</f>
        <v>380748.35019999999</v>
      </c>
      <c r="D61" s="119">
        <f>J55</f>
        <v>9300.4369095238089</v>
      </c>
      <c r="E61" s="119">
        <f>F50</f>
        <v>333040</v>
      </c>
      <c r="F61" s="119">
        <f>M55</f>
        <v>82490</v>
      </c>
      <c r="G61" s="119">
        <f>N55</f>
        <v>250550</v>
      </c>
      <c r="H61" s="119">
        <f>O55</f>
        <v>0</v>
      </c>
      <c r="I61" s="119">
        <f>P55</f>
        <v>0</v>
      </c>
      <c r="J61" s="119">
        <f>B52</f>
        <v>583</v>
      </c>
      <c r="K61" s="119">
        <f>B53</f>
        <v>5313</v>
      </c>
      <c r="L61" s="119">
        <f>B54</f>
        <v>1211</v>
      </c>
      <c r="M61" s="120">
        <f>B55</f>
        <v>0.56889945011783183</v>
      </c>
      <c r="N61" s="119">
        <f>E53</f>
        <v>95</v>
      </c>
      <c r="O61" s="119">
        <f>H53</f>
        <v>95</v>
      </c>
      <c r="P61" s="119">
        <f>E54</f>
        <v>8300</v>
      </c>
      <c r="Q61" s="119">
        <f>H54</f>
        <v>7489.6153846153848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0.24906226556639161</v>
      </c>
      <c r="N3" s="143">
        <f>N55/F50</f>
        <v>0.75093773443360845</v>
      </c>
      <c r="O3" s="143">
        <f>O55/F50</f>
        <v>0</v>
      </c>
      <c r="P3" s="143">
        <f>P55/F50</f>
        <v>0</v>
      </c>
    </row>
    <row r="4" spans="1:17" ht="13.95" customHeight="1" thickBot="1">
      <c r="A4" s="615">
        <v>29</v>
      </c>
      <c r="B4" s="181" t="s">
        <v>276</v>
      </c>
      <c r="C4" s="202">
        <v>14414</v>
      </c>
      <c r="D4" s="182" t="s">
        <v>137</v>
      </c>
      <c r="E4" s="186">
        <f>'Perf Sheet '!$L$5</f>
        <v>2.2169999999999999E-2</v>
      </c>
      <c r="F4" s="616" t="s">
        <v>284</v>
      </c>
      <c r="G4" s="617"/>
      <c r="H4" s="618" t="s">
        <v>514</v>
      </c>
      <c r="I4" s="618"/>
      <c r="J4" s="619"/>
      <c r="N4" s="32"/>
    </row>
    <row r="5" spans="1:17" ht="13.95" customHeight="1" thickBot="1">
      <c r="A5" s="615"/>
      <c r="B5" s="575" t="s">
        <v>139</v>
      </c>
      <c r="C5" s="203">
        <v>14248</v>
      </c>
      <c r="D5" s="183" t="s">
        <v>277</v>
      </c>
      <c r="E5" s="187">
        <f>(C6+C5)/2</f>
        <v>14323</v>
      </c>
      <c r="F5" s="616" t="s">
        <v>285</v>
      </c>
      <c r="G5" s="620"/>
      <c r="H5" s="618" t="s">
        <v>511</v>
      </c>
      <c r="I5" s="621"/>
      <c r="J5" s="619"/>
      <c r="M5" s="628" t="s">
        <v>198</v>
      </c>
      <c r="N5" s="629"/>
      <c r="O5" s="629"/>
      <c r="P5" s="630"/>
    </row>
    <row r="6" spans="1:17" ht="13.95" customHeight="1" thickBot="1">
      <c r="A6" s="225" t="s">
        <v>202</v>
      </c>
      <c r="B6" s="575" t="s">
        <v>140</v>
      </c>
      <c r="C6" s="203">
        <v>14398</v>
      </c>
      <c r="D6" s="184" t="s">
        <v>203</v>
      </c>
      <c r="E6" s="188">
        <f>'Perf Sheet '!$J$13</f>
        <v>0.65</v>
      </c>
      <c r="F6" s="192" t="s">
        <v>226</v>
      </c>
      <c r="G6" s="194">
        <f>SUM(C12:C15)/SUM(C12:C46)</f>
        <v>8.7237586371806924E-2</v>
      </c>
      <c r="H6" s="192" t="s">
        <v>224</v>
      </c>
      <c r="I6" s="173">
        <f>J55/'Perf Sheet '!$E$21</f>
        <v>51.48699152090753</v>
      </c>
      <c r="J6" s="226"/>
      <c r="M6" s="631" t="s">
        <v>199</v>
      </c>
      <c r="N6" s="632"/>
      <c r="O6" s="632"/>
      <c r="P6" s="633"/>
    </row>
    <row r="7" spans="1:17" ht="13.95" customHeight="1" thickBot="1">
      <c r="A7" s="227">
        <v>22.1</v>
      </c>
      <c r="B7" s="575" t="s">
        <v>141</v>
      </c>
      <c r="C7" s="203">
        <v>8915</v>
      </c>
      <c r="D7" s="185" t="s">
        <v>138</v>
      </c>
      <c r="E7" s="187">
        <f>'Perf Sheet '!$J$15</f>
        <v>6</v>
      </c>
      <c r="F7" s="193" t="s">
        <v>223</v>
      </c>
      <c r="G7" s="187">
        <f>'Perf Sheet '!$J$12</f>
        <v>95</v>
      </c>
      <c r="H7" s="192" t="s">
        <v>225</v>
      </c>
      <c r="I7" s="173">
        <f>F50/'Perf Sheet '!$E$21</f>
        <v>1846.2603878116342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29</v>
      </c>
      <c r="D10" s="206"/>
      <c r="E10" s="214" t="s">
        <v>197</v>
      </c>
      <c r="F10" s="216">
        <f>(D10*42)*C10</f>
        <v>0</v>
      </c>
      <c r="G10" s="198">
        <f>F10</f>
        <v>0</v>
      </c>
      <c r="H10" s="173">
        <f t="shared" ref="H10:H49" si="0">(1*((D10/$A$7)+1))*C10</f>
        <v>29</v>
      </c>
      <c r="I10" s="209">
        <v>15</v>
      </c>
      <c r="J10" s="229">
        <v>5325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6840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556</v>
      </c>
      <c r="C12" s="205">
        <v>170</v>
      </c>
      <c r="D12" s="206"/>
      <c r="E12" s="214" t="s">
        <v>147</v>
      </c>
      <c r="F12" s="216">
        <f t="shared" si="5"/>
        <v>0</v>
      </c>
      <c r="G12" s="198">
        <f t="shared" si="6"/>
        <v>0</v>
      </c>
      <c r="H12" s="173">
        <f t="shared" si="0"/>
        <v>170</v>
      </c>
      <c r="I12" s="209">
        <v>80</v>
      </c>
      <c r="J12" s="229">
        <v>7020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8150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556</v>
      </c>
      <c r="C14" s="205">
        <v>350</v>
      </c>
      <c r="D14" s="206"/>
      <c r="E14" s="214" t="s">
        <v>148</v>
      </c>
      <c r="F14" s="216">
        <f t="shared" si="5"/>
        <v>0</v>
      </c>
      <c r="G14" s="198">
        <f t="shared" si="6"/>
        <v>0</v>
      </c>
      <c r="H14" s="173">
        <f t="shared" si="0"/>
        <v>350</v>
      </c>
      <c r="I14" s="209">
        <v>95</v>
      </c>
      <c r="J14" s="229">
        <v>7920</v>
      </c>
      <c r="L14" s="100">
        <f t="shared" si="7"/>
        <v>0</v>
      </c>
      <c r="M14" s="130">
        <f t="shared" si="1"/>
        <v>0</v>
      </c>
      <c r="N14" s="130">
        <f t="shared" si="2"/>
        <v>0</v>
      </c>
      <c r="O14" s="130">
        <f t="shared" si="3"/>
        <v>0</v>
      </c>
      <c r="P14" s="130">
        <f t="shared" si="4"/>
        <v>0</v>
      </c>
      <c r="Q14" s="86" t="s">
        <v>209</v>
      </c>
    </row>
    <row r="15" spans="1:17" ht="13.95" customHeight="1" thickBot="1">
      <c r="A15" s="228">
        <v>6</v>
      </c>
      <c r="B15" s="204" t="s">
        <v>556</v>
      </c>
      <c r="C15" s="205">
        <v>200</v>
      </c>
      <c r="D15" s="206">
        <v>0.3</v>
      </c>
      <c r="E15" s="214" t="s">
        <v>194</v>
      </c>
      <c r="F15" s="216">
        <v>2520</v>
      </c>
      <c r="G15" s="198">
        <f t="shared" si="6"/>
        <v>2520</v>
      </c>
      <c r="H15" s="173">
        <f t="shared" si="0"/>
        <v>202.71493212669682</v>
      </c>
      <c r="I15" s="209">
        <v>90</v>
      </c>
      <c r="J15" s="229">
        <v>8200</v>
      </c>
      <c r="L15" s="100">
        <f t="shared" si="7"/>
        <v>0</v>
      </c>
      <c r="M15" s="130">
        <f t="shared" si="1"/>
        <v>2520</v>
      </c>
      <c r="N15" s="130">
        <f t="shared" si="2"/>
        <v>0</v>
      </c>
      <c r="O15" s="130">
        <f t="shared" si="3"/>
        <v>0</v>
      </c>
      <c r="P15" s="130">
        <f t="shared" si="4"/>
        <v>0</v>
      </c>
      <c r="Q15" s="86" t="s">
        <v>175</v>
      </c>
    </row>
    <row r="16" spans="1:17" ht="13.95" customHeight="1" thickBot="1">
      <c r="A16" s="228">
        <v>7</v>
      </c>
      <c r="B16" s="204" t="s">
        <v>556</v>
      </c>
      <c r="C16" s="205">
        <v>249</v>
      </c>
      <c r="D16" s="206">
        <v>0.6</v>
      </c>
      <c r="E16" s="214" t="s">
        <v>194</v>
      </c>
      <c r="F16" s="216">
        <v>6280</v>
      </c>
      <c r="G16" s="198">
        <f t="shared" si="6"/>
        <v>8800</v>
      </c>
      <c r="H16" s="173">
        <f t="shared" si="0"/>
        <v>255.76018099547508</v>
      </c>
      <c r="I16" s="209">
        <v>91</v>
      </c>
      <c r="J16" s="229">
        <v>8320</v>
      </c>
      <c r="L16" s="100">
        <f t="shared" si="7"/>
        <v>0</v>
      </c>
      <c r="M16" s="130">
        <f t="shared" si="1"/>
        <v>6280</v>
      </c>
      <c r="N16" s="130">
        <f t="shared" si="2"/>
        <v>0</v>
      </c>
      <c r="O16" s="130">
        <f t="shared" si="3"/>
        <v>0</v>
      </c>
      <c r="P16" s="130">
        <f t="shared" si="4"/>
        <v>0</v>
      </c>
      <c r="Q16" s="86" t="s">
        <v>210</v>
      </c>
    </row>
    <row r="17" spans="1:17" ht="13.95" customHeight="1" thickBot="1">
      <c r="A17" s="228">
        <v>8</v>
      </c>
      <c r="B17" s="204" t="s">
        <v>563</v>
      </c>
      <c r="C17" s="205">
        <v>300</v>
      </c>
      <c r="D17" s="206">
        <v>0.9</v>
      </c>
      <c r="E17" s="214" t="s">
        <v>194</v>
      </c>
      <c r="F17" s="216">
        <v>11330</v>
      </c>
      <c r="G17" s="198">
        <f t="shared" si="6"/>
        <v>20130</v>
      </c>
      <c r="H17" s="173">
        <f t="shared" si="0"/>
        <v>312.21719457013575</v>
      </c>
      <c r="I17" s="209">
        <v>93</v>
      </c>
      <c r="J17" s="229">
        <v>8200</v>
      </c>
      <c r="L17" s="100">
        <f t="shared" si="7"/>
        <v>0</v>
      </c>
      <c r="M17" s="130">
        <f t="shared" si="1"/>
        <v>11330</v>
      </c>
      <c r="N17" s="130">
        <f t="shared" si="2"/>
        <v>0</v>
      </c>
      <c r="O17" s="130">
        <f t="shared" si="3"/>
        <v>0</v>
      </c>
      <c r="P17" s="130">
        <f t="shared" si="4"/>
        <v>0</v>
      </c>
      <c r="Q17" s="86" t="s">
        <v>148</v>
      </c>
    </row>
    <row r="18" spans="1:17" ht="13.95" customHeight="1" thickBot="1">
      <c r="A18" s="228">
        <v>9</v>
      </c>
      <c r="B18" s="204" t="s">
        <v>563</v>
      </c>
      <c r="C18" s="205">
        <v>299</v>
      </c>
      <c r="D18" s="206">
        <v>0.3</v>
      </c>
      <c r="E18" s="214" t="s">
        <v>194</v>
      </c>
      <c r="F18" s="216">
        <v>3770</v>
      </c>
      <c r="G18" s="198">
        <f t="shared" si="6"/>
        <v>23900</v>
      </c>
      <c r="H18" s="173">
        <f t="shared" si="0"/>
        <v>303.05882352941177</v>
      </c>
      <c r="I18" s="209">
        <v>95</v>
      </c>
      <c r="J18" s="229">
        <v>7570</v>
      </c>
      <c r="L18" s="100">
        <f t="shared" si="7"/>
        <v>0</v>
      </c>
      <c r="M18" s="130">
        <f t="shared" si="1"/>
        <v>3770</v>
      </c>
      <c r="N18" s="130">
        <f t="shared" si="2"/>
        <v>0</v>
      </c>
      <c r="O18" s="130">
        <f t="shared" si="3"/>
        <v>0</v>
      </c>
      <c r="P18" s="130">
        <f t="shared" si="4"/>
        <v>0</v>
      </c>
      <c r="Q18" s="86" t="s">
        <v>63</v>
      </c>
    </row>
    <row r="19" spans="1:17" ht="13.95" customHeight="1" thickBot="1">
      <c r="A19" s="228">
        <v>10</v>
      </c>
      <c r="B19" s="204" t="s">
        <v>563</v>
      </c>
      <c r="C19" s="205">
        <v>600</v>
      </c>
      <c r="D19" s="206">
        <v>1.1000000000000001</v>
      </c>
      <c r="E19" s="214" t="s">
        <v>194</v>
      </c>
      <c r="F19" s="216">
        <v>27730</v>
      </c>
      <c r="G19" s="198">
        <f t="shared" si="6"/>
        <v>51630</v>
      </c>
      <c r="H19" s="173">
        <f t="shared" si="0"/>
        <v>629.86425339366519</v>
      </c>
      <c r="I19" s="209">
        <v>95</v>
      </c>
      <c r="J19" s="229">
        <v>7600</v>
      </c>
      <c r="L19" s="100">
        <f t="shared" si="7"/>
        <v>0</v>
      </c>
      <c r="M19" s="130">
        <f t="shared" si="1"/>
        <v>27730</v>
      </c>
      <c r="N19" s="130">
        <f t="shared" si="2"/>
        <v>0</v>
      </c>
      <c r="O19" s="130">
        <f t="shared" si="3"/>
        <v>0</v>
      </c>
      <c r="P19" s="130">
        <f t="shared" si="4"/>
        <v>0</v>
      </c>
      <c r="Q19" s="86" t="s">
        <v>147</v>
      </c>
    </row>
    <row r="20" spans="1:17" ht="13.95" customHeight="1" thickBot="1">
      <c r="A20" s="228">
        <v>11</v>
      </c>
      <c r="B20" s="204" t="s">
        <v>563</v>
      </c>
      <c r="C20" s="205">
        <v>498</v>
      </c>
      <c r="D20" s="206">
        <v>1.5</v>
      </c>
      <c r="E20" s="214" t="s">
        <v>194</v>
      </c>
      <c r="F20" s="216">
        <v>31370</v>
      </c>
      <c r="G20" s="198">
        <f t="shared" si="6"/>
        <v>83000</v>
      </c>
      <c r="H20" s="173">
        <f t="shared" si="0"/>
        <v>531.80090497737558</v>
      </c>
      <c r="I20" s="209">
        <v>95</v>
      </c>
      <c r="J20" s="229">
        <v>7550</v>
      </c>
      <c r="L20" s="100">
        <f t="shared" si="7"/>
        <v>0</v>
      </c>
      <c r="M20" s="130">
        <f t="shared" si="1"/>
        <v>31370</v>
      </c>
      <c r="N20" s="130">
        <f t="shared" si="2"/>
        <v>0</v>
      </c>
      <c r="O20" s="130">
        <f t="shared" si="3"/>
        <v>0</v>
      </c>
      <c r="P20" s="130">
        <f t="shared" si="4"/>
        <v>0</v>
      </c>
      <c r="Q20" s="86" t="s">
        <v>186</v>
      </c>
    </row>
    <row r="21" spans="1:17" ht="13.95" customHeight="1" thickBot="1">
      <c r="A21" s="228">
        <v>12</v>
      </c>
      <c r="B21" s="204" t="s">
        <v>549</v>
      </c>
      <c r="C21" s="205">
        <v>299</v>
      </c>
      <c r="D21" s="206">
        <v>0.6</v>
      </c>
      <c r="E21" s="214" t="s">
        <v>174</v>
      </c>
      <c r="F21" s="216">
        <v>7530</v>
      </c>
      <c r="G21" s="198">
        <f t="shared" si="6"/>
        <v>90530</v>
      </c>
      <c r="H21" s="173">
        <f t="shared" si="0"/>
        <v>307.11764705882348</v>
      </c>
      <c r="I21" s="209">
        <v>95</v>
      </c>
      <c r="J21" s="229">
        <v>6920</v>
      </c>
      <c r="L21" s="100">
        <f t="shared" si="7"/>
        <v>0</v>
      </c>
      <c r="M21" s="130">
        <f t="shared" si="1"/>
        <v>0</v>
      </c>
      <c r="N21" s="130">
        <f t="shared" si="2"/>
        <v>7530</v>
      </c>
      <c r="O21" s="130">
        <f t="shared" si="3"/>
        <v>0</v>
      </c>
      <c r="P21" s="130">
        <f t="shared" si="4"/>
        <v>0</v>
      </c>
      <c r="Q21" s="86" t="s">
        <v>187</v>
      </c>
    </row>
    <row r="22" spans="1:17" ht="13.95" customHeight="1" thickBot="1">
      <c r="A22" s="228">
        <v>13</v>
      </c>
      <c r="B22" s="204" t="s">
        <v>549</v>
      </c>
      <c r="C22" s="205">
        <v>551</v>
      </c>
      <c r="D22" s="206">
        <v>0.9</v>
      </c>
      <c r="E22" s="214" t="s">
        <v>174</v>
      </c>
      <c r="F22" s="216">
        <v>20810</v>
      </c>
      <c r="G22" s="198">
        <f t="shared" si="6"/>
        <v>111340</v>
      </c>
      <c r="H22" s="173">
        <f t="shared" si="0"/>
        <v>573.43891402714939</v>
      </c>
      <c r="I22" s="209">
        <v>95</v>
      </c>
      <c r="J22" s="229">
        <v>7010</v>
      </c>
      <c r="L22" s="100">
        <f t="shared" si="7"/>
        <v>0</v>
      </c>
      <c r="M22" s="130">
        <f t="shared" si="1"/>
        <v>0</v>
      </c>
      <c r="N22" s="130">
        <f t="shared" si="2"/>
        <v>20810</v>
      </c>
      <c r="O22" s="130">
        <f t="shared" si="3"/>
        <v>0</v>
      </c>
      <c r="P22" s="130">
        <f t="shared" si="4"/>
        <v>0</v>
      </c>
      <c r="Q22" s="86" t="s">
        <v>197</v>
      </c>
    </row>
    <row r="23" spans="1:17" ht="13.95" customHeight="1" thickBot="1">
      <c r="A23" s="228">
        <v>14</v>
      </c>
      <c r="B23" s="204" t="s">
        <v>549</v>
      </c>
      <c r="C23" s="205">
        <v>149</v>
      </c>
      <c r="D23" s="206">
        <v>0.3</v>
      </c>
      <c r="E23" s="214" t="s">
        <v>174</v>
      </c>
      <c r="F23" s="216">
        <v>1880</v>
      </c>
      <c r="G23" s="198">
        <f t="shared" si="6"/>
        <v>113220</v>
      </c>
      <c r="H23" s="173">
        <f t="shared" si="0"/>
        <v>151.02262443438914</v>
      </c>
      <c r="I23" s="209">
        <v>95</v>
      </c>
      <c r="J23" s="229">
        <v>7240</v>
      </c>
      <c r="L23" s="100">
        <f t="shared" si="7"/>
        <v>0</v>
      </c>
      <c r="M23" s="130">
        <f t="shared" si="1"/>
        <v>0</v>
      </c>
      <c r="N23" s="130">
        <f t="shared" si="2"/>
        <v>1880</v>
      </c>
      <c r="O23" s="130">
        <f t="shared" si="3"/>
        <v>0</v>
      </c>
      <c r="P23" s="130">
        <f t="shared" si="4"/>
        <v>0</v>
      </c>
      <c r="Q23" s="86" t="s">
        <v>249</v>
      </c>
    </row>
    <row r="24" spans="1:17" ht="13.95" customHeight="1" thickBot="1">
      <c r="A24" s="228">
        <v>15</v>
      </c>
      <c r="B24" s="204" t="s">
        <v>549</v>
      </c>
      <c r="C24" s="205">
        <v>349</v>
      </c>
      <c r="D24" s="206">
        <v>0.9</v>
      </c>
      <c r="E24" s="214" t="s">
        <v>174</v>
      </c>
      <c r="F24" s="216">
        <v>13180</v>
      </c>
      <c r="G24" s="198">
        <f t="shared" si="6"/>
        <v>126400</v>
      </c>
      <c r="H24" s="173">
        <f t="shared" si="0"/>
        <v>363.21266968325796</v>
      </c>
      <c r="I24" s="209">
        <v>95</v>
      </c>
      <c r="J24" s="229">
        <v>7480</v>
      </c>
      <c r="L24" s="100">
        <f t="shared" si="7"/>
        <v>0</v>
      </c>
      <c r="M24" s="130">
        <f t="shared" si="1"/>
        <v>0</v>
      </c>
      <c r="N24" s="130">
        <f t="shared" si="2"/>
        <v>13180</v>
      </c>
      <c r="O24" s="130">
        <f t="shared" si="3"/>
        <v>0</v>
      </c>
      <c r="P24" s="130">
        <f t="shared" si="4"/>
        <v>0</v>
      </c>
      <c r="Q24" s="86" t="s">
        <v>291</v>
      </c>
    </row>
    <row r="25" spans="1:17" ht="13.95" customHeight="1" thickBot="1">
      <c r="A25" s="228">
        <v>16</v>
      </c>
      <c r="B25" s="204" t="s">
        <v>549</v>
      </c>
      <c r="C25" s="205">
        <v>499</v>
      </c>
      <c r="D25" s="206">
        <v>1.3</v>
      </c>
      <c r="E25" s="214" t="s">
        <v>174</v>
      </c>
      <c r="F25" s="216">
        <v>27230</v>
      </c>
      <c r="G25" s="198">
        <f t="shared" si="6"/>
        <v>153630</v>
      </c>
      <c r="H25" s="173">
        <f t="shared" si="0"/>
        <v>528.35294117647061</v>
      </c>
      <c r="I25" s="209">
        <v>95</v>
      </c>
      <c r="J25" s="229">
        <v>7410</v>
      </c>
      <c r="L25" s="100">
        <f t="shared" si="7"/>
        <v>0</v>
      </c>
      <c r="M25" s="130">
        <f t="shared" si="1"/>
        <v>0</v>
      </c>
      <c r="N25" s="130">
        <f t="shared" si="2"/>
        <v>27230</v>
      </c>
      <c r="O25" s="130">
        <f t="shared" si="3"/>
        <v>0</v>
      </c>
      <c r="P25" s="130">
        <f t="shared" si="4"/>
        <v>0</v>
      </c>
      <c r="Q25" s="87" t="s">
        <v>214</v>
      </c>
    </row>
    <row r="26" spans="1:17" ht="13.95" customHeight="1" thickBot="1">
      <c r="A26" s="228">
        <v>17</v>
      </c>
      <c r="B26" s="204" t="s">
        <v>549</v>
      </c>
      <c r="C26" s="205">
        <v>150</v>
      </c>
      <c r="D26" s="206">
        <v>0.3</v>
      </c>
      <c r="E26" s="214" t="s">
        <v>174</v>
      </c>
      <c r="F26" s="216">
        <v>1890</v>
      </c>
      <c r="G26" s="198">
        <f t="shared" si="6"/>
        <v>155520</v>
      </c>
      <c r="H26" s="173">
        <f t="shared" si="0"/>
        <v>152.03619909502262</v>
      </c>
      <c r="I26" s="209">
        <v>95</v>
      </c>
      <c r="J26" s="229">
        <v>7090</v>
      </c>
      <c r="L26" s="100">
        <f t="shared" si="7"/>
        <v>0</v>
      </c>
      <c r="M26" s="130">
        <f t="shared" si="1"/>
        <v>0</v>
      </c>
      <c r="N26" s="130">
        <f t="shared" si="2"/>
        <v>1890</v>
      </c>
      <c r="O26" s="130">
        <f t="shared" si="3"/>
        <v>0</v>
      </c>
      <c r="P26" s="130">
        <f t="shared" si="4"/>
        <v>0</v>
      </c>
    </row>
    <row r="27" spans="1:17" ht="13.95" customHeight="1" thickBot="1">
      <c r="A27" s="228">
        <v>18</v>
      </c>
      <c r="B27" s="204" t="s">
        <v>549</v>
      </c>
      <c r="C27" s="205">
        <v>400</v>
      </c>
      <c r="D27" s="206">
        <v>0.9</v>
      </c>
      <c r="E27" s="214" t="s">
        <v>174</v>
      </c>
      <c r="F27" s="216">
        <v>15110</v>
      </c>
      <c r="G27" s="198">
        <f t="shared" si="6"/>
        <v>170630</v>
      </c>
      <c r="H27" s="173">
        <f t="shared" si="0"/>
        <v>416.28959276018105</v>
      </c>
      <c r="I27" s="209">
        <v>95</v>
      </c>
      <c r="J27" s="229">
        <v>6890</v>
      </c>
      <c r="L27" s="100">
        <f t="shared" si="7"/>
        <v>0</v>
      </c>
      <c r="M27" s="130">
        <f t="shared" si="1"/>
        <v>0</v>
      </c>
      <c r="N27" s="130">
        <f t="shared" si="2"/>
        <v>15110</v>
      </c>
      <c r="O27" s="130">
        <f t="shared" si="3"/>
        <v>0</v>
      </c>
      <c r="P27" s="130">
        <f t="shared" si="4"/>
        <v>0</v>
      </c>
    </row>
    <row r="28" spans="1:17" ht="13.95" customHeight="1" thickBot="1">
      <c r="A28" s="228">
        <v>19</v>
      </c>
      <c r="B28" s="204" t="s">
        <v>549</v>
      </c>
      <c r="C28" s="205">
        <v>400</v>
      </c>
      <c r="D28" s="206">
        <v>1.3</v>
      </c>
      <c r="E28" s="214" t="s">
        <v>174</v>
      </c>
      <c r="F28" s="216">
        <v>21860</v>
      </c>
      <c r="G28" s="198">
        <f t="shared" si="6"/>
        <v>192490</v>
      </c>
      <c r="H28" s="173">
        <f t="shared" si="0"/>
        <v>423.52941176470591</v>
      </c>
      <c r="I28" s="209">
        <v>95</v>
      </c>
      <c r="J28" s="229">
        <v>7060</v>
      </c>
      <c r="L28" s="100">
        <f t="shared" si="7"/>
        <v>0</v>
      </c>
      <c r="M28" s="130">
        <f t="shared" si="1"/>
        <v>0</v>
      </c>
      <c r="N28" s="130">
        <f t="shared" si="2"/>
        <v>21860</v>
      </c>
      <c r="O28" s="130">
        <f t="shared" si="3"/>
        <v>0</v>
      </c>
      <c r="P28" s="130">
        <f t="shared" si="4"/>
        <v>0</v>
      </c>
    </row>
    <row r="29" spans="1:17" ht="13.95" customHeight="1" thickBot="1">
      <c r="A29" s="228">
        <v>20</v>
      </c>
      <c r="B29" s="204" t="s">
        <v>549</v>
      </c>
      <c r="C29" s="205">
        <v>400</v>
      </c>
      <c r="D29" s="206">
        <v>0.9</v>
      </c>
      <c r="E29" s="214" t="s">
        <v>174</v>
      </c>
      <c r="F29" s="216">
        <v>15150</v>
      </c>
      <c r="G29" s="198">
        <f t="shared" si="6"/>
        <v>207640</v>
      </c>
      <c r="H29" s="173">
        <f t="shared" si="0"/>
        <v>416.28959276018105</v>
      </c>
      <c r="I29" s="209">
        <v>95</v>
      </c>
      <c r="J29" s="229">
        <v>6910</v>
      </c>
      <c r="L29" s="100">
        <f t="shared" si="7"/>
        <v>0</v>
      </c>
      <c r="M29" s="130">
        <f t="shared" si="1"/>
        <v>0</v>
      </c>
      <c r="N29" s="130">
        <f t="shared" si="2"/>
        <v>15150</v>
      </c>
      <c r="O29" s="130">
        <f t="shared" si="3"/>
        <v>0</v>
      </c>
      <c r="P29" s="130">
        <f t="shared" si="4"/>
        <v>0</v>
      </c>
    </row>
    <row r="30" spans="1:17" ht="13.95" customHeight="1" thickBot="1">
      <c r="A30" s="228">
        <v>21</v>
      </c>
      <c r="B30" s="204" t="s">
        <v>549</v>
      </c>
      <c r="C30" s="205">
        <v>299</v>
      </c>
      <c r="D30" s="206">
        <v>1.5</v>
      </c>
      <c r="E30" s="214" t="s">
        <v>174</v>
      </c>
      <c r="F30" s="216">
        <v>18820</v>
      </c>
      <c r="G30" s="198">
        <f t="shared" si="6"/>
        <v>226460</v>
      </c>
      <c r="H30" s="173">
        <f t="shared" si="0"/>
        <v>319.29411764705884</v>
      </c>
      <c r="I30" s="209">
        <v>95</v>
      </c>
      <c r="J30" s="229">
        <v>7370</v>
      </c>
      <c r="L30" s="100">
        <f t="shared" si="7"/>
        <v>0</v>
      </c>
      <c r="M30" s="130">
        <f t="shared" si="1"/>
        <v>0</v>
      </c>
      <c r="N30" s="130">
        <f t="shared" si="2"/>
        <v>18820</v>
      </c>
      <c r="O30" s="130">
        <f t="shared" si="3"/>
        <v>0</v>
      </c>
      <c r="P30" s="130">
        <f t="shared" si="4"/>
        <v>0</v>
      </c>
    </row>
    <row r="31" spans="1:17" ht="13.95" customHeight="1" thickBot="1">
      <c r="A31" s="228">
        <v>22</v>
      </c>
      <c r="B31" s="204" t="s">
        <v>549</v>
      </c>
      <c r="C31" s="205">
        <v>200</v>
      </c>
      <c r="D31" s="206">
        <v>0.3</v>
      </c>
      <c r="E31" s="214" t="s">
        <v>174</v>
      </c>
      <c r="F31" s="216">
        <v>2520</v>
      </c>
      <c r="G31" s="198">
        <f t="shared" si="6"/>
        <v>228980</v>
      </c>
      <c r="H31" s="173">
        <f t="shared" si="0"/>
        <v>202.71493212669682</v>
      </c>
      <c r="I31" s="209">
        <v>95</v>
      </c>
      <c r="J31" s="229">
        <v>6810</v>
      </c>
      <c r="L31" s="100">
        <f t="shared" si="7"/>
        <v>0</v>
      </c>
      <c r="M31" s="130">
        <f t="shared" si="1"/>
        <v>0</v>
      </c>
      <c r="N31" s="130">
        <f t="shared" si="2"/>
        <v>2520</v>
      </c>
      <c r="O31" s="130">
        <f t="shared" si="3"/>
        <v>0</v>
      </c>
      <c r="P31" s="130">
        <f t="shared" si="4"/>
        <v>0</v>
      </c>
    </row>
    <row r="32" spans="1:17" ht="13.95" customHeight="1" thickBot="1">
      <c r="A32" s="228">
        <v>23</v>
      </c>
      <c r="B32" s="204" t="s">
        <v>549</v>
      </c>
      <c r="C32" s="205">
        <v>200</v>
      </c>
      <c r="D32" s="206">
        <v>0.6</v>
      </c>
      <c r="E32" s="214" t="s">
        <v>174</v>
      </c>
      <c r="F32" s="216">
        <v>5050</v>
      </c>
      <c r="G32" s="198">
        <f t="shared" si="6"/>
        <v>234030</v>
      </c>
      <c r="H32" s="173">
        <f t="shared" si="0"/>
        <v>205.42986425339365</v>
      </c>
      <c r="I32" s="209">
        <v>95</v>
      </c>
      <c r="J32" s="229">
        <v>6690</v>
      </c>
      <c r="L32" s="100">
        <f t="shared" si="7"/>
        <v>0</v>
      </c>
      <c r="M32" s="130">
        <f t="shared" si="1"/>
        <v>0</v>
      </c>
      <c r="N32" s="130">
        <f t="shared" si="2"/>
        <v>5050</v>
      </c>
      <c r="O32" s="130">
        <f t="shared" si="3"/>
        <v>0</v>
      </c>
      <c r="P32" s="130">
        <f t="shared" si="4"/>
        <v>0</v>
      </c>
    </row>
    <row r="33" spans="1:16" ht="13.95" customHeight="1" thickBot="1">
      <c r="A33" s="228">
        <v>24</v>
      </c>
      <c r="B33" s="204" t="s">
        <v>549</v>
      </c>
      <c r="C33" s="205">
        <v>349</v>
      </c>
      <c r="D33" s="206">
        <v>0.9</v>
      </c>
      <c r="E33" s="214" t="s">
        <v>174</v>
      </c>
      <c r="F33" s="216">
        <v>13180</v>
      </c>
      <c r="G33" s="198">
        <f t="shared" si="6"/>
        <v>247210</v>
      </c>
      <c r="H33" s="173">
        <f t="shared" si="0"/>
        <v>363.21266968325796</v>
      </c>
      <c r="I33" s="209">
        <v>95</v>
      </c>
      <c r="J33" s="229">
        <v>6880</v>
      </c>
      <c r="L33" s="100">
        <f t="shared" si="7"/>
        <v>0</v>
      </c>
      <c r="M33" s="130">
        <f t="shared" si="1"/>
        <v>0</v>
      </c>
      <c r="N33" s="130">
        <f t="shared" si="2"/>
        <v>13180</v>
      </c>
      <c r="O33" s="130">
        <f t="shared" si="3"/>
        <v>0</v>
      </c>
      <c r="P33" s="130">
        <f t="shared" si="4"/>
        <v>0</v>
      </c>
    </row>
    <row r="34" spans="1:16" ht="13.95" customHeight="1" thickBot="1">
      <c r="A34" s="228">
        <v>25</v>
      </c>
      <c r="B34" s="204" t="s">
        <v>549</v>
      </c>
      <c r="C34" s="205">
        <v>249</v>
      </c>
      <c r="D34" s="206">
        <v>1.5</v>
      </c>
      <c r="E34" s="214" t="s">
        <v>174</v>
      </c>
      <c r="F34" s="216">
        <v>15690</v>
      </c>
      <c r="G34" s="198">
        <f t="shared" si="6"/>
        <v>262900</v>
      </c>
      <c r="H34" s="173">
        <f t="shared" si="0"/>
        <v>265.90045248868779</v>
      </c>
      <c r="I34" s="209">
        <v>95</v>
      </c>
      <c r="J34" s="229">
        <v>7030</v>
      </c>
      <c r="L34" s="100">
        <f t="shared" si="7"/>
        <v>0</v>
      </c>
      <c r="M34" s="130">
        <f t="shared" si="1"/>
        <v>0</v>
      </c>
      <c r="N34" s="130">
        <f t="shared" si="2"/>
        <v>15690</v>
      </c>
      <c r="O34" s="130">
        <f t="shared" si="3"/>
        <v>0</v>
      </c>
      <c r="P34" s="130">
        <f t="shared" si="4"/>
        <v>0</v>
      </c>
    </row>
    <row r="35" spans="1:16" ht="13.95" customHeight="1" thickBot="1">
      <c r="A35" s="228">
        <v>26</v>
      </c>
      <c r="B35" s="204" t="s">
        <v>549</v>
      </c>
      <c r="C35" s="205">
        <v>249</v>
      </c>
      <c r="D35" s="206">
        <v>0.6</v>
      </c>
      <c r="E35" s="214" t="s">
        <v>174</v>
      </c>
      <c r="F35" s="216">
        <v>6280</v>
      </c>
      <c r="G35" s="198">
        <f t="shared" si="6"/>
        <v>269180</v>
      </c>
      <c r="H35" s="173">
        <f t="shared" si="0"/>
        <v>255.76018099547508</v>
      </c>
      <c r="I35" s="209">
        <v>95</v>
      </c>
      <c r="J35" s="229">
        <v>6880</v>
      </c>
      <c r="L35" s="100">
        <f t="shared" si="7"/>
        <v>0</v>
      </c>
      <c r="M35" s="130">
        <f t="shared" si="1"/>
        <v>0</v>
      </c>
      <c r="N35" s="130">
        <f t="shared" si="2"/>
        <v>6280</v>
      </c>
      <c r="O35" s="130">
        <f t="shared" si="3"/>
        <v>0</v>
      </c>
      <c r="P35" s="130">
        <f t="shared" si="4"/>
        <v>0</v>
      </c>
    </row>
    <row r="36" spans="1:16" ht="13.95" customHeight="1" thickBot="1">
      <c r="A36" s="228">
        <v>27</v>
      </c>
      <c r="B36" s="204" t="s">
        <v>549</v>
      </c>
      <c r="C36" s="205">
        <v>409</v>
      </c>
      <c r="D36" s="206">
        <v>1</v>
      </c>
      <c r="E36" s="214" t="s">
        <v>174</v>
      </c>
      <c r="F36" s="216">
        <v>17200</v>
      </c>
      <c r="G36" s="198">
        <f t="shared" si="6"/>
        <v>286380</v>
      </c>
      <c r="H36" s="173">
        <f t="shared" si="0"/>
        <v>427.50678733031674</v>
      </c>
      <c r="I36" s="209">
        <v>95</v>
      </c>
      <c r="J36" s="229">
        <v>6850</v>
      </c>
      <c r="L36" s="100">
        <f t="shared" si="7"/>
        <v>0</v>
      </c>
      <c r="M36" s="130">
        <f t="shared" si="1"/>
        <v>0</v>
      </c>
      <c r="N36" s="130">
        <f t="shared" si="2"/>
        <v>17200</v>
      </c>
      <c r="O36" s="130">
        <f t="shared" si="3"/>
        <v>0</v>
      </c>
      <c r="P36" s="130">
        <f t="shared" si="4"/>
        <v>0</v>
      </c>
    </row>
    <row r="37" spans="1:16" ht="13.95" customHeight="1" thickBot="1">
      <c r="A37" s="228">
        <v>28</v>
      </c>
      <c r="B37" s="204" t="s">
        <v>549</v>
      </c>
      <c r="C37" s="205">
        <v>250</v>
      </c>
      <c r="D37" s="206">
        <v>1.3</v>
      </c>
      <c r="E37" s="214" t="s">
        <v>174</v>
      </c>
      <c r="F37" s="216">
        <v>13670</v>
      </c>
      <c r="G37" s="198">
        <f t="shared" si="6"/>
        <v>300050</v>
      </c>
      <c r="H37" s="173">
        <f t="shared" si="0"/>
        <v>264.70588235294116</v>
      </c>
      <c r="I37" s="209">
        <v>95</v>
      </c>
      <c r="J37" s="229">
        <v>6970</v>
      </c>
      <c r="L37" s="100">
        <f t="shared" si="7"/>
        <v>0</v>
      </c>
      <c r="M37" s="130">
        <f t="shared" si="1"/>
        <v>0</v>
      </c>
      <c r="N37" s="130">
        <f t="shared" si="2"/>
        <v>13670</v>
      </c>
      <c r="O37" s="130">
        <f t="shared" si="3"/>
        <v>0</v>
      </c>
      <c r="P37" s="130">
        <f t="shared" si="4"/>
        <v>0</v>
      </c>
    </row>
    <row r="38" spans="1:16" ht="13.95" customHeight="1" thickBot="1">
      <c r="A38" s="228">
        <v>29</v>
      </c>
      <c r="B38" s="204" t="s">
        <v>549</v>
      </c>
      <c r="C38" s="205">
        <v>209</v>
      </c>
      <c r="D38" s="206">
        <v>1.5</v>
      </c>
      <c r="E38" s="214" t="s">
        <v>174</v>
      </c>
      <c r="F38" s="216">
        <v>13160</v>
      </c>
      <c r="G38" s="198">
        <f t="shared" si="6"/>
        <v>313210</v>
      </c>
      <c r="H38" s="173">
        <f t="shared" si="0"/>
        <v>223.18552036199094</v>
      </c>
      <c r="I38" s="209">
        <v>95</v>
      </c>
      <c r="J38" s="229">
        <v>7140</v>
      </c>
      <c r="L38" s="100">
        <f t="shared" si="7"/>
        <v>0</v>
      </c>
      <c r="M38" s="130">
        <f t="shared" si="1"/>
        <v>0</v>
      </c>
      <c r="N38" s="130">
        <f t="shared" si="2"/>
        <v>13160</v>
      </c>
      <c r="O38" s="130">
        <f t="shared" si="3"/>
        <v>0</v>
      </c>
      <c r="P38" s="130">
        <f t="shared" si="4"/>
        <v>0</v>
      </c>
    </row>
    <row r="39" spans="1:16" ht="13.95" customHeight="1" thickBot="1">
      <c r="A39" s="228">
        <v>30</v>
      </c>
      <c r="B39" s="204" t="s">
        <v>549</v>
      </c>
      <c r="C39" s="205">
        <v>350</v>
      </c>
      <c r="D39" s="206">
        <v>2</v>
      </c>
      <c r="E39" s="214" t="s">
        <v>174</v>
      </c>
      <c r="F39" s="216">
        <v>20040</v>
      </c>
      <c r="G39" s="198">
        <f t="shared" si="6"/>
        <v>333250</v>
      </c>
      <c r="H39" s="173">
        <f t="shared" si="0"/>
        <v>381.67420814479635</v>
      </c>
      <c r="I39" s="209">
        <v>95</v>
      </c>
      <c r="J39" s="229">
        <v>7900</v>
      </c>
      <c r="L39" s="100">
        <f t="shared" si="7"/>
        <v>0</v>
      </c>
      <c r="M39" s="130">
        <f t="shared" si="1"/>
        <v>0</v>
      </c>
      <c r="N39" s="130">
        <f t="shared" si="2"/>
        <v>20040</v>
      </c>
      <c r="O39" s="130">
        <f t="shared" si="3"/>
        <v>0</v>
      </c>
      <c r="P39" s="130">
        <f t="shared" si="4"/>
        <v>0</v>
      </c>
    </row>
    <row r="40" spans="1:16" ht="13.95" customHeight="1" thickBot="1">
      <c r="A40" s="228">
        <v>31</v>
      </c>
      <c r="B40" s="204"/>
      <c r="C40" s="205"/>
      <c r="D40" s="206"/>
      <c r="E40" s="214"/>
      <c r="F40" s="216">
        <f t="shared" si="5"/>
        <v>0</v>
      </c>
      <c r="G40" s="198">
        <f t="shared" si="6"/>
        <v>333250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556</v>
      </c>
      <c r="C49" s="191">
        <f>(C5*E4)</f>
        <v>315.87815999999998</v>
      </c>
      <c r="D49" s="213"/>
      <c r="E49" s="207" t="s">
        <v>214</v>
      </c>
      <c r="F49" s="215"/>
      <c r="G49" s="199"/>
      <c r="H49" s="173">
        <f t="shared" si="0"/>
        <v>315.87815999999998</v>
      </c>
      <c r="I49" s="205">
        <v>95</v>
      </c>
      <c r="J49" s="229">
        <v>7900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379318.88271999999</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0.21319444444444444</v>
      </c>
      <c r="C51" s="190" t="s">
        <v>258</v>
      </c>
      <c r="D51" s="180" t="s">
        <v>260</v>
      </c>
      <c r="E51" s="210">
        <v>0.29305555555555557</v>
      </c>
      <c r="F51" s="190" t="s">
        <v>258</v>
      </c>
      <c r="G51" s="180" t="s">
        <v>261</v>
      </c>
      <c r="H51" s="217">
        <v>43172</v>
      </c>
      <c r="I51" s="197" t="s">
        <v>301</v>
      </c>
      <c r="J51" s="232">
        <f>H49+H55</f>
        <v>365.87815999999998</v>
      </c>
      <c r="K51" s="172"/>
      <c r="L51" s="100"/>
      <c r="M51" s="101"/>
      <c r="N51" s="101"/>
      <c r="O51" s="102"/>
      <c r="P51" s="102"/>
    </row>
    <row r="52" spans="1:17" ht="13.95" customHeight="1" thickBot="1">
      <c r="A52" s="230" t="s">
        <v>234</v>
      </c>
      <c r="B52" s="205">
        <v>580</v>
      </c>
      <c r="C52" s="179" t="s">
        <v>134</v>
      </c>
      <c r="D52" s="180" t="s">
        <v>216</v>
      </c>
      <c r="E52" s="211">
        <f>MAX(D10:D48)</f>
        <v>2</v>
      </c>
      <c r="F52" s="179" t="s">
        <v>221</v>
      </c>
      <c r="G52" s="180" t="s">
        <v>222</v>
      </c>
      <c r="H52" s="211">
        <f>F50/(SUM(C15:C48)*42)</f>
        <v>0.97872502892855673</v>
      </c>
      <c r="I52" s="197" t="s">
        <v>221</v>
      </c>
      <c r="J52" s="233" t="s">
        <v>292</v>
      </c>
      <c r="L52" s="100"/>
      <c r="M52" s="101"/>
      <c r="N52" s="101"/>
      <c r="O52" s="102"/>
      <c r="P52" s="102"/>
    </row>
    <row r="53" spans="1:17" ht="13.95" customHeight="1" thickBot="1">
      <c r="A53" s="230" t="s">
        <v>235</v>
      </c>
      <c r="B53" s="205">
        <v>5325</v>
      </c>
      <c r="C53" s="179" t="s">
        <v>134</v>
      </c>
      <c r="D53" s="180" t="s">
        <v>217</v>
      </c>
      <c r="E53" s="205">
        <f>MAX(I10:I49)</f>
        <v>95</v>
      </c>
      <c r="F53" s="179" t="s">
        <v>135</v>
      </c>
      <c r="G53" s="180" t="s">
        <v>219</v>
      </c>
      <c r="H53" s="205">
        <f>AVERAGE(I14:I48)</f>
        <v>94.57692307692308</v>
      </c>
      <c r="I53" s="197" t="s">
        <v>135</v>
      </c>
      <c r="J53" s="234">
        <f>SUM(H10:H49)+E55+H55</f>
        <v>9662.4924672613652</v>
      </c>
      <c r="L53" s="172"/>
      <c r="M53" s="172"/>
      <c r="N53" s="172"/>
      <c r="O53" s="172"/>
      <c r="P53" s="172"/>
    </row>
    <row r="54" spans="1:17" ht="13.95" customHeight="1" thickBot="1">
      <c r="A54" s="230" t="s">
        <v>136</v>
      </c>
      <c r="B54" s="208">
        <v>1227</v>
      </c>
      <c r="C54" s="179" t="s">
        <v>134</v>
      </c>
      <c r="D54" s="180" t="s">
        <v>218</v>
      </c>
      <c r="E54" s="205">
        <f>MAX(J10:J49)</f>
        <v>8320</v>
      </c>
      <c r="F54" s="179" t="s">
        <v>134</v>
      </c>
      <c r="G54" s="180" t="s">
        <v>220</v>
      </c>
      <c r="H54" s="205">
        <f>AVERAGE(J14:J48)</f>
        <v>7303.4615384615381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0.57063320246775096</v>
      </c>
      <c r="C55" s="179" t="s">
        <v>289</v>
      </c>
      <c r="D55" s="189" t="s">
        <v>287</v>
      </c>
      <c r="E55" s="212">
        <v>212</v>
      </c>
      <c r="F55" s="179" t="s">
        <v>288</v>
      </c>
      <c r="G55" s="178" t="s">
        <v>290</v>
      </c>
      <c r="H55" s="212">
        <v>50</v>
      </c>
      <c r="I55" s="197" t="s">
        <v>288</v>
      </c>
      <c r="J55" s="234">
        <f>(C50/42)+E55+H55</f>
        <v>9293.4019695238094</v>
      </c>
      <c r="L55" s="85">
        <f t="shared" ref="L55:P55" si="10">SUM(L10:L49)</f>
        <v>59.523809523809526</v>
      </c>
      <c r="M55" s="85">
        <f t="shared" si="10"/>
        <v>83000</v>
      </c>
      <c r="N55" s="85">
        <f t="shared" si="10"/>
        <v>250250</v>
      </c>
      <c r="O55" s="85">
        <f t="shared" si="10"/>
        <v>0</v>
      </c>
      <c r="P55" s="85">
        <f t="shared" si="10"/>
        <v>0</v>
      </c>
    </row>
    <row r="56" spans="1:17" ht="43.2" customHeight="1">
      <c r="A56" s="625" t="s">
        <v>564</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14248</v>
      </c>
      <c r="B61" s="119">
        <f>C6</f>
        <v>14398</v>
      </c>
      <c r="C61" s="119">
        <f>C50</f>
        <v>379318.88271999999</v>
      </c>
      <c r="D61" s="119">
        <f>J55</f>
        <v>9293.4019695238094</v>
      </c>
      <c r="E61" s="119">
        <f>F50</f>
        <v>333250</v>
      </c>
      <c r="F61" s="119">
        <f>M55</f>
        <v>83000</v>
      </c>
      <c r="G61" s="119">
        <f>N55</f>
        <v>250250</v>
      </c>
      <c r="H61" s="119">
        <f>O55</f>
        <v>0</v>
      </c>
      <c r="I61" s="119">
        <f>P55</f>
        <v>0</v>
      </c>
      <c r="J61" s="119">
        <f>B52</f>
        <v>580</v>
      </c>
      <c r="K61" s="119">
        <f>B53</f>
        <v>5325</v>
      </c>
      <c r="L61" s="119">
        <f>B54</f>
        <v>1227</v>
      </c>
      <c r="M61" s="120">
        <f>B55</f>
        <v>0.57063320246775096</v>
      </c>
      <c r="N61" s="119">
        <f>E53</f>
        <v>95</v>
      </c>
      <c r="O61" s="119">
        <f>H53</f>
        <v>94.57692307692308</v>
      </c>
      <c r="P61" s="119">
        <f>E54</f>
        <v>8320</v>
      </c>
      <c r="Q61" s="119">
        <f>H54</f>
        <v>7303.4615384615381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0.24912965186074429</v>
      </c>
      <c r="N3" s="143">
        <f>N55/F50</f>
        <v>0.75087034813925568</v>
      </c>
      <c r="O3" s="143">
        <f>O55/F50</f>
        <v>0</v>
      </c>
      <c r="P3" s="143">
        <f>P55/F50</f>
        <v>0</v>
      </c>
    </row>
    <row r="4" spans="1:17" ht="13.95" customHeight="1" thickBot="1">
      <c r="A4" s="615">
        <v>30</v>
      </c>
      <c r="B4" s="181" t="s">
        <v>276</v>
      </c>
      <c r="C4" s="202">
        <v>14232</v>
      </c>
      <c r="D4" s="182" t="s">
        <v>137</v>
      </c>
      <c r="E4" s="186">
        <f>'Perf Sheet '!$L$5</f>
        <v>2.2169999999999999E-2</v>
      </c>
      <c r="F4" s="616" t="s">
        <v>284</v>
      </c>
      <c r="G4" s="617"/>
      <c r="H4" s="618" t="s">
        <v>509</v>
      </c>
      <c r="I4" s="618"/>
      <c r="J4" s="619"/>
      <c r="N4" s="32"/>
    </row>
    <row r="5" spans="1:17" ht="13.95" customHeight="1" thickBot="1">
      <c r="A5" s="615"/>
      <c r="B5" s="575" t="s">
        <v>139</v>
      </c>
      <c r="C5" s="203">
        <v>14067</v>
      </c>
      <c r="D5" s="183" t="s">
        <v>277</v>
      </c>
      <c r="E5" s="187">
        <f>(C6+C5)/2</f>
        <v>14141.5</v>
      </c>
      <c r="F5" s="616" t="s">
        <v>285</v>
      </c>
      <c r="G5" s="620"/>
      <c r="H5" s="618" t="s">
        <v>512</v>
      </c>
      <c r="I5" s="621"/>
      <c r="J5" s="619"/>
      <c r="M5" s="628" t="s">
        <v>198</v>
      </c>
      <c r="N5" s="629"/>
      <c r="O5" s="629"/>
      <c r="P5" s="630"/>
    </row>
    <row r="6" spans="1:17" ht="13.95" customHeight="1" thickBot="1">
      <c r="A6" s="225" t="s">
        <v>202</v>
      </c>
      <c r="B6" s="575" t="s">
        <v>140</v>
      </c>
      <c r="C6" s="203">
        <v>14216</v>
      </c>
      <c r="D6" s="184" t="s">
        <v>203</v>
      </c>
      <c r="E6" s="188">
        <f>'Perf Sheet '!$J$13</f>
        <v>0.65</v>
      </c>
      <c r="F6" s="192" t="s">
        <v>226</v>
      </c>
      <c r="G6" s="194">
        <f>SUM(C12:C15)/SUM(C12:C46)</f>
        <v>8.5177210997018887E-2</v>
      </c>
      <c r="H6" s="192" t="s">
        <v>224</v>
      </c>
      <c r="I6" s="173">
        <f>J55/'Perf Sheet '!$E$21</f>
        <v>51.153455530932604</v>
      </c>
      <c r="J6" s="226"/>
      <c r="M6" s="631" t="s">
        <v>199</v>
      </c>
      <c r="N6" s="632"/>
      <c r="O6" s="632"/>
      <c r="P6" s="633"/>
    </row>
    <row r="7" spans="1:17" ht="13.95" customHeight="1" thickBot="1">
      <c r="A7" s="227">
        <v>22.1</v>
      </c>
      <c r="B7" s="575" t="s">
        <v>141</v>
      </c>
      <c r="C7" s="203">
        <v>8916</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5093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84</v>
      </c>
      <c r="J11" s="229">
        <v>7190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565</v>
      </c>
      <c r="C12" s="205">
        <v>150</v>
      </c>
      <c r="D12" s="206"/>
      <c r="E12" s="214" t="s">
        <v>147</v>
      </c>
      <c r="F12" s="216">
        <f t="shared" si="5"/>
        <v>0</v>
      </c>
      <c r="G12" s="198">
        <f t="shared" si="6"/>
        <v>0</v>
      </c>
      <c r="H12" s="173">
        <f t="shared" si="0"/>
        <v>150</v>
      </c>
      <c r="I12" s="209">
        <v>95</v>
      </c>
      <c r="J12" s="229">
        <v>8120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7880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565</v>
      </c>
      <c r="C14" s="205">
        <v>350</v>
      </c>
      <c r="D14" s="206"/>
      <c r="E14" s="214" t="s">
        <v>148</v>
      </c>
      <c r="F14" s="216">
        <f t="shared" si="5"/>
        <v>0</v>
      </c>
      <c r="G14" s="198">
        <f t="shared" si="6"/>
        <v>0</v>
      </c>
      <c r="H14" s="173">
        <f t="shared" si="0"/>
        <v>350</v>
      </c>
      <c r="I14" s="209">
        <v>95</v>
      </c>
      <c r="J14" s="229">
        <v>8030</v>
      </c>
      <c r="L14" s="100">
        <f t="shared" si="7"/>
        <v>0</v>
      </c>
      <c r="M14" s="130">
        <f t="shared" si="1"/>
        <v>0</v>
      </c>
      <c r="N14" s="130">
        <f t="shared" si="2"/>
        <v>0</v>
      </c>
      <c r="O14" s="130">
        <f t="shared" si="3"/>
        <v>0</v>
      </c>
      <c r="P14" s="130">
        <f t="shared" si="4"/>
        <v>0</v>
      </c>
      <c r="Q14" s="86" t="s">
        <v>209</v>
      </c>
    </row>
    <row r="15" spans="1:17" ht="13.95" customHeight="1" thickBot="1">
      <c r="A15" s="228">
        <v>6</v>
      </c>
      <c r="B15" s="204" t="s">
        <v>565</v>
      </c>
      <c r="C15" s="205">
        <v>199</v>
      </c>
      <c r="D15" s="206">
        <v>0.3</v>
      </c>
      <c r="E15" s="214" t="s">
        <v>194</v>
      </c>
      <c r="F15" s="216">
        <v>2510</v>
      </c>
      <c r="G15" s="198">
        <f t="shared" si="6"/>
        <v>2510</v>
      </c>
      <c r="H15" s="173">
        <f t="shared" si="0"/>
        <v>201.70135746606334</v>
      </c>
      <c r="I15" s="209">
        <v>95</v>
      </c>
      <c r="J15" s="229">
        <v>8100</v>
      </c>
      <c r="L15" s="100">
        <f t="shared" si="7"/>
        <v>0</v>
      </c>
      <c r="M15" s="130">
        <f t="shared" si="1"/>
        <v>2510</v>
      </c>
      <c r="N15" s="130">
        <f t="shared" si="2"/>
        <v>0</v>
      </c>
      <c r="O15" s="130">
        <f t="shared" si="3"/>
        <v>0</v>
      </c>
      <c r="P15" s="130">
        <f t="shared" si="4"/>
        <v>0</v>
      </c>
      <c r="Q15" s="86" t="s">
        <v>175</v>
      </c>
    </row>
    <row r="16" spans="1:17" ht="13.95" customHeight="1" thickBot="1">
      <c r="A16" s="228">
        <v>7</v>
      </c>
      <c r="B16" s="204" t="s">
        <v>565</v>
      </c>
      <c r="C16" s="205">
        <v>251</v>
      </c>
      <c r="D16" s="206">
        <v>0.6</v>
      </c>
      <c r="E16" s="214" t="s">
        <v>194</v>
      </c>
      <c r="F16" s="216">
        <v>6320</v>
      </c>
      <c r="G16" s="198">
        <f t="shared" si="6"/>
        <v>8830</v>
      </c>
      <c r="H16" s="173">
        <f t="shared" si="0"/>
        <v>257.814479638009</v>
      </c>
      <c r="I16" s="209">
        <v>95</v>
      </c>
      <c r="J16" s="229">
        <v>7920</v>
      </c>
      <c r="L16" s="100">
        <f t="shared" si="7"/>
        <v>0</v>
      </c>
      <c r="M16" s="130">
        <f t="shared" si="1"/>
        <v>6320</v>
      </c>
      <c r="N16" s="130">
        <f t="shared" si="2"/>
        <v>0</v>
      </c>
      <c r="O16" s="130">
        <f t="shared" si="3"/>
        <v>0</v>
      </c>
      <c r="P16" s="130">
        <f t="shared" si="4"/>
        <v>0</v>
      </c>
      <c r="Q16" s="86" t="s">
        <v>210</v>
      </c>
    </row>
    <row r="17" spans="1:17" ht="13.95" customHeight="1" thickBot="1">
      <c r="A17" s="228">
        <v>8</v>
      </c>
      <c r="B17" s="204" t="s">
        <v>565</v>
      </c>
      <c r="C17" s="205">
        <v>300</v>
      </c>
      <c r="D17" s="206">
        <v>0.9</v>
      </c>
      <c r="E17" s="214" t="s">
        <v>194</v>
      </c>
      <c r="F17" s="216">
        <v>11330</v>
      </c>
      <c r="G17" s="198">
        <f t="shared" si="6"/>
        <v>20160</v>
      </c>
      <c r="H17" s="173">
        <f t="shared" si="0"/>
        <v>312.21719457013575</v>
      </c>
      <c r="I17" s="209">
        <v>95</v>
      </c>
      <c r="J17" s="229">
        <v>7690</v>
      </c>
      <c r="L17" s="100">
        <f t="shared" si="7"/>
        <v>0</v>
      </c>
      <c r="M17" s="130">
        <f t="shared" si="1"/>
        <v>11330</v>
      </c>
      <c r="N17" s="130">
        <f t="shared" si="2"/>
        <v>0</v>
      </c>
      <c r="O17" s="130">
        <f t="shared" si="3"/>
        <v>0</v>
      </c>
      <c r="P17" s="130">
        <f t="shared" si="4"/>
        <v>0</v>
      </c>
      <c r="Q17" s="86" t="s">
        <v>148</v>
      </c>
    </row>
    <row r="18" spans="1:17" ht="13.95" customHeight="1" thickBot="1">
      <c r="A18" s="228">
        <v>9</v>
      </c>
      <c r="B18" s="204" t="s">
        <v>565</v>
      </c>
      <c r="C18" s="205">
        <v>300</v>
      </c>
      <c r="D18" s="206">
        <v>0.3</v>
      </c>
      <c r="E18" s="214" t="s">
        <v>194</v>
      </c>
      <c r="F18" s="216">
        <v>3780</v>
      </c>
      <c r="G18" s="198">
        <f t="shared" si="6"/>
        <v>23940</v>
      </c>
      <c r="H18" s="173">
        <f t="shared" si="0"/>
        <v>304.07239819004525</v>
      </c>
      <c r="I18" s="209">
        <v>95</v>
      </c>
      <c r="J18" s="229">
        <v>7250</v>
      </c>
      <c r="L18" s="100">
        <f t="shared" si="7"/>
        <v>0</v>
      </c>
      <c r="M18" s="130">
        <f t="shared" si="1"/>
        <v>3780</v>
      </c>
      <c r="N18" s="130">
        <f t="shared" si="2"/>
        <v>0</v>
      </c>
      <c r="O18" s="130">
        <f t="shared" si="3"/>
        <v>0</v>
      </c>
      <c r="P18" s="130">
        <f t="shared" si="4"/>
        <v>0</v>
      </c>
      <c r="Q18" s="86" t="s">
        <v>63</v>
      </c>
    </row>
    <row r="19" spans="1:17" ht="13.95" customHeight="1" thickBot="1">
      <c r="A19" s="228">
        <v>10</v>
      </c>
      <c r="B19" s="204" t="s">
        <v>565</v>
      </c>
      <c r="C19" s="205">
        <v>600</v>
      </c>
      <c r="D19" s="206">
        <v>1.1000000000000001</v>
      </c>
      <c r="E19" s="214" t="s">
        <v>194</v>
      </c>
      <c r="F19" s="216">
        <v>27730</v>
      </c>
      <c r="G19" s="198">
        <f t="shared" si="6"/>
        <v>51670</v>
      </c>
      <c r="H19" s="173">
        <f t="shared" si="0"/>
        <v>629.86425339366519</v>
      </c>
      <c r="I19" s="209">
        <v>95</v>
      </c>
      <c r="J19" s="229">
        <v>7560</v>
      </c>
      <c r="L19" s="100">
        <f t="shared" si="7"/>
        <v>0</v>
      </c>
      <c r="M19" s="130">
        <f t="shared" si="1"/>
        <v>27730</v>
      </c>
      <c r="N19" s="130">
        <f t="shared" si="2"/>
        <v>0</v>
      </c>
      <c r="O19" s="130">
        <f t="shared" si="3"/>
        <v>0</v>
      </c>
      <c r="P19" s="130">
        <f t="shared" si="4"/>
        <v>0</v>
      </c>
      <c r="Q19" s="86" t="s">
        <v>147</v>
      </c>
    </row>
    <row r="20" spans="1:17" ht="13.95" customHeight="1" thickBot="1">
      <c r="A20" s="228">
        <v>11</v>
      </c>
      <c r="B20" s="204" t="s">
        <v>547</v>
      </c>
      <c r="C20" s="205">
        <v>497</v>
      </c>
      <c r="D20" s="206">
        <v>1.5</v>
      </c>
      <c r="E20" s="214" t="s">
        <v>194</v>
      </c>
      <c r="F20" s="216">
        <v>31340</v>
      </c>
      <c r="G20" s="198">
        <f t="shared" si="6"/>
        <v>83010</v>
      </c>
      <c r="H20" s="173">
        <f t="shared" si="0"/>
        <v>530.73303167420818</v>
      </c>
      <c r="I20" s="209">
        <v>95</v>
      </c>
      <c r="J20" s="229">
        <v>7500</v>
      </c>
      <c r="L20" s="100">
        <f t="shared" si="7"/>
        <v>0</v>
      </c>
      <c r="M20" s="130">
        <f t="shared" si="1"/>
        <v>31340</v>
      </c>
      <c r="N20" s="130">
        <f t="shared" si="2"/>
        <v>0</v>
      </c>
      <c r="O20" s="130">
        <f t="shared" si="3"/>
        <v>0</v>
      </c>
      <c r="P20" s="130">
        <f t="shared" si="4"/>
        <v>0</v>
      </c>
      <c r="Q20" s="86" t="s">
        <v>186</v>
      </c>
    </row>
    <row r="21" spans="1:17" ht="13.95" customHeight="1" thickBot="1">
      <c r="A21" s="228">
        <v>12</v>
      </c>
      <c r="B21" s="204" t="s">
        <v>547</v>
      </c>
      <c r="C21" s="205">
        <v>300</v>
      </c>
      <c r="D21" s="206">
        <v>0.6</v>
      </c>
      <c r="E21" s="214" t="s">
        <v>174</v>
      </c>
      <c r="F21" s="216">
        <v>7560</v>
      </c>
      <c r="G21" s="198">
        <f t="shared" si="6"/>
        <v>90570</v>
      </c>
      <c r="H21" s="173">
        <f t="shared" si="0"/>
        <v>308.1447963800905</v>
      </c>
      <c r="I21" s="209">
        <v>95</v>
      </c>
      <c r="J21" s="229">
        <v>7410</v>
      </c>
      <c r="L21" s="100">
        <f t="shared" si="7"/>
        <v>0</v>
      </c>
      <c r="M21" s="130">
        <f t="shared" si="1"/>
        <v>0</v>
      </c>
      <c r="N21" s="130">
        <f t="shared" si="2"/>
        <v>7560</v>
      </c>
      <c r="O21" s="130">
        <f t="shared" si="3"/>
        <v>0</v>
      </c>
      <c r="P21" s="130">
        <f t="shared" si="4"/>
        <v>0</v>
      </c>
      <c r="Q21" s="86" t="s">
        <v>187</v>
      </c>
    </row>
    <row r="22" spans="1:17" ht="13.95" customHeight="1" thickBot="1">
      <c r="A22" s="228">
        <v>13</v>
      </c>
      <c r="B22" s="204" t="s">
        <v>547</v>
      </c>
      <c r="C22" s="205">
        <v>550</v>
      </c>
      <c r="D22" s="206">
        <v>0.9</v>
      </c>
      <c r="E22" s="214" t="s">
        <v>174</v>
      </c>
      <c r="F22" s="216">
        <v>20780</v>
      </c>
      <c r="G22" s="198">
        <f t="shared" si="6"/>
        <v>111350</v>
      </c>
      <c r="H22" s="173">
        <f t="shared" si="0"/>
        <v>572.39819004524895</v>
      </c>
      <c r="I22" s="209">
        <v>95</v>
      </c>
      <c r="J22" s="229">
        <v>7470</v>
      </c>
      <c r="L22" s="100">
        <f t="shared" si="7"/>
        <v>0</v>
      </c>
      <c r="M22" s="130">
        <f t="shared" si="1"/>
        <v>0</v>
      </c>
      <c r="N22" s="130">
        <f t="shared" si="2"/>
        <v>20780</v>
      </c>
      <c r="O22" s="130">
        <f t="shared" si="3"/>
        <v>0</v>
      </c>
      <c r="P22" s="130">
        <f t="shared" si="4"/>
        <v>0</v>
      </c>
      <c r="Q22" s="86" t="s">
        <v>197</v>
      </c>
    </row>
    <row r="23" spans="1:17" ht="13.95" customHeight="1" thickBot="1">
      <c r="A23" s="228">
        <v>14</v>
      </c>
      <c r="B23" s="204" t="s">
        <v>547</v>
      </c>
      <c r="C23" s="205">
        <v>151</v>
      </c>
      <c r="D23" s="206">
        <v>0.3</v>
      </c>
      <c r="E23" s="214" t="s">
        <v>174</v>
      </c>
      <c r="F23" s="216">
        <v>1900</v>
      </c>
      <c r="G23" s="198">
        <f t="shared" si="6"/>
        <v>113250</v>
      </c>
      <c r="H23" s="173">
        <f t="shared" si="0"/>
        <v>153.0497737556561</v>
      </c>
      <c r="I23" s="209">
        <v>95</v>
      </c>
      <c r="J23" s="229">
        <v>7200</v>
      </c>
      <c r="L23" s="100">
        <f t="shared" si="7"/>
        <v>0</v>
      </c>
      <c r="M23" s="130">
        <f t="shared" si="1"/>
        <v>0</v>
      </c>
      <c r="N23" s="130">
        <f t="shared" si="2"/>
        <v>1900</v>
      </c>
      <c r="O23" s="130">
        <f t="shared" si="3"/>
        <v>0</v>
      </c>
      <c r="P23" s="130">
        <f t="shared" si="4"/>
        <v>0</v>
      </c>
      <c r="Q23" s="86" t="s">
        <v>249</v>
      </c>
    </row>
    <row r="24" spans="1:17" ht="13.95" customHeight="1" thickBot="1">
      <c r="A24" s="228">
        <v>15</v>
      </c>
      <c r="B24" s="204" t="s">
        <v>547</v>
      </c>
      <c r="C24" s="205">
        <v>348</v>
      </c>
      <c r="D24" s="206">
        <v>0.9</v>
      </c>
      <c r="E24" s="214" t="s">
        <v>174</v>
      </c>
      <c r="F24" s="216">
        <v>13150</v>
      </c>
      <c r="G24" s="198">
        <f t="shared" si="6"/>
        <v>126400</v>
      </c>
      <c r="H24" s="173">
        <f t="shared" si="0"/>
        <v>362.17194570135752</v>
      </c>
      <c r="I24" s="209">
        <v>95</v>
      </c>
      <c r="J24" s="229">
        <v>7450</v>
      </c>
      <c r="L24" s="100">
        <f t="shared" si="7"/>
        <v>0</v>
      </c>
      <c r="M24" s="130">
        <f t="shared" si="1"/>
        <v>0</v>
      </c>
      <c r="N24" s="130">
        <f t="shared" si="2"/>
        <v>13150</v>
      </c>
      <c r="O24" s="130">
        <f t="shared" si="3"/>
        <v>0</v>
      </c>
      <c r="P24" s="130">
        <f t="shared" si="4"/>
        <v>0</v>
      </c>
      <c r="Q24" s="86" t="s">
        <v>291</v>
      </c>
    </row>
    <row r="25" spans="1:17" ht="13.95" customHeight="1" thickBot="1">
      <c r="A25" s="228">
        <v>16</v>
      </c>
      <c r="B25" s="204" t="s">
        <v>547</v>
      </c>
      <c r="C25" s="205">
        <v>501</v>
      </c>
      <c r="D25" s="206">
        <v>1.3</v>
      </c>
      <c r="E25" s="214" t="s">
        <v>174</v>
      </c>
      <c r="F25" s="216">
        <v>27330</v>
      </c>
      <c r="G25" s="198">
        <f t="shared" si="6"/>
        <v>153730</v>
      </c>
      <c r="H25" s="173">
        <f t="shared" si="0"/>
        <v>530.47058823529414</v>
      </c>
      <c r="I25" s="209">
        <v>95</v>
      </c>
      <c r="J25" s="229">
        <v>7810</v>
      </c>
      <c r="L25" s="100">
        <f t="shared" si="7"/>
        <v>0</v>
      </c>
      <c r="M25" s="130">
        <f t="shared" si="1"/>
        <v>0</v>
      </c>
      <c r="N25" s="130">
        <f t="shared" si="2"/>
        <v>27330</v>
      </c>
      <c r="O25" s="130">
        <f t="shared" si="3"/>
        <v>0</v>
      </c>
      <c r="P25" s="130">
        <f t="shared" si="4"/>
        <v>0</v>
      </c>
      <c r="Q25" s="87" t="s">
        <v>214</v>
      </c>
    </row>
    <row r="26" spans="1:17" ht="13.95" customHeight="1" thickBot="1">
      <c r="A26" s="228">
        <v>17</v>
      </c>
      <c r="B26" s="204" t="s">
        <v>547</v>
      </c>
      <c r="C26" s="205">
        <v>148</v>
      </c>
      <c r="D26" s="206">
        <v>0.3</v>
      </c>
      <c r="E26" s="214" t="s">
        <v>174</v>
      </c>
      <c r="F26" s="216">
        <v>1860</v>
      </c>
      <c r="G26" s="198">
        <f t="shared" si="6"/>
        <v>155590</v>
      </c>
      <c r="H26" s="173">
        <f t="shared" si="0"/>
        <v>150.00904977375563</v>
      </c>
      <c r="I26" s="209">
        <v>95</v>
      </c>
      <c r="J26" s="229">
        <v>6970</v>
      </c>
      <c r="L26" s="100">
        <f t="shared" si="7"/>
        <v>0</v>
      </c>
      <c r="M26" s="130">
        <f t="shared" si="1"/>
        <v>0</v>
      </c>
      <c r="N26" s="130">
        <f t="shared" si="2"/>
        <v>1860</v>
      </c>
      <c r="O26" s="130">
        <f t="shared" si="3"/>
        <v>0</v>
      </c>
      <c r="P26" s="130">
        <f t="shared" si="4"/>
        <v>0</v>
      </c>
    </row>
    <row r="27" spans="1:17" ht="13.95" customHeight="1" thickBot="1">
      <c r="A27" s="228">
        <v>18</v>
      </c>
      <c r="B27" s="204" t="s">
        <v>548</v>
      </c>
      <c r="C27" s="205">
        <v>400</v>
      </c>
      <c r="D27" s="206">
        <v>0.9</v>
      </c>
      <c r="E27" s="214" t="s">
        <v>174</v>
      </c>
      <c r="F27" s="216">
        <v>15110</v>
      </c>
      <c r="G27" s="198">
        <f t="shared" si="6"/>
        <v>170700</v>
      </c>
      <c r="H27" s="173">
        <f t="shared" si="0"/>
        <v>416.28959276018105</v>
      </c>
      <c r="I27" s="209">
        <v>95</v>
      </c>
      <c r="J27" s="229">
        <v>6990</v>
      </c>
      <c r="L27" s="100">
        <f t="shared" si="7"/>
        <v>0</v>
      </c>
      <c r="M27" s="130">
        <f t="shared" si="1"/>
        <v>0</v>
      </c>
      <c r="N27" s="130">
        <f t="shared" si="2"/>
        <v>15110</v>
      </c>
      <c r="O27" s="130">
        <f t="shared" si="3"/>
        <v>0</v>
      </c>
      <c r="P27" s="130">
        <f t="shared" si="4"/>
        <v>0</v>
      </c>
    </row>
    <row r="28" spans="1:17" ht="13.95" customHeight="1" thickBot="1">
      <c r="A28" s="228">
        <v>19</v>
      </c>
      <c r="B28" s="204" t="s">
        <v>548</v>
      </c>
      <c r="C28" s="205">
        <v>401</v>
      </c>
      <c r="D28" s="206">
        <v>1.3</v>
      </c>
      <c r="E28" s="214" t="s">
        <v>174</v>
      </c>
      <c r="F28" s="216">
        <v>21920</v>
      </c>
      <c r="G28" s="198">
        <f t="shared" si="6"/>
        <v>192620</v>
      </c>
      <c r="H28" s="173">
        <f t="shared" si="0"/>
        <v>424.58823529411768</v>
      </c>
      <c r="I28" s="209">
        <v>95</v>
      </c>
      <c r="J28" s="229">
        <v>7210</v>
      </c>
      <c r="L28" s="100">
        <f t="shared" si="7"/>
        <v>0</v>
      </c>
      <c r="M28" s="130">
        <f t="shared" si="1"/>
        <v>0</v>
      </c>
      <c r="N28" s="130">
        <f t="shared" si="2"/>
        <v>21920</v>
      </c>
      <c r="O28" s="130">
        <f t="shared" si="3"/>
        <v>0</v>
      </c>
      <c r="P28" s="130">
        <f t="shared" si="4"/>
        <v>0</v>
      </c>
    </row>
    <row r="29" spans="1:17" ht="13.95" customHeight="1" thickBot="1">
      <c r="A29" s="228">
        <v>20</v>
      </c>
      <c r="B29" s="204" t="s">
        <v>548</v>
      </c>
      <c r="C29" s="205">
        <v>400</v>
      </c>
      <c r="D29" s="206">
        <v>0.9</v>
      </c>
      <c r="E29" s="214" t="s">
        <v>174</v>
      </c>
      <c r="F29" s="216">
        <v>15110</v>
      </c>
      <c r="G29" s="198">
        <f t="shared" si="6"/>
        <v>207730</v>
      </c>
      <c r="H29" s="173">
        <f t="shared" si="0"/>
        <v>416.28959276018105</v>
      </c>
      <c r="I29" s="209">
        <v>95</v>
      </c>
      <c r="J29" s="229">
        <v>6790</v>
      </c>
      <c r="L29" s="100">
        <f t="shared" si="7"/>
        <v>0</v>
      </c>
      <c r="M29" s="130">
        <f t="shared" si="1"/>
        <v>0</v>
      </c>
      <c r="N29" s="130">
        <f t="shared" si="2"/>
        <v>15110</v>
      </c>
      <c r="O29" s="130">
        <f t="shared" si="3"/>
        <v>0</v>
      </c>
      <c r="P29" s="130">
        <f t="shared" si="4"/>
        <v>0</v>
      </c>
    </row>
    <row r="30" spans="1:17" ht="13.95" customHeight="1" thickBot="1">
      <c r="A30" s="228">
        <v>21</v>
      </c>
      <c r="B30" s="204" t="s">
        <v>548</v>
      </c>
      <c r="C30" s="205">
        <v>300</v>
      </c>
      <c r="D30" s="206">
        <v>1.5</v>
      </c>
      <c r="E30" s="214" t="s">
        <v>174</v>
      </c>
      <c r="F30" s="216">
        <v>18880</v>
      </c>
      <c r="G30" s="198">
        <f t="shared" si="6"/>
        <v>226610</v>
      </c>
      <c r="H30" s="173">
        <f t="shared" si="0"/>
        <v>320.36199095022624</v>
      </c>
      <c r="I30" s="209">
        <v>95</v>
      </c>
      <c r="J30" s="229">
        <v>7320</v>
      </c>
      <c r="L30" s="100">
        <f t="shared" si="7"/>
        <v>0</v>
      </c>
      <c r="M30" s="130">
        <f t="shared" si="1"/>
        <v>0</v>
      </c>
      <c r="N30" s="130">
        <f t="shared" si="2"/>
        <v>18880</v>
      </c>
      <c r="O30" s="130">
        <f t="shared" si="3"/>
        <v>0</v>
      </c>
      <c r="P30" s="130">
        <f t="shared" si="4"/>
        <v>0</v>
      </c>
    </row>
    <row r="31" spans="1:17" ht="13.95" customHeight="1" thickBot="1">
      <c r="A31" s="228">
        <v>22</v>
      </c>
      <c r="B31" s="204" t="s">
        <v>548</v>
      </c>
      <c r="C31" s="205">
        <v>199</v>
      </c>
      <c r="D31" s="206">
        <v>0.3</v>
      </c>
      <c r="E31" s="214" t="s">
        <v>174</v>
      </c>
      <c r="F31" s="216">
        <v>2510</v>
      </c>
      <c r="G31" s="198">
        <f t="shared" si="6"/>
        <v>229120</v>
      </c>
      <c r="H31" s="173">
        <f t="shared" si="0"/>
        <v>201.70135746606334</v>
      </c>
      <c r="I31" s="209">
        <v>95</v>
      </c>
      <c r="J31" s="229">
        <v>6540</v>
      </c>
      <c r="L31" s="100">
        <f t="shared" si="7"/>
        <v>0</v>
      </c>
      <c r="M31" s="130">
        <f t="shared" si="1"/>
        <v>0</v>
      </c>
      <c r="N31" s="130">
        <f t="shared" si="2"/>
        <v>2510</v>
      </c>
      <c r="O31" s="130">
        <f t="shared" si="3"/>
        <v>0</v>
      </c>
      <c r="P31" s="130">
        <f t="shared" si="4"/>
        <v>0</v>
      </c>
    </row>
    <row r="32" spans="1:17" ht="13.95" customHeight="1" thickBot="1">
      <c r="A32" s="228">
        <v>23</v>
      </c>
      <c r="B32" s="204" t="s">
        <v>548</v>
      </c>
      <c r="C32" s="205">
        <v>200</v>
      </c>
      <c r="D32" s="206">
        <v>0.6</v>
      </c>
      <c r="E32" s="214" t="s">
        <v>174</v>
      </c>
      <c r="F32" s="216">
        <v>5030</v>
      </c>
      <c r="G32" s="198">
        <f t="shared" si="6"/>
        <v>234150</v>
      </c>
      <c r="H32" s="173">
        <f t="shared" si="0"/>
        <v>205.42986425339365</v>
      </c>
      <c r="I32" s="209">
        <v>95</v>
      </c>
      <c r="J32" s="229">
        <v>6540</v>
      </c>
      <c r="L32" s="100">
        <f t="shared" si="7"/>
        <v>0</v>
      </c>
      <c r="M32" s="130">
        <f t="shared" si="1"/>
        <v>0</v>
      </c>
      <c r="N32" s="130">
        <f t="shared" si="2"/>
        <v>5030</v>
      </c>
      <c r="O32" s="130">
        <f t="shared" si="3"/>
        <v>0</v>
      </c>
      <c r="P32" s="130">
        <f t="shared" si="4"/>
        <v>0</v>
      </c>
    </row>
    <row r="33" spans="1:16" ht="13.95" customHeight="1" thickBot="1">
      <c r="A33" s="228">
        <v>24</v>
      </c>
      <c r="B33" s="204" t="s">
        <v>548</v>
      </c>
      <c r="C33" s="205">
        <v>350</v>
      </c>
      <c r="D33" s="206">
        <v>0.9</v>
      </c>
      <c r="E33" s="214" t="s">
        <v>174</v>
      </c>
      <c r="F33" s="216">
        <v>13180</v>
      </c>
      <c r="G33" s="198">
        <f t="shared" si="6"/>
        <v>247330</v>
      </c>
      <c r="H33" s="173">
        <f t="shared" si="0"/>
        <v>364.2533936651584</v>
      </c>
      <c r="I33" s="209">
        <v>95</v>
      </c>
      <c r="J33" s="229">
        <v>6640</v>
      </c>
      <c r="L33" s="100">
        <f t="shared" si="7"/>
        <v>0</v>
      </c>
      <c r="M33" s="130">
        <f t="shared" si="1"/>
        <v>0</v>
      </c>
      <c r="N33" s="130">
        <f t="shared" si="2"/>
        <v>13180</v>
      </c>
      <c r="O33" s="130">
        <f t="shared" si="3"/>
        <v>0</v>
      </c>
      <c r="P33" s="130">
        <f t="shared" si="4"/>
        <v>0</v>
      </c>
    </row>
    <row r="34" spans="1:16" ht="13.95" customHeight="1" thickBot="1">
      <c r="A34" s="228">
        <v>25</v>
      </c>
      <c r="B34" s="204" t="s">
        <v>548</v>
      </c>
      <c r="C34" s="205">
        <v>248</v>
      </c>
      <c r="D34" s="206">
        <v>1.5</v>
      </c>
      <c r="E34" s="214" t="s">
        <v>174</v>
      </c>
      <c r="F34" s="216">
        <v>15630</v>
      </c>
      <c r="G34" s="198">
        <f t="shared" si="6"/>
        <v>262960</v>
      </c>
      <c r="H34" s="173">
        <f t="shared" si="0"/>
        <v>264.83257918552033</v>
      </c>
      <c r="I34" s="209">
        <v>95</v>
      </c>
      <c r="J34" s="229">
        <v>7060</v>
      </c>
      <c r="L34" s="100">
        <f t="shared" si="7"/>
        <v>0</v>
      </c>
      <c r="M34" s="130">
        <f t="shared" si="1"/>
        <v>0</v>
      </c>
      <c r="N34" s="130">
        <f t="shared" si="2"/>
        <v>15630</v>
      </c>
      <c r="O34" s="130">
        <f t="shared" si="3"/>
        <v>0</v>
      </c>
      <c r="P34" s="130">
        <f t="shared" si="4"/>
        <v>0</v>
      </c>
    </row>
    <row r="35" spans="1:16" ht="13.95" customHeight="1" thickBot="1">
      <c r="A35" s="228">
        <v>26</v>
      </c>
      <c r="B35" s="204" t="s">
        <v>548</v>
      </c>
      <c r="C35" s="205">
        <v>249</v>
      </c>
      <c r="D35" s="206">
        <v>0.6</v>
      </c>
      <c r="E35" s="214" t="s">
        <v>174</v>
      </c>
      <c r="F35" s="216">
        <v>6280</v>
      </c>
      <c r="G35" s="198">
        <f t="shared" si="6"/>
        <v>269240</v>
      </c>
      <c r="H35" s="173">
        <f t="shared" si="0"/>
        <v>255.76018099547508</v>
      </c>
      <c r="I35" s="209">
        <v>95</v>
      </c>
      <c r="J35" s="229">
        <v>6620</v>
      </c>
      <c r="L35" s="100">
        <f t="shared" si="7"/>
        <v>0</v>
      </c>
      <c r="M35" s="130">
        <f t="shared" si="1"/>
        <v>0</v>
      </c>
      <c r="N35" s="130">
        <f t="shared" si="2"/>
        <v>6280</v>
      </c>
      <c r="O35" s="130">
        <f t="shared" si="3"/>
        <v>0</v>
      </c>
      <c r="P35" s="130">
        <f t="shared" si="4"/>
        <v>0</v>
      </c>
    </row>
    <row r="36" spans="1:16" ht="13.95" customHeight="1" thickBot="1">
      <c r="A36" s="228">
        <v>27</v>
      </c>
      <c r="B36" s="204" t="s">
        <v>548</v>
      </c>
      <c r="C36" s="205">
        <v>410</v>
      </c>
      <c r="D36" s="206">
        <v>1</v>
      </c>
      <c r="E36" s="214" t="s">
        <v>174</v>
      </c>
      <c r="F36" s="216">
        <v>17230</v>
      </c>
      <c r="G36" s="198">
        <f t="shared" si="6"/>
        <v>286470</v>
      </c>
      <c r="H36" s="173">
        <f t="shared" si="0"/>
        <v>428.55203619909503</v>
      </c>
      <c r="I36" s="209">
        <v>95</v>
      </c>
      <c r="J36" s="229">
        <v>6750</v>
      </c>
      <c r="L36" s="100">
        <f t="shared" si="7"/>
        <v>0</v>
      </c>
      <c r="M36" s="130">
        <f t="shared" si="1"/>
        <v>0</v>
      </c>
      <c r="N36" s="130">
        <f t="shared" si="2"/>
        <v>17230</v>
      </c>
      <c r="O36" s="130">
        <f t="shared" si="3"/>
        <v>0</v>
      </c>
      <c r="P36" s="130">
        <f t="shared" si="4"/>
        <v>0</v>
      </c>
    </row>
    <row r="37" spans="1:16" ht="13.95" customHeight="1" thickBot="1">
      <c r="A37" s="228">
        <v>28</v>
      </c>
      <c r="B37" s="204" t="s">
        <v>548</v>
      </c>
      <c r="C37" s="205">
        <v>249</v>
      </c>
      <c r="D37" s="206">
        <v>1.3</v>
      </c>
      <c r="E37" s="214" t="s">
        <v>174</v>
      </c>
      <c r="F37" s="216">
        <v>13610</v>
      </c>
      <c r="G37" s="198">
        <f t="shared" si="6"/>
        <v>300080</v>
      </c>
      <c r="H37" s="173">
        <f t="shared" si="0"/>
        <v>263.64705882352939</v>
      </c>
      <c r="I37" s="209">
        <v>95</v>
      </c>
      <c r="J37" s="229">
        <v>6850</v>
      </c>
      <c r="L37" s="100">
        <f t="shared" si="7"/>
        <v>0</v>
      </c>
      <c r="M37" s="130">
        <f t="shared" si="1"/>
        <v>0</v>
      </c>
      <c r="N37" s="130">
        <f t="shared" si="2"/>
        <v>13610</v>
      </c>
      <c r="O37" s="130">
        <f t="shared" si="3"/>
        <v>0</v>
      </c>
      <c r="P37" s="130">
        <f t="shared" si="4"/>
        <v>0</v>
      </c>
    </row>
    <row r="38" spans="1:16" ht="13.95" customHeight="1" thickBot="1">
      <c r="A38" s="228">
        <v>29</v>
      </c>
      <c r="B38" s="204" t="s">
        <v>548</v>
      </c>
      <c r="C38" s="205">
        <v>210</v>
      </c>
      <c r="D38" s="206">
        <v>1.5</v>
      </c>
      <c r="E38" s="214" t="s">
        <v>174</v>
      </c>
      <c r="F38" s="216">
        <v>13220</v>
      </c>
      <c r="G38" s="198">
        <f t="shared" si="6"/>
        <v>313300</v>
      </c>
      <c r="H38" s="173">
        <f t="shared" si="0"/>
        <v>224.25339366515837</v>
      </c>
      <c r="I38" s="209">
        <v>95</v>
      </c>
      <c r="J38" s="229">
        <v>6970</v>
      </c>
      <c r="L38" s="100">
        <f t="shared" si="7"/>
        <v>0</v>
      </c>
      <c r="M38" s="130">
        <f t="shared" si="1"/>
        <v>0</v>
      </c>
      <c r="N38" s="130">
        <f t="shared" si="2"/>
        <v>13220</v>
      </c>
      <c r="O38" s="130">
        <f t="shared" si="3"/>
        <v>0</v>
      </c>
      <c r="P38" s="130">
        <f t="shared" si="4"/>
        <v>0</v>
      </c>
    </row>
    <row r="39" spans="1:16" ht="13.95" customHeight="1" thickBot="1">
      <c r="A39" s="228">
        <v>30</v>
      </c>
      <c r="B39" s="204" t="s">
        <v>548</v>
      </c>
      <c r="C39" s="205">
        <v>329</v>
      </c>
      <c r="D39" s="206">
        <v>2</v>
      </c>
      <c r="E39" s="214" t="s">
        <v>174</v>
      </c>
      <c r="F39" s="216">
        <v>19900</v>
      </c>
      <c r="G39" s="198">
        <f t="shared" si="6"/>
        <v>333200</v>
      </c>
      <c r="H39" s="173">
        <f t="shared" si="0"/>
        <v>358.77375565610856</v>
      </c>
      <c r="I39" s="209">
        <v>95</v>
      </c>
      <c r="J39" s="229">
        <v>7540</v>
      </c>
      <c r="L39" s="100">
        <f t="shared" si="7"/>
        <v>0</v>
      </c>
      <c r="M39" s="130">
        <f t="shared" si="1"/>
        <v>0</v>
      </c>
      <c r="N39" s="130">
        <f t="shared" si="2"/>
        <v>19900</v>
      </c>
      <c r="O39" s="130">
        <f t="shared" si="3"/>
        <v>0</v>
      </c>
      <c r="P39" s="130">
        <f t="shared" si="4"/>
        <v>0</v>
      </c>
    </row>
    <row r="40" spans="1:16" ht="13.95" customHeight="1" thickBot="1">
      <c r="A40" s="228">
        <v>31</v>
      </c>
      <c r="B40" s="204"/>
      <c r="C40" s="205"/>
      <c r="D40" s="206"/>
      <c r="E40" s="214"/>
      <c r="F40" s="216">
        <f t="shared" si="5"/>
        <v>0</v>
      </c>
      <c r="G40" s="198">
        <f t="shared" si="6"/>
        <v>333200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311.86538999999999</v>
      </c>
      <c r="D49" s="213"/>
      <c r="E49" s="207" t="s">
        <v>214</v>
      </c>
      <c r="F49" s="215"/>
      <c r="G49" s="199"/>
      <c r="H49" s="173">
        <f t="shared" si="0"/>
        <v>311.86538999999999</v>
      </c>
      <c r="I49" s="205">
        <v>95</v>
      </c>
      <c r="J49" s="229">
        <v>7590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377378.34638000006</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0.44236111111111115</v>
      </c>
      <c r="C51" s="190" t="s">
        <v>258</v>
      </c>
      <c r="D51" s="180" t="s">
        <v>260</v>
      </c>
      <c r="E51" s="210">
        <v>0.52222222222222225</v>
      </c>
      <c r="F51" s="190" t="s">
        <v>258</v>
      </c>
      <c r="G51" s="180" t="s">
        <v>261</v>
      </c>
      <c r="H51" s="217">
        <v>43172</v>
      </c>
      <c r="I51" s="197" t="s">
        <v>301</v>
      </c>
      <c r="J51" s="232">
        <f>H49+H55</f>
        <v>361.86538999999999</v>
      </c>
      <c r="K51" s="172"/>
      <c r="L51" s="100"/>
      <c r="M51" s="101"/>
      <c r="N51" s="101"/>
      <c r="O51" s="102"/>
      <c r="P51" s="102"/>
    </row>
    <row r="52" spans="1:17" ht="13.95" customHeight="1" thickBot="1">
      <c r="A52" s="230" t="s">
        <v>234</v>
      </c>
      <c r="B52" s="205">
        <v>535</v>
      </c>
      <c r="C52" s="179" t="s">
        <v>134</v>
      </c>
      <c r="D52" s="180" t="s">
        <v>216</v>
      </c>
      <c r="E52" s="211">
        <f>MAX(D10:D48)</f>
        <v>2</v>
      </c>
      <c r="F52" s="179" t="s">
        <v>221</v>
      </c>
      <c r="G52" s="180" t="s">
        <v>222</v>
      </c>
      <c r="H52" s="211">
        <f>F50/(SUM(C15:C48)*42)</f>
        <v>0.98063452822414499</v>
      </c>
      <c r="I52" s="197" t="s">
        <v>221</v>
      </c>
      <c r="J52" s="233" t="s">
        <v>292</v>
      </c>
      <c r="L52" s="100"/>
      <c r="M52" s="101"/>
      <c r="N52" s="101"/>
      <c r="O52" s="102"/>
      <c r="P52" s="102"/>
    </row>
    <row r="53" spans="1:17" ht="13.95" customHeight="1" thickBot="1">
      <c r="A53" s="230" t="s">
        <v>235</v>
      </c>
      <c r="B53" s="205">
        <v>5093</v>
      </c>
      <c r="C53" s="179" t="s">
        <v>134</v>
      </c>
      <c r="D53" s="180" t="s">
        <v>217</v>
      </c>
      <c r="E53" s="205">
        <f>MAX(I10:I49)</f>
        <v>95</v>
      </c>
      <c r="F53" s="179" t="s">
        <v>135</v>
      </c>
      <c r="G53" s="180" t="s">
        <v>219</v>
      </c>
      <c r="H53" s="205">
        <f>AVERAGE(I14:I48)</f>
        <v>95</v>
      </c>
      <c r="I53" s="197" t="s">
        <v>135</v>
      </c>
      <c r="J53" s="234">
        <f>SUM(H10:H49)+E55+H55</f>
        <v>9600.5788138310709</v>
      </c>
      <c r="L53" s="172"/>
      <c r="M53" s="172"/>
      <c r="N53" s="172"/>
      <c r="O53" s="172"/>
      <c r="P53" s="172"/>
    </row>
    <row r="54" spans="1:17" ht="13.95" customHeight="1" thickBot="1">
      <c r="A54" s="230" t="s">
        <v>136</v>
      </c>
      <c r="B54" s="208">
        <v>1203</v>
      </c>
      <c r="C54" s="179" t="s">
        <v>134</v>
      </c>
      <c r="D54" s="180" t="s">
        <v>218</v>
      </c>
      <c r="E54" s="205">
        <f>MAX(J10:J49)</f>
        <v>8120</v>
      </c>
      <c r="F54" s="179" t="s">
        <v>134</v>
      </c>
      <c r="G54" s="180" t="s">
        <v>220</v>
      </c>
      <c r="H54" s="205">
        <f>AVERAGE(J14:J48)</f>
        <v>7237.6923076923076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0.5679259757738897</v>
      </c>
      <c r="C55" s="179" t="s">
        <v>289</v>
      </c>
      <c r="D55" s="189" t="s">
        <v>287</v>
      </c>
      <c r="E55" s="212">
        <v>198</v>
      </c>
      <c r="F55" s="179" t="s">
        <v>288</v>
      </c>
      <c r="G55" s="178" t="s">
        <v>290</v>
      </c>
      <c r="H55" s="212">
        <v>50</v>
      </c>
      <c r="I55" s="197" t="s">
        <v>288</v>
      </c>
      <c r="J55" s="234">
        <f>(C50/42)+E55+H55</f>
        <v>9233.1987233333348</v>
      </c>
      <c r="L55" s="85">
        <f t="shared" ref="L55:P55" si="10">SUM(L10:L49)</f>
        <v>59.523809523809526</v>
      </c>
      <c r="M55" s="85">
        <f t="shared" si="10"/>
        <v>83010</v>
      </c>
      <c r="N55" s="85">
        <f t="shared" si="10"/>
        <v>250190</v>
      </c>
      <c r="O55" s="85">
        <f t="shared" si="10"/>
        <v>0</v>
      </c>
      <c r="P55" s="85">
        <f t="shared" si="10"/>
        <v>0</v>
      </c>
    </row>
    <row r="56" spans="1:17" ht="43.2" customHeight="1">
      <c r="A56" s="625" t="s">
        <v>566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14067</v>
      </c>
      <c r="B61" s="119">
        <f>C6</f>
        <v>14216</v>
      </c>
      <c r="C61" s="119">
        <f>C50</f>
        <v>377378.34638000006</v>
      </c>
      <c r="D61" s="119">
        <f>J55</f>
        <v>9233.1987233333348</v>
      </c>
      <c r="E61" s="119">
        <f>F50</f>
        <v>333200</v>
      </c>
      <c r="F61" s="119">
        <f>M55</f>
        <v>83010</v>
      </c>
      <c r="G61" s="119">
        <f>N55</f>
        <v>250190</v>
      </c>
      <c r="H61" s="119">
        <f>O55</f>
        <v>0</v>
      </c>
      <c r="I61" s="119">
        <f>P55</f>
        <v>0</v>
      </c>
      <c r="J61" s="119">
        <f>B52</f>
        <v>535</v>
      </c>
      <c r="K61" s="119">
        <f>B53</f>
        <v>5093</v>
      </c>
      <c r="L61" s="119">
        <f>B54</f>
        <v>1203</v>
      </c>
      <c r="M61" s="120">
        <f>B55</f>
        <v>0.5679259757738897</v>
      </c>
      <c r="N61" s="119">
        <f>E53</f>
        <v>95</v>
      </c>
      <c r="O61" s="119">
        <f>H53</f>
        <v>95</v>
      </c>
      <c r="P61" s="119">
        <f>E54</f>
        <v>8120</v>
      </c>
      <c r="Q61" s="119">
        <f>H54</f>
        <v>7237.6923076923076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0.24750780687004564</v>
      </c>
      <c r="N3" s="143">
        <f>N55/F50</f>
        <v>0.75249219312995441</v>
      </c>
      <c r="O3" s="143">
        <f>O55/F50</f>
        <v>0</v>
      </c>
      <c r="P3" s="143">
        <f>P55/F50</f>
        <v>0</v>
      </c>
    </row>
    <row r="4" spans="1:17" ht="13.95" customHeight="1" thickBot="1">
      <c r="A4" s="615">
        <v>31</v>
      </c>
      <c r="B4" s="181" t="s">
        <v>276</v>
      </c>
      <c r="C4" s="202">
        <v>14051</v>
      </c>
      <c r="D4" s="182" t="s">
        <v>137</v>
      </c>
      <c r="E4" s="186">
        <f>'Perf Sheet '!$L$5</f>
        <v>2.2169999999999999E-2</v>
      </c>
      <c r="F4" s="616" t="s">
        <v>284</v>
      </c>
      <c r="G4" s="617"/>
      <c r="H4" s="618" t="s">
        <v>511</v>
      </c>
      <c r="I4" s="618"/>
      <c r="J4" s="619"/>
      <c r="N4" s="32"/>
    </row>
    <row r="5" spans="1:17" ht="13.95" customHeight="1" thickBot="1">
      <c r="A5" s="615"/>
      <c r="B5" s="575" t="s">
        <v>139</v>
      </c>
      <c r="C5" s="203">
        <v>13885</v>
      </c>
      <c r="D5" s="183" t="s">
        <v>277</v>
      </c>
      <c r="E5" s="187">
        <f>(C6+C5)/2</f>
        <v>13957.5</v>
      </c>
      <c r="F5" s="616" t="s">
        <v>285</v>
      </c>
      <c r="G5" s="620"/>
      <c r="H5" s="618" t="s">
        <v>512</v>
      </c>
      <c r="I5" s="621"/>
      <c r="J5" s="619"/>
      <c r="M5" s="628" t="s">
        <v>198</v>
      </c>
      <c r="N5" s="629"/>
      <c r="O5" s="629"/>
      <c r="P5" s="630"/>
    </row>
    <row r="6" spans="1:17" ht="13.95" customHeight="1" thickBot="1">
      <c r="A6" s="225" t="s">
        <v>202</v>
      </c>
      <c r="B6" s="575" t="s">
        <v>140</v>
      </c>
      <c r="C6" s="203">
        <v>14030</v>
      </c>
      <c r="D6" s="184" t="s">
        <v>203</v>
      </c>
      <c r="E6" s="188">
        <f>'Perf Sheet '!$J$13</f>
        <v>0.65</v>
      </c>
      <c r="F6" s="192" t="s">
        <v>226</v>
      </c>
      <c r="G6" s="194">
        <f>SUM(C12:C15)/SUM(C12:C46)</f>
        <v>9.4407195421095672E-2</v>
      </c>
      <c r="H6" s="192" t="s">
        <v>224</v>
      </c>
      <c r="I6" s="173">
        <f>J55/'Perf Sheet '!$E$21</f>
        <v>51.541073591874422</v>
      </c>
      <c r="J6" s="226"/>
      <c r="M6" s="631" t="s">
        <v>199</v>
      </c>
      <c r="N6" s="632"/>
      <c r="O6" s="632"/>
      <c r="P6" s="633"/>
    </row>
    <row r="7" spans="1:17" ht="13.95" customHeight="1" thickBot="1">
      <c r="A7" s="227">
        <v>22.1</v>
      </c>
      <c r="B7" s="575" t="s">
        <v>141</v>
      </c>
      <c r="C7" s="203">
        <v>8918</v>
      </c>
      <c r="D7" s="185" t="s">
        <v>138</v>
      </c>
      <c r="E7" s="187">
        <f>'Perf Sheet '!$J$15</f>
        <v>6</v>
      </c>
      <c r="F7" s="193" t="s">
        <v>223</v>
      </c>
      <c r="G7" s="187">
        <f>'Perf Sheet '!$J$12</f>
        <v>95</v>
      </c>
      <c r="H7" s="192" t="s">
        <v>225</v>
      </c>
      <c r="I7" s="173">
        <f>F50/'Perf Sheet '!$E$21</f>
        <v>1845.0969529085874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5049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42</v>
      </c>
      <c r="J11" s="229">
        <v>5830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150</v>
      </c>
      <c r="D12" s="206"/>
      <c r="E12" s="214" t="s">
        <v>147</v>
      </c>
      <c r="F12" s="216">
        <f t="shared" si="5"/>
        <v>0</v>
      </c>
      <c r="G12" s="198">
        <f t="shared" si="6"/>
        <v>0</v>
      </c>
      <c r="H12" s="173">
        <f t="shared" si="0"/>
        <v>150</v>
      </c>
      <c r="I12" s="209">
        <v>66</v>
      </c>
      <c r="J12" s="229">
        <v>5710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6670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441</v>
      </c>
      <c r="D14" s="206"/>
      <c r="E14" s="214" t="s">
        <v>148</v>
      </c>
      <c r="F14" s="216">
        <f t="shared" si="5"/>
        <v>0</v>
      </c>
      <c r="G14" s="198">
        <f t="shared" si="6"/>
        <v>0</v>
      </c>
      <c r="H14" s="173">
        <f t="shared" si="0"/>
        <v>441</v>
      </c>
      <c r="I14" s="209">
        <v>95</v>
      </c>
      <c r="J14" s="229">
        <v>6310</v>
      </c>
      <c r="L14" s="100">
        <f t="shared" si="7"/>
        <v>0</v>
      </c>
      <c r="M14" s="130">
        <f t="shared" si="1"/>
        <v>0</v>
      </c>
      <c r="N14" s="130">
        <f t="shared" si="2"/>
        <v>0</v>
      </c>
      <c r="O14" s="130">
        <f t="shared" si="3"/>
        <v>0</v>
      </c>
      <c r="P14" s="130">
        <f t="shared" si="4"/>
        <v>0</v>
      </c>
      <c r="Q14" s="86" t="s">
        <v>209</v>
      </c>
    </row>
    <row r="15" spans="1:17" ht="13.95" customHeight="1" thickBot="1">
      <c r="A15" s="228">
        <v>6</v>
      </c>
      <c r="B15" s="204" t="s">
        <v>515</v>
      </c>
      <c r="C15" s="205">
        <v>198</v>
      </c>
      <c r="D15" s="206">
        <v>0.3</v>
      </c>
      <c r="E15" s="214" t="s">
        <v>194</v>
      </c>
      <c r="F15" s="216">
        <v>2500</v>
      </c>
      <c r="G15" s="198">
        <f t="shared" si="6"/>
        <v>2500</v>
      </c>
      <c r="H15" s="173">
        <f t="shared" si="0"/>
        <v>200.68778280542986</v>
      </c>
      <c r="I15" s="209">
        <v>95</v>
      </c>
      <c r="J15" s="229">
        <v>6430</v>
      </c>
      <c r="L15" s="100">
        <f t="shared" si="7"/>
        <v>0</v>
      </c>
      <c r="M15" s="130">
        <f t="shared" si="1"/>
        <v>2500</v>
      </c>
      <c r="N15" s="130">
        <f t="shared" si="2"/>
        <v>0</v>
      </c>
      <c r="O15" s="130">
        <f t="shared" si="3"/>
        <v>0</v>
      </c>
      <c r="P15" s="130">
        <f t="shared" si="4"/>
        <v>0</v>
      </c>
      <c r="Q15" s="86" t="s">
        <v>175</v>
      </c>
    </row>
    <row r="16" spans="1:17" ht="13.95" customHeight="1" thickBot="1">
      <c r="A16" s="228">
        <v>7</v>
      </c>
      <c r="B16" s="204" t="s">
        <v>567</v>
      </c>
      <c r="C16" s="205">
        <v>249</v>
      </c>
      <c r="D16" s="206">
        <v>0.6</v>
      </c>
      <c r="E16" s="214" t="s">
        <v>194</v>
      </c>
      <c r="F16" s="216">
        <v>6280</v>
      </c>
      <c r="G16" s="198">
        <f t="shared" si="6"/>
        <v>8780</v>
      </c>
      <c r="H16" s="173">
        <f t="shared" si="0"/>
        <v>255.76018099547508</v>
      </c>
      <c r="I16" s="209">
        <v>95</v>
      </c>
      <c r="J16" s="229">
        <v>6980</v>
      </c>
      <c r="L16" s="100">
        <f t="shared" si="7"/>
        <v>0</v>
      </c>
      <c r="M16" s="130">
        <f t="shared" si="1"/>
        <v>6280</v>
      </c>
      <c r="N16" s="130">
        <f t="shared" si="2"/>
        <v>0</v>
      </c>
      <c r="O16" s="130">
        <f t="shared" si="3"/>
        <v>0</v>
      </c>
      <c r="P16" s="130">
        <f t="shared" si="4"/>
        <v>0</v>
      </c>
      <c r="Q16" s="86" t="s">
        <v>210</v>
      </c>
    </row>
    <row r="17" spans="1:17" ht="13.95" customHeight="1" thickBot="1">
      <c r="A17" s="228">
        <v>8</v>
      </c>
      <c r="B17" s="204" t="s">
        <v>567</v>
      </c>
      <c r="C17" s="205">
        <v>300</v>
      </c>
      <c r="D17" s="206">
        <v>0.9</v>
      </c>
      <c r="E17" s="214" t="s">
        <v>194</v>
      </c>
      <c r="F17" s="216">
        <v>11330</v>
      </c>
      <c r="G17" s="198">
        <f t="shared" si="6"/>
        <v>20110</v>
      </c>
      <c r="H17" s="173">
        <f t="shared" si="0"/>
        <v>312.21719457013575</v>
      </c>
      <c r="I17" s="209">
        <v>95</v>
      </c>
      <c r="J17" s="229">
        <v>6820</v>
      </c>
      <c r="L17" s="100">
        <f t="shared" si="7"/>
        <v>0</v>
      </c>
      <c r="M17" s="130">
        <f t="shared" si="1"/>
        <v>11330</v>
      </c>
      <c r="N17" s="130">
        <f t="shared" si="2"/>
        <v>0</v>
      </c>
      <c r="O17" s="130">
        <f t="shared" si="3"/>
        <v>0</v>
      </c>
      <c r="P17" s="130">
        <f t="shared" si="4"/>
        <v>0</v>
      </c>
      <c r="Q17" s="86" t="s">
        <v>148</v>
      </c>
    </row>
    <row r="18" spans="1:17" ht="13.95" customHeight="1" thickBot="1">
      <c r="A18" s="228">
        <v>9</v>
      </c>
      <c r="B18" s="204" t="s">
        <v>553</v>
      </c>
      <c r="C18" s="205">
        <v>301</v>
      </c>
      <c r="D18" s="206">
        <v>0.3</v>
      </c>
      <c r="E18" s="214" t="s">
        <v>194</v>
      </c>
      <c r="F18" s="216">
        <v>3790</v>
      </c>
      <c r="G18" s="198">
        <f t="shared" si="6"/>
        <v>23900</v>
      </c>
      <c r="H18" s="173">
        <f t="shared" si="0"/>
        <v>305.08597285067873</v>
      </c>
      <c r="I18" s="209">
        <v>95</v>
      </c>
      <c r="J18" s="229">
        <v>6480</v>
      </c>
      <c r="L18" s="100">
        <f t="shared" si="7"/>
        <v>0</v>
      </c>
      <c r="M18" s="130">
        <f t="shared" si="1"/>
        <v>3790</v>
      </c>
      <c r="N18" s="130">
        <f t="shared" si="2"/>
        <v>0</v>
      </c>
      <c r="O18" s="130">
        <f t="shared" si="3"/>
        <v>0</v>
      </c>
      <c r="P18" s="130">
        <f t="shared" si="4"/>
        <v>0</v>
      </c>
      <c r="Q18" s="86" t="s">
        <v>63</v>
      </c>
    </row>
    <row r="19" spans="1:17" ht="13.95" customHeight="1" thickBot="1">
      <c r="A19" s="228">
        <v>10</v>
      </c>
      <c r="B19" s="204" t="s">
        <v>568</v>
      </c>
      <c r="C19" s="205">
        <v>600</v>
      </c>
      <c r="D19" s="206">
        <v>1.1000000000000001</v>
      </c>
      <c r="E19" s="214" t="s">
        <v>194</v>
      </c>
      <c r="F19" s="216">
        <v>27730</v>
      </c>
      <c r="G19" s="198">
        <f t="shared" si="6"/>
        <v>51630</v>
      </c>
      <c r="H19" s="173">
        <f t="shared" si="0"/>
        <v>629.86425339366519</v>
      </c>
      <c r="I19" s="209">
        <v>95</v>
      </c>
      <c r="J19" s="229">
        <v>6500</v>
      </c>
      <c r="L19" s="100">
        <f t="shared" si="7"/>
        <v>0</v>
      </c>
      <c r="M19" s="130">
        <f t="shared" si="1"/>
        <v>27730</v>
      </c>
      <c r="N19" s="130">
        <f t="shared" si="2"/>
        <v>0</v>
      </c>
      <c r="O19" s="130">
        <f t="shared" si="3"/>
        <v>0</v>
      </c>
      <c r="P19" s="130">
        <f t="shared" si="4"/>
        <v>0</v>
      </c>
      <c r="Q19" s="86" t="s">
        <v>147</v>
      </c>
    </row>
    <row r="20" spans="1:17" ht="13.95" customHeight="1" thickBot="1">
      <c r="A20" s="228">
        <v>11</v>
      </c>
      <c r="B20" s="204" t="s">
        <v>569</v>
      </c>
      <c r="C20" s="205">
        <v>489</v>
      </c>
      <c r="D20" s="206">
        <v>1.5</v>
      </c>
      <c r="E20" s="214" t="s">
        <v>194</v>
      </c>
      <c r="F20" s="216">
        <v>30800</v>
      </c>
      <c r="G20" s="198">
        <f t="shared" si="6"/>
        <v>82430</v>
      </c>
      <c r="H20" s="173">
        <f t="shared" si="0"/>
        <v>522.19004524886873</v>
      </c>
      <c r="I20" s="209">
        <v>95</v>
      </c>
      <c r="J20" s="229">
        <v>6580</v>
      </c>
      <c r="L20" s="100">
        <f t="shared" si="7"/>
        <v>0</v>
      </c>
      <c r="M20" s="130">
        <f t="shared" si="1"/>
        <v>30800</v>
      </c>
      <c r="N20" s="130">
        <f t="shared" si="2"/>
        <v>0</v>
      </c>
      <c r="O20" s="130">
        <f t="shared" si="3"/>
        <v>0</v>
      </c>
      <c r="P20" s="130">
        <f t="shared" si="4"/>
        <v>0</v>
      </c>
      <c r="Q20" s="86" t="s">
        <v>186</v>
      </c>
    </row>
    <row r="21" spans="1:17" ht="13.95" customHeight="1" thickBot="1">
      <c r="A21" s="228">
        <v>12</v>
      </c>
      <c r="B21" s="204" t="s">
        <v>569</v>
      </c>
      <c r="C21" s="205">
        <v>299</v>
      </c>
      <c r="D21" s="206">
        <v>0.6</v>
      </c>
      <c r="E21" s="214" t="s">
        <v>174</v>
      </c>
      <c r="F21" s="216">
        <v>7530</v>
      </c>
      <c r="G21" s="198">
        <f t="shared" si="6"/>
        <v>89960</v>
      </c>
      <c r="H21" s="173">
        <f t="shared" si="0"/>
        <v>307.11764705882348</v>
      </c>
      <c r="I21" s="209">
        <v>95</v>
      </c>
      <c r="J21" s="229">
        <v>6020</v>
      </c>
      <c r="L21" s="100">
        <f t="shared" si="7"/>
        <v>0</v>
      </c>
      <c r="M21" s="130">
        <f t="shared" si="1"/>
        <v>0</v>
      </c>
      <c r="N21" s="130">
        <f t="shared" si="2"/>
        <v>7530</v>
      </c>
      <c r="O21" s="130">
        <f t="shared" si="3"/>
        <v>0</v>
      </c>
      <c r="P21" s="130">
        <f t="shared" si="4"/>
        <v>0</v>
      </c>
      <c r="Q21" s="86" t="s">
        <v>187</v>
      </c>
    </row>
    <row r="22" spans="1:17" ht="13.95" customHeight="1" thickBot="1">
      <c r="A22" s="228">
        <v>13</v>
      </c>
      <c r="B22" s="204" t="s">
        <v>569</v>
      </c>
      <c r="C22" s="205">
        <v>550</v>
      </c>
      <c r="D22" s="206">
        <v>0.9</v>
      </c>
      <c r="E22" s="214" t="s">
        <v>174</v>
      </c>
      <c r="F22" s="216">
        <v>20780</v>
      </c>
      <c r="G22" s="198">
        <f t="shared" si="6"/>
        <v>110740</v>
      </c>
      <c r="H22" s="173">
        <f t="shared" si="0"/>
        <v>572.39819004524895</v>
      </c>
      <c r="I22" s="209">
        <v>95</v>
      </c>
      <c r="J22" s="229">
        <v>5780</v>
      </c>
      <c r="L22" s="100">
        <f t="shared" si="7"/>
        <v>0</v>
      </c>
      <c r="M22" s="130">
        <f t="shared" si="1"/>
        <v>0</v>
      </c>
      <c r="N22" s="130">
        <f t="shared" si="2"/>
        <v>20780</v>
      </c>
      <c r="O22" s="130">
        <f t="shared" si="3"/>
        <v>0</v>
      </c>
      <c r="P22" s="130">
        <f t="shared" si="4"/>
        <v>0</v>
      </c>
      <c r="Q22" s="86" t="s">
        <v>197</v>
      </c>
    </row>
    <row r="23" spans="1:17" ht="13.95" customHeight="1" thickBot="1">
      <c r="A23" s="228">
        <v>14</v>
      </c>
      <c r="B23" s="204" t="s">
        <v>569</v>
      </c>
      <c r="C23" s="205">
        <v>151</v>
      </c>
      <c r="D23" s="206">
        <v>0.3</v>
      </c>
      <c r="E23" s="214" t="s">
        <v>174</v>
      </c>
      <c r="F23" s="216">
        <v>1900</v>
      </c>
      <c r="G23" s="198">
        <f t="shared" si="6"/>
        <v>112640</v>
      </c>
      <c r="H23" s="173">
        <f t="shared" si="0"/>
        <v>153.0497737556561</v>
      </c>
      <c r="I23" s="209">
        <v>95</v>
      </c>
      <c r="J23" s="229">
        <v>5630</v>
      </c>
      <c r="L23" s="100">
        <f t="shared" si="7"/>
        <v>0</v>
      </c>
      <c r="M23" s="130">
        <f t="shared" si="1"/>
        <v>0</v>
      </c>
      <c r="N23" s="130">
        <f t="shared" si="2"/>
        <v>1900</v>
      </c>
      <c r="O23" s="130">
        <f t="shared" si="3"/>
        <v>0</v>
      </c>
      <c r="P23" s="130">
        <f t="shared" si="4"/>
        <v>0</v>
      </c>
      <c r="Q23" s="86" t="s">
        <v>249</v>
      </c>
    </row>
    <row r="24" spans="1:17" ht="13.95" customHeight="1" thickBot="1">
      <c r="A24" s="228">
        <v>15</v>
      </c>
      <c r="B24" s="204" t="s">
        <v>569</v>
      </c>
      <c r="C24" s="205">
        <v>347</v>
      </c>
      <c r="D24" s="206">
        <v>0.9</v>
      </c>
      <c r="E24" s="214" t="s">
        <v>174</v>
      </c>
      <c r="F24" s="216">
        <v>13110</v>
      </c>
      <c r="G24" s="198">
        <f t="shared" si="6"/>
        <v>125750</v>
      </c>
      <c r="H24" s="173">
        <f t="shared" si="0"/>
        <v>361.13122171945702</v>
      </c>
      <c r="I24" s="209">
        <v>95</v>
      </c>
      <c r="J24" s="229">
        <v>5680</v>
      </c>
      <c r="L24" s="100">
        <f t="shared" si="7"/>
        <v>0</v>
      </c>
      <c r="M24" s="130">
        <f t="shared" si="1"/>
        <v>0</v>
      </c>
      <c r="N24" s="130">
        <f t="shared" si="2"/>
        <v>13110</v>
      </c>
      <c r="O24" s="130">
        <f t="shared" si="3"/>
        <v>0</v>
      </c>
      <c r="P24" s="130">
        <f t="shared" si="4"/>
        <v>0</v>
      </c>
      <c r="Q24" s="86" t="s">
        <v>291</v>
      </c>
    </row>
    <row r="25" spans="1:17" ht="13.95" customHeight="1" thickBot="1">
      <c r="A25" s="228">
        <v>16</v>
      </c>
      <c r="B25" s="204" t="s">
        <v>569</v>
      </c>
      <c r="C25" s="205">
        <v>500</v>
      </c>
      <c r="D25" s="206">
        <v>1.3</v>
      </c>
      <c r="E25" s="214" t="s">
        <v>174</v>
      </c>
      <c r="F25" s="216">
        <v>27280</v>
      </c>
      <c r="G25" s="198">
        <f t="shared" si="6"/>
        <v>153030</v>
      </c>
      <c r="H25" s="173">
        <f t="shared" si="0"/>
        <v>529.41176470588232</v>
      </c>
      <c r="I25" s="209">
        <v>95</v>
      </c>
      <c r="J25" s="229">
        <v>5690</v>
      </c>
      <c r="L25" s="100">
        <f t="shared" si="7"/>
        <v>0</v>
      </c>
      <c r="M25" s="130">
        <f t="shared" si="1"/>
        <v>0</v>
      </c>
      <c r="N25" s="130">
        <f t="shared" si="2"/>
        <v>27280</v>
      </c>
      <c r="O25" s="130">
        <f t="shared" si="3"/>
        <v>0</v>
      </c>
      <c r="P25" s="130">
        <f t="shared" si="4"/>
        <v>0</v>
      </c>
      <c r="Q25" s="87" t="s">
        <v>214</v>
      </c>
    </row>
    <row r="26" spans="1:17" ht="13.95" customHeight="1" thickBot="1">
      <c r="A26" s="228">
        <v>17</v>
      </c>
      <c r="B26" s="204" t="s">
        <v>569</v>
      </c>
      <c r="C26" s="205">
        <v>150</v>
      </c>
      <c r="D26" s="206">
        <v>0.3</v>
      </c>
      <c r="E26" s="214" t="s">
        <v>174</v>
      </c>
      <c r="F26" s="216">
        <v>1890</v>
      </c>
      <c r="G26" s="198">
        <f t="shared" si="6"/>
        <v>154920</v>
      </c>
      <c r="H26" s="173">
        <f t="shared" si="0"/>
        <v>152.03619909502262</v>
      </c>
      <c r="I26" s="209">
        <v>95</v>
      </c>
      <c r="J26" s="229">
        <v>5700</v>
      </c>
      <c r="L26" s="100">
        <f t="shared" si="7"/>
        <v>0</v>
      </c>
      <c r="M26" s="130">
        <f t="shared" si="1"/>
        <v>0</v>
      </c>
      <c r="N26" s="130">
        <f t="shared" si="2"/>
        <v>1890</v>
      </c>
      <c r="O26" s="130">
        <f t="shared" si="3"/>
        <v>0</v>
      </c>
      <c r="P26" s="130">
        <f t="shared" si="4"/>
        <v>0</v>
      </c>
    </row>
    <row r="27" spans="1:17" ht="13.95" customHeight="1" thickBot="1">
      <c r="A27" s="228">
        <v>18</v>
      </c>
      <c r="B27" s="204" t="s">
        <v>569</v>
      </c>
      <c r="C27" s="205">
        <v>399</v>
      </c>
      <c r="D27" s="206">
        <v>0.9</v>
      </c>
      <c r="E27" s="214" t="s">
        <v>174</v>
      </c>
      <c r="F27" s="216">
        <v>15070</v>
      </c>
      <c r="G27" s="198">
        <f t="shared" si="6"/>
        <v>169990</v>
      </c>
      <c r="H27" s="173">
        <f t="shared" si="0"/>
        <v>415.24886877828055</v>
      </c>
      <c r="I27" s="209">
        <v>95</v>
      </c>
      <c r="J27" s="229">
        <v>5630</v>
      </c>
      <c r="L27" s="100">
        <f t="shared" si="7"/>
        <v>0</v>
      </c>
      <c r="M27" s="130">
        <f t="shared" si="1"/>
        <v>0</v>
      </c>
      <c r="N27" s="130">
        <f t="shared" si="2"/>
        <v>15070</v>
      </c>
      <c r="O27" s="130">
        <f t="shared" si="3"/>
        <v>0</v>
      </c>
      <c r="P27" s="130">
        <f t="shared" si="4"/>
        <v>0</v>
      </c>
    </row>
    <row r="28" spans="1:17" ht="13.95" customHeight="1" thickBot="1">
      <c r="A28" s="228">
        <v>19</v>
      </c>
      <c r="B28" s="204" t="s">
        <v>569</v>
      </c>
      <c r="C28" s="205">
        <v>399</v>
      </c>
      <c r="D28" s="206">
        <v>1.3</v>
      </c>
      <c r="E28" s="214" t="s">
        <v>174</v>
      </c>
      <c r="F28" s="216">
        <v>21810</v>
      </c>
      <c r="G28" s="198">
        <f t="shared" si="6"/>
        <v>191800</v>
      </c>
      <c r="H28" s="173">
        <f t="shared" si="0"/>
        <v>422.47058823529414</v>
      </c>
      <c r="I28" s="209">
        <v>95</v>
      </c>
      <c r="J28" s="229">
        <v>5570</v>
      </c>
      <c r="L28" s="100">
        <f t="shared" si="7"/>
        <v>0</v>
      </c>
      <c r="M28" s="130">
        <f t="shared" si="1"/>
        <v>0</v>
      </c>
      <c r="N28" s="130">
        <f t="shared" si="2"/>
        <v>21810</v>
      </c>
      <c r="O28" s="130">
        <f t="shared" si="3"/>
        <v>0</v>
      </c>
      <c r="P28" s="130">
        <f t="shared" si="4"/>
        <v>0</v>
      </c>
    </row>
    <row r="29" spans="1:17" ht="13.95" customHeight="1" thickBot="1">
      <c r="A29" s="228">
        <v>20</v>
      </c>
      <c r="B29" s="204" t="s">
        <v>569</v>
      </c>
      <c r="C29" s="205">
        <v>400</v>
      </c>
      <c r="D29" s="206">
        <v>0.9</v>
      </c>
      <c r="E29" s="214" t="s">
        <v>174</v>
      </c>
      <c r="F29" s="216">
        <v>15110</v>
      </c>
      <c r="G29" s="198">
        <f t="shared" si="6"/>
        <v>206910</v>
      </c>
      <c r="H29" s="173">
        <f t="shared" si="0"/>
        <v>416.28959276018105</v>
      </c>
      <c r="I29" s="209">
        <v>95</v>
      </c>
      <c r="J29" s="229">
        <v>5580</v>
      </c>
      <c r="L29" s="100">
        <f t="shared" si="7"/>
        <v>0</v>
      </c>
      <c r="M29" s="130">
        <f t="shared" si="1"/>
        <v>0</v>
      </c>
      <c r="N29" s="130">
        <f t="shared" si="2"/>
        <v>15110</v>
      </c>
      <c r="O29" s="130">
        <f t="shared" si="3"/>
        <v>0</v>
      </c>
      <c r="P29" s="130">
        <f t="shared" si="4"/>
        <v>0</v>
      </c>
    </row>
    <row r="30" spans="1:17" ht="13.95" customHeight="1" thickBot="1">
      <c r="A30" s="228">
        <v>21</v>
      </c>
      <c r="B30" s="204" t="s">
        <v>569</v>
      </c>
      <c r="C30" s="205">
        <v>299</v>
      </c>
      <c r="D30" s="206">
        <v>1.5</v>
      </c>
      <c r="E30" s="214" t="s">
        <v>174</v>
      </c>
      <c r="F30" s="216">
        <v>18820</v>
      </c>
      <c r="G30" s="198">
        <f t="shared" si="6"/>
        <v>225730</v>
      </c>
      <c r="H30" s="173">
        <f t="shared" si="0"/>
        <v>319.29411764705884</v>
      </c>
      <c r="I30" s="209">
        <v>95</v>
      </c>
      <c r="J30" s="229">
        <v>5600</v>
      </c>
      <c r="L30" s="100">
        <f t="shared" si="7"/>
        <v>0</v>
      </c>
      <c r="M30" s="130">
        <f t="shared" si="1"/>
        <v>0</v>
      </c>
      <c r="N30" s="130">
        <f t="shared" si="2"/>
        <v>18820</v>
      </c>
      <c r="O30" s="130">
        <f t="shared" si="3"/>
        <v>0</v>
      </c>
      <c r="P30" s="130">
        <f t="shared" si="4"/>
        <v>0</v>
      </c>
    </row>
    <row r="31" spans="1:17" ht="13.95" customHeight="1" thickBot="1">
      <c r="A31" s="228">
        <v>22</v>
      </c>
      <c r="B31" s="204" t="s">
        <v>569</v>
      </c>
      <c r="C31" s="205">
        <v>201</v>
      </c>
      <c r="D31" s="206">
        <v>0.3</v>
      </c>
      <c r="E31" s="214" t="s">
        <v>174</v>
      </c>
      <c r="F31" s="216">
        <v>2540</v>
      </c>
      <c r="G31" s="198">
        <f t="shared" si="6"/>
        <v>228270</v>
      </c>
      <c r="H31" s="173">
        <f t="shared" si="0"/>
        <v>203.7285067873303</v>
      </c>
      <c r="I31" s="209">
        <v>95</v>
      </c>
      <c r="J31" s="229">
        <v>5640</v>
      </c>
      <c r="L31" s="100">
        <f t="shared" si="7"/>
        <v>0</v>
      </c>
      <c r="M31" s="130">
        <f t="shared" si="1"/>
        <v>0</v>
      </c>
      <c r="N31" s="130">
        <f t="shared" si="2"/>
        <v>2540</v>
      </c>
      <c r="O31" s="130">
        <f t="shared" si="3"/>
        <v>0</v>
      </c>
      <c r="P31" s="130">
        <f t="shared" si="4"/>
        <v>0</v>
      </c>
    </row>
    <row r="32" spans="1:17" ht="13.95" customHeight="1" thickBot="1">
      <c r="A32" s="228">
        <v>23</v>
      </c>
      <c r="B32" s="204" t="s">
        <v>569</v>
      </c>
      <c r="C32" s="205">
        <v>199</v>
      </c>
      <c r="D32" s="206">
        <v>0.6</v>
      </c>
      <c r="E32" s="214" t="s">
        <v>174</v>
      </c>
      <c r="F32" s="216">
        <v>5010</v>
      </c>
      <c r="G32" s="198">
        <f t="shared" si="6"/>
        <v>233280</v>
      </c>
      <c r="H32" s="173">
        <f t="shared" si="0"/>
        <v>204.40271493212668</v>
      </c>
      <c r="I32" s="209">
        <v>95</v>
      </c>
      <c r="J32" s="229">
        <v>5440</v>
      </c>
      <c r="L32" s="100">
        <f t="shared" si="7"/>
        <v>0</v>
      </c>
      <c r="M32" s="130">
        <f t="shared" si="1"/>
        <v>0</v>
      </c>
      <c r="N32" s="130">
        <f t="shared" si="2"/>
        <v>5010</v>
      </c>
      <c r="O32" s="130">
        <f t="shared" si="3"/>
        <v>0</v>
      </c>
      <c r="P32" s="130">
        <f t="shared" si="4"/>
        <v>0</v>
      </c>
    </row>
    <row r="33" spans="1:16" ht="13.95" customHeight="1" thickBot="1">
      <c r="A33" s="228">
        <v>24</v>
      </c>
      <c r="B33" s="204" t="s">
        <v>569</v>
      </c>
      <c r="C33" s="205">
        <v>350</v>
      </c>
      <c r="D33" s="206">
        <v>0.9</v>
      </c>
      <c r="E33" s="214" t="s">
        <v>174</v>
      </c>
      <c r="F33" s="216">
        <v>13220</v>
      </c>
      <c r="G33" s="198">
        <f t="shared" si="6"/>
        <v>246500</v>
      </c>
      <c r="H33" s="173">
        <f t="shared" si="0"/>
        <v>364.2533936651584</v>
      </c>
      <c r="I33" s="209">
        <v>95</v>
      </c>
      <c r="J33" s="229">
        <v>5420</v>
      </c>
      <c r="L33" s="100">
        <f t="shared" si="7"/>
        <v>0</v>
      </c>
      <c r="M33" s="130">
        <f t="shared" si="1"/>
        <v>0</v>
      </c>
      <c r="N33" s="130">
        <f t="shared" si="2"/>
        <v>13220</v>
      </c>
      <c r="O33" s="130">
        <f t="shared" si="3"/>
        <v>0</v>
      </c>
      <c r="P33" s="130">
        <f t="shared" si="4"/>
        <v>0</v>
      </c>
    </row>
    <row r="34" spans="1:16" ht="13.95" customHeight="1" thickBot="1">
      <c r="A34" s="228">
        <v>25</v>
      </c>
      <c r="B34" s="204" t="s">
        <v>569</v>
      </c>
      <c r="C34" s="205">
        <v>250</v>
      </c>
      <c r="D34" s="206">
        <v>1.5</v>
      </c>
      <c r="E34" s="214" t="s">
        <v>174</v>
      </c>
      <c r="F34" s="216">
        <v>15750</v>
      </c>
      <c r="G34" s="198">
        <f t="shared" si="6"/>
        <v>262250</v>
      </c>
      <c r="H34" s="173">
        <f t="shared" si="0"/>
        <v>266.96832579185519</v>
      </c>
      <c r="I34" s="209">
        <v>95</v>
      </c>
      <c r="J34" s="229">
        <v>5440</v>
      </c>
      <c r="L34" s="100">
        <f t="shared" si="7"/>
        <v>0</v>
      </c>
      <c r="M34" s="130">
        <f t="shared" si="1"/>
        <v>0</v>
      </c>
      <c r="N34" s="130">
        <f t="shared" si="2"/>
        <v>15750</v>
      </c>
      <c r="O34" s="130">
        <f t="shared" si="3"/>
        <v>0</v>
      </c>
      <c r="P34" s="130">
        <f t="shared" si="4"/>
        <v>0</v>
      </c>
    </row>
    <row r="35" spans="1:16" ht="13.95" customHeight="1" thickBot="1">
      <c r="A35" s="228">
        <v>26</v>
      </c>
      <c r="B35" s="204" t="s">
        <v>569</v>
      </c>
      <c r="C35" s="205">
        <v>249</v>
      </c>
      <c r="D35" s="206">
        <v>0.6</v>
      </c>
      <c r="E35" s="214" t="s">
        <v>174</v>
      </c>
      <c r="F35" s="216">
        <v>6280</v>
      </c>
      <c r="G35" s="198">
        <f t="shared" si="6"/>
        <v>268530</v>
      </c>
      <c r="H35" s="173">
        <f t="shared" si="0"/>
        <v>255.76018099547508</v>
      </c>
      <c r="I35" s="209">
        <v>95</v>
      </c>
      <c r="J35" s="229">
        <v>6380</v>
      </c>
      <c r="L35" s="100">
        <f t="shared" si="7"/>
        <v>0</v>
      </c>
      <c r="M35" s="130">
        <f t="shared" si="1"/>
        <v>0</v>
      </c>
      <c r="N35" s="130">
        <f t="shared" si="2"/>
        <v>6280</v>
      </c>
      <c r="O35" s="130">
        <f t="shared" si="3"/>
        <v>0</v>
      </c>
      <c r="P35" s="130">
        <f t="shared" si="4"/>
        <v>0</v>
      </c>
    </row>
    <row r="36" spans="1:16" ht="13.95" customHeight="1" thickBot="1">
      <c r="A36" s="228">
        <v>27</v>
      </c>
      <c r="B36" s="204" t="s">
        <v>569</v>
      </c>
      <c r="C36" s="205">
        <v>409</v>
      </c>
      <c r="D36" s="206">
        <v>1</v>
      </c>
      <c r="E36" s="214" t="s">
        <v>174</v>
      </c>
      <c r="F36" s="216">
        <v>17200</v>
      </c>
      <c r="G36" s="198">
        <f t="shared" si="6"/>
        <v>285730</v>
      </c>
      <c r="H36" s="173">
        <f t="shared" si="0"/>
        <v>427.50678733031674</v>
      </c>
      <c r="I36" s="209">
        <v>95</v>
      </c>
      <c r="J36" s="229">
        <v>5280</v>
      </c>
      <c r="L36" s="100">
        <f t="shared" si="7"/>
        <v>0</v>
      </c>
      <c r="M36" s="130">
        <f t="shared" si="1"/>
        <v>0</v>
      </c>
      <c r="N36" s="130">
        <f t="shared" si="2"/>
        <v>17200</v>
      </c>
      <c r="O36" s="130">
        <f t="shared" si="3"/>
        <v>0</v>
      </c>
      <c r="P36" s="130">
        <f t="shared" si="4"/>
        <v>0</v>
      </c>
    </row>
    <row r="37" spans="1:16" ht="13.95" customHeight="1" thickBot="1">
      <c r="A37" s="228">
        <v>28</v>
      </c>
      <c r="B37" s="204" t="s">
        <v>569</v>
      </c>
      <c r="C37" s="205">
        <v>249</v>
      </c>
      <c r="D37" s="206">
        <v>1.3</v>
      </c>
      <c r="E37" s="214" t="s">
        <v>174</v>
      </c>
      <c r="F37" s="216">
        <v>13610</v>
      </c>
      <c r="G37" s="198">
        <f t="shared" si="6"/>
        <v>299340</v>
      </c>
      <c r="H37" s="173">
        <f t="shared" si="0"/>
        <v>263.64705882352939</v>
      </c>
      <c r="I37" s="209">
        <v>95</v>
      </c>
      <c r="J37" s="229">
        <v>5300</v>
      </c>
      <c r="L37" s="100">
        <f t="shared" si="7"/>
        <v>0</v>
      </c>
      <c r="M37" s="130">
        <f t="shared" si="1"/>
        <v>0</v>
      </c>
      <c r="N37" s="130">
        <f t="shared" si="2"/>
        <v>13610</v>
      </c>
      <c r="O37" s="130">
        <f t="shared" si="3"/>
        <v>0</v>
      </c>
      <c r="P37" s="130">
        <f t="shared" si="4"/>
        <v>0</v>
      </c>
    </row>
    <row r="38" spans="1:16" ht="13.95" customHeight="1" thickBot="1">
      <c r="A38" s="228">
        <v>29</v>
      </c>
      <c r="B38" s="204" t="s">
        <v>569</v>
      </c>
      <c r="C38" s="205">
        <v>210</v>
      </c>
      <c r="D38" s="206">
        <v>1.5</v>
      </c>
      <c r="E38" s="214" t="s">
        <v>174</v>
      </c>
      <c r="F38" s="216">
        <v>13220</v>
      </c>
      <c r="G38" s="198">
        <f t="shared" si="6"/>
        <v>312560</v>
      </c>
      <c r="H38" s="173">
        <f t="shared" si="0"/>
        <v>224.25339366515837</v>
      </c>
      <c r="I38" s="209">
        <v>95</v>
      </c>
      <c r="J38" s="229">
        <v>5280</v>
      </c>
      <c r="L38" s="100">
        <f t="shared" si="7"/>
        <v>0</v>
      </c>
      <c r="M38" s="130">
        <f t="shared" si="1"/>
        <v>0</v>
      </c>
      <c r="N38" s="130">
        <f t="shared" si="2"/>
        <v>13220</v>
      </c>
      <c r="O38" s="130">
        <f t="shared" si="3"/>
        <v>0</v>
      </c>
      <c r="P38" s="130">
        <f t="shared" si="4"/>
        <v>0</v>
      </c>
    </row>
    <row r="39" spans="1:16" ht="13.95" customHeight="1" thickBot="1">
      <c r="A39" s="228">
        <v>30</v>
      </c>
      <c r="B39" s="204" t="s">
        <v>569</v>
      </c>
      <c r="C39" s="205">
        <v>361</v>
      </c>
      <c r="D39" s="206">
        <v>2</v>
      </c>
      <c r="E39" s="214" t="s">
        <v>174</v>
      </c>
      <c r="F39" s="216">
        <v>20480</v>
      </c>
      <c r="G39" s="198">
        <f t="shared" si="6"/>
        <v>333040</v>
      </c>
      <c r="H39" s="173">
        <f t="shared" si="0"/>
        <v>393.66968325791851</v>
      </c>
      <c r="I39" s="209">
        <v>95</v>
      </c>
      <c r="J39" s="229">
        <v>5390</v>
      </c>
      <c r="L39" s="100">
        <f t="shared" si="7"/>
        <v>0</v>
      </c>
      <c r="M39" s="130">
        <f t="shared" si="1"/>
        <v>0</v>
      </c>
      <c r="N39" s="130">
        <f t="shared" si="2"/>
        <v>20480</v>
      </c>
      <c r="O39" s="130">
        <f t="shared" si="3"/>
        <v>0</v>
      </c>
      <c r="P39" s="130">
        <f t="shared" si="4"/>
        <v>0</v>
      </c>
    </row>
    <row r="40" spans="1:16" ht="13.95" customHeight="1" thickBot="1">
      <c r="A40" s="228">
        <v>31</v>
      </c>
      <c r="B40" s="204"/>
      <c r="C40" s="205"/>
      <c r="D40" s="206"/>
      <c r="E40" s="214"/>
      <c r="F40" s="216">
        <f t="shared" si="5"/>
        <v>0</v>
      </c>
      <c r="G40" s="198">
        <f t="shared" si="6"/>
        <v>333040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333040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333040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333040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333040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333040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333040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333040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333040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569</v>
      </c>
      <c r="C49" s="191">
        <f>(C5*E4)</f>
        <v>307.83044999999998</v>
      </c>
      <c r="D49" s="213"/>
      <c r="E49" s="207" t="s">
        <v>214</v>
      </c>
      <c r="F49" s="215"/>
      <c r="G49" s="199"/>
      <c r="H49" s="173">
        <f t="shared" si="0"/>
        <v>307.83044999999998</v>
      </c>
      <c r="I49" s="205">
        <v>95</v>
      </c>
      <c r="J49" s="229">
        <v>5640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381828.87890000001</v>
      </c>
      <c r="D50" s="195" t="s">
        <v>294</v>
      </c>
      <c r="E50" s="177" t="s">
        <v>295</v>
      </c>
      <c r="F50" s="191">
        <f>SUM(F10:F46)</f>
        <v>333040</v>
      </c>
      <c r="G50" s="201" t="s">
        <v>212</v>
      </c>
      <c r="H50" s="200"/>
      <c r="I50" s="197"/>
      <c r="J50" s="231" t="s">
        <v>257</v>
      </c>
      <c r="K50" s="32"/>
      <c r="L50" s="100"/>
      <c r="M50" s="101"/>
      <c r="N50" s="101"/>
      <c r="O50" s="102"/>
      <c r="P50" s="102"/>
    </row>
    <row r="51" spans="1:17" ht="13.95" customHeight="1" thickBot="1">
      <c r="A51" s="230" t="s">
        <v>259</v>
      </c>
      <c r="B51" s="210">
        <v>0.68333333333333324</v>
      </c>
      <c r="C51" s="190" t="s">
        <v>258</v>
      </c>
      <c r="D51" s="180" t="s">
        <v>260</v>
      </c>
      <c r="E51" s="210">
        <v>0.84236111111111101</v>
      </c>
      <c r="F51" s="190" t="s">
        <v>258</v>
      </c>
      <c r="G51" s="180" t="s">
        <v>261</v>
      </c>
      <c r="H51" s="217">
        <v>43172</v>
      </c>
      <c r="I51" s="197" t="s">
        <v>301</v>
      </c>
      <c r="J51" s="232">
        <f>H49+H55</f>
        <v>357.83044999999998</v>
      </c>
      <c r="K51" s="172"/>
      <c r="L51" s="100"/>
      <c r="M51" s="101"/>
      <c r="N51" s="101"/>
      <c r="O51" s="102"/>
      <c r="P51" s="102"/>
    </row>
    <row r="52" spans="1:17" ht="13.95" customHeight="1" thickBot="1">
      <c r="A52" s="230" t="s">
        <v>234</v>
      </c>
      <c r="B52" s="205">
        <v>535</v>
      </c>
      <c r="C52" s="179" t="s">
        <v>134</v>
      </c>
      <c r="D52" s="180" t="s">
        <v>216</v>
      </c>
      <c r="E52" s="211">
        <f>MAX(D10:D48)</f>
        <v>2</v>
      </c>
      <c r="F52" s="179" t="s">
        <v>221</v>
      </c>
      <c r="G52" s="180" t="s">
        <v>222</v>
      </c>
      <c r="H52" s="211">
        <f>F50/(SUM(C15:C48)*42)</f>
        <v>0.97786703780044515</v>
      </c>
      <c r="I52" s="197" t="s">
        <v>221</v>
      </c>
      <c r="J52" s="233" t="s">
        <v>292</v>
      </c>
      <c r="L52" s="100"/>
      <c r="M52" s="101"/>
      <c r="N52" s="101"/>
      <c r="O52" s="102"/>
      <c r="P52" s="102"/>
    </row>
    <row r="53" spans="1:17" ht="13.95" customHeight="1" thickBot="1">
      <c r="A53" s="230" t="s">
        <v>235</v>
      </c>
      <c r="B53" s="205">
        <v>5049</v>
      </c>
      <c r="C53" s="179" t="s">
        <v>134</v>
      </c>
      <c r="D53" s="180" t="s">
        <v>217</v>
      </c>
      <c r="E53" s="205">
        <f>MAX(I10:I49)</f>
        <v>95</v>
      </c>
      <c r="F53" s="179" t="s">
        <v>135</v>
      </c>
      <c r="G53" s="180" t="s">
        <v>219</v>
      </c>
      <c r="H53" s="205">
        <f>AVERAGE(I14:I48)</f>
        <v>95</v>
      </c>
      <c r="I53" s="197" t="s">
        <v>135</v>
      </c>
      <c r="J53" s="234">
        <f>SUM(H10:H49)+E55+H55</f>
        <v>9672.6072222473576</v>
      </c>
      <c r="L53" s="172"/>
      <c r="M53" s="172"/>
      <c r="N53" s="172"/>
      <c r="O53" s="172"/>
      <c r="P53" s="172"/>
    </row>
    <row r="54" spans="1:17" ht="13.95" customHeight="1" thickBot="1">
      <c r="A54" s="230" t="s">
        <v>136</v>
      </c>
      <c r="B54" s="208">
        <v>1460</v>
      </c>
      <c r="C54" s="179" t="s">
        <v>134</v>
      </c>
      <c r="D54" s="180" t="s">
        <v>218</v>
      </c>
      <c r="E54" s="205">
        <f>MAX(J10:J49)</f>
        <v>6980</v>
      </c>
      <c r="F54" s="179" t="s">
        <v>134</v>
      </c>
      <c r="G54" s="180" t="s">
        <v>220</v>
      </c>
      <c r="H54" s="205">
        <f>AVERAGE(J14:J48)</f>
        <v>5867.3076923076924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0.59671383718322502</v>
      </c>
      <c r="C55" s="179" t="s">
        <v>289</v>
      </c>
      <c r="D55" s="189" t="s">
        <v>287</v>
      </c>
      <c r="E55" s="212">
        <v>162</v>
      </c>
      <c r="F55" s="179" t="s">
        <v>288</v>
      </c>
      <c r="G55" s="178" t="s">
        <v>290</v>
      </c>
      <c r="H55" s="212">
        <v>50</v>
      </c>
      <c r="I55" s="197" t="s">
        <v>288</v>
      </c>
      <c r="J55" s="234">
        <f>(C50/42)+E55+H55</f>
        <v>9303.1637833333334</v>
      </c>
      <c r="L55" s="85">
        <f t="shared" ref="L55:P55" si="10">SUM(L10:L49)</f>
        <v>59.523809523809526</v>
      </c>
      <c r="M55" s="85">
        <f t="shared" si="10"/>
        <v>82430</v>
      </c>
      <c r="N55" s="85">
        <f t="shared" si="10"/>
        <v>250610</v>
      </c>
      <c r="O55" s="85">
        <f t="shared" si="10"/>
        <v>0</v>
      </c>
      <c r="P55" s="85">
        <f t="shared" si="10"/>
        <v>0</v>
      </c>
    </row>
    <row r="56" spans="1:17" ht="57.6" customHeight="1">
      <c r="A56" s="625" t="s">
        <v>570</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13885</v>
      </c>
      <c r="B61" s="119">
        <f>C6</f>
        <v>14030</v>
      </c>
      <c r="C61" s="119">
        <f>C50</f>
        <v>381828.87890000001</v>
      </c>
      <c r="D61" s="119">
        <f>J55</f>
        <v>9303.1637833333334</v>
      </c>
      <c r="E61" s="119">
        <f>F50</f>
        <v>333040</v>
      </c>
      <c r="F61" s="119">
        <f>M55</f>
        <v>82430</v>
      </c>
      <c r="G61" s="119">
        <f>N55</f>
        <v>250610</v>
      </c>
      <c r="H61" s="119">
        <f>O55</f>
        <v>0</v>
      </c>
      <c r="I61" s="119">
        <f>P55</f>
        <v>0</v>
      </c>
      <c r="J61" s="119">
        <f>B52</f>
        <v>535</v>
      </c>
      <c r="K61" s="119">
        <f>B53</f>
        <v>5049</v>
      </c>
      <c r="L61" s="119">
        <f>B54</f>
        <v>1460</v>
      </c>
      <c r="M61" s="120">
        <f>B55</f>
        <v>0.59671383718322502</v>
      </c>
      <c r="N61" s="119">
        <f>E53</f>
        <v>95</v>
      </c>
      <c r="O61" s="119">
        <f>H53</f>
        <v>95</v>
      </c>
      <c r="P61" s="119">
        <f>E54</f>
        <v>6980</v>
      </c>
      <c r="Q61" s="119">
        <f>H54</f>
        <v>5867.3076923076924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0.24735894357743096</v>
      </c>
      <c r="N3" s="143">
        <f>N55/F50</f>
        <v>0.75264105642256907</v>
      </c>
      <c r="O3" s="143">
        <f>O55/F50</f>
        <v>0</v>
      </c>
      <c r="P3" s="143">
        <f>P55/F50</f>
        <v>0</v>
      </c>
    </row>
    <row r="4" spans="1:17" ht="13.95" customHeight="1" thickBot="1">
      <c r="A4" s="615">
        <v>32</v>
      </c>
      <c r="B4" s="181" t="s">
        <v>276</v>
      </c>
      <c r="C4" s="202">
        <v>13869</v>
      </c>
      <c r="D4" s="182" t="s">
        <v>137</v>
      </c>
      <c r="E4" s="186">
        <f>'Perf Sheet '!$L$5</f>
        <v>2.2169999999999999E-2</v>
      </c>
      <c r="F4" s="616" t="s">
        <v>284</v>
      </c>
      <c r="G4" s="617"/>
      <c r="H4" s="618" t="s">
        <v>511</v>
      </c>
      <c r="I4" s="618"/>
      <c r="J4" s="619"/>
      <c r="N4" s="32"/>
    </row>
    <row r="5" spans="1:17" ht="13.95" customHeight="1" thickBot="1">
      <c r="A5" s="615"/>
      <c r="B5" s="575" t="s">
        <v>139</v>
      </c>
      <c r="C5" s="203">
        <v>13704</v>
      </c>
      <c r="D5" s="183" t="s">
        <v>277</v>
      </c>
      <c r="E5" s="187">
        <f>(C6+C5)/2</f>
        <v>13778.5</v>
      </c>
      <c r="F5" s="616" t="s">
        <v>285</v>
      </c>
      <c r="G5" s="620"/>
      <c r="H5" s="618" t="s">
        <v>514</v>
      </c>
      <c r="I5" s="621"/>
      <c r="J5" s="619"/>
      <c r="M5" s="628" t="s">
        <v>198</v>
      </c>
      <c r="N5" s="629"/>
      <c r="O5" s="629"/>
      <c r="P5" s="630"/>
    </row>
    <row r="6" spans="1:17" ht="13.95" customHeight="1" thickBot="1">
      <c r="A6" s="225" t="s">
        <v>202</v>
      </c>
      <c r="B6" s="575" t="s">
        <v>140</v>
      </c>
      <c r="C6" s="203">
        <v>13853</v>
      </c>
      <c r="D6" s="184" t="s">
        <v>203</v>
      </c>
      <c r="E6" s="188">
        <f>'Perf Sheet '!$J$13</f>
        <v>0.65</v>
      </c>
      <c r="F6" s="192" t="s">
        <v>226</v>
      </c>
      <c r="G6" s="194">
        <f>SUM(C12:C15)/SUM(C12:C46)</f>
        <v>8.7559429477020598E-2</v>
      </c>
      <c r="H6" s="192" t="s">
        <v>224</v>
      </c>
      <c r="I6" s="173">
        <f>J55/'Perf Sheet '!$E$21</f>
        <v>51.170866977971244</v>
      </c>
      <c r="J6" s="226"/>
      <c r="M6" s="631" t="s">
        <v>199</v>
      </c>
      <c r="N6" s="632"/>
      <c r="O6" s="632"/>
      <c r="P6" s="633"/>
    </row>
    <row r="7" spans="1:17" ht="13.95" customHeight="1" thickBot="1">
      <c r="A7" s="227">
        <v>22.1</v>
      </c>
      <c r="B7" s="575" t="s">
        <v>141</v>
      </c>
      <c r="C7" s="203">
        <v>8921</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50</v>
      </c>
      <c r="D10" s="206"/>
      <c r="E10" s="214" t="s">
        <v>197</v>
      </c>
      <c r="F10" s="216">
        <f>(D10*42)*C10</f>
        <v>0</v>
      </c>
      <c r="G10" s="198">
        <f>F10</f>
        <v>0</v>
      </c>
      <c r="H10" s="173">
        <f t="shared" ref="H10:H49" si="0">(1*((D10/$A$7)+1))*C10</f>
        <v>50</v>
      </c>
      <c r="I10" s="209">
        <v>15</v>
      </c>
      <c r="J10" s="229">
        <v>5171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60</v>
      </c>
      <c r="J11" s="229">
        <v>5290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569</v>
      </c>
      <c r="C12" s="205">
        <v>170</v>
      </c>
      <c r="D12" s="206"/>
      <c r="E12" s="214" t="s">
        <v>147</v>
      </c>
      <c r="F12" s="216">
        <f t="shared" si="5"/>
        <v>0</v>
      </c>
      <c r="G12" s="198">
        <f t="shared" si="6"/>
        <v>0</v>
      </c>
      <c r="H12" s="173">
        <f t="shared" si="0"/>
        <v>170</v>
      </c>
      <c r="I12" s="209">
        <v>66</v>
      </c>
      <c r="J12" s="229">
        <v>5410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6930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569</v>
      </c>
      <c r="C14" s="205">
        <v>352</v>
      </c>
      <c r="D14" s="206"/>
      <c r="E14" s="214" t="s">
        <v>148</v>
      </c>
      <c r="F14" s="216">
        <f t="shared" si="5"/>
        <v>0</v>
      </c>
      <c r="G14" s="198">
        <f t="shared" si="6"/>
        <v>0</v>
      </c>
      <c r="H14" s="173">
        <f t="shared" si="0"/>
        <v>352</v>
      </c>
      <c r="I14" s="209">
        <v>94</v>
      </c>
      <c r="J14" s="229">
        <v>7040</v>
      </c>
      <c r="L14" s="100">
        <f t="shared" si="7"/>
        <v>0</v>
      </c>
      <c r="M14" s="130">
        <f t="shared" si="1"/>
        <v>0</v>
      </c>
      <c r="N14" s="130">
        <f t="shared" si="2"/>
        <v>0</v>
      </c>
      <c r="O14" s="130">
        <f t="shared" si="3"/>
        <v>0</v>
      </c>
      <c r="P14" s="130">
        <f t="shared" si="4"/>
        <v>0</v>
      </c>
      <c r="Q14" s="86" t="s">
        <v>209</v>
      </c>
    </row>
    <row r="15" spans="1:17" ht="13.95" customHeight="1" thickBot="1">
      <c r="A15" s="228">
        <v>6</v>
      </c>
      <c r="B15" s="204" t="s">
        <v>569</v>
      </c>
      <c r="C15" s="205">
        <v>200</v>
      </c>
      <c r="D15" s="206">
        <v>0.3</v>
      </c>
      <c r="E15" s="214" t="s">
        <v>194</v>
      </c>
      <c r="F15" s="216">
        <v>2520</v>
      </c>
      <c r="G15" s="198">
        <f t="shared" si="6"/>
        <v>2520</v>
      </c>
      <c r="H15" s="173">
        <f t="shared" si="0"/>
        <v>202.71493212669682</v>
      </c>
      <c r="I15" s="209">
        <v>95</v>
      </c>
      <c r="J15" s="229">
        <v>7230</v>
      </c>
      <c r="L15" s="100">
        <f t="shared" si="7"/>
        <v>0</v>
      </c>
      <c r="M15" s="130">
        <f t="shared" si="1"/>
        <v>2520</v>
      </c>
      <c r="N15" s="130">
        <f t="shared" si="2"/>
        <v>0</v>
      </c>
      <c r="O15" s="130">
        <f t="shared" si="3"/>
        <v>0</v>
      </c>
      <c r="P15" s="130">
        <f t="shared" si="4"/>
        <v>0</v>
      </c>
      <c r="Q15" s="86" t="s">
        <v>175</v>
      </c>
    </row>
    <row r="16" spans="1:17" ht="13.95" customHeight="1" thickBot="1">
      <c r="A16" s="228">
        <v>7</v>
      </c>
      <c r="B16" s="204" t="s">
        <v>569</v>
      </c>
      <c r="C16" s="205">
        <v>250</v>
      </c>
      <c r="D16" s="206">
        <v>0.6</v>
      </c>
      <c r="E16" s="214" t="s">
        <v>194</v>
      </c>
      <c r="F16" s="216">
        <v>6310</v>
      </c>
      <c r="G16" s="198">
        <f t="shared" si="6"/>
        <v>8830</v>
      </c>
      <c r="H16" s="173">
        <f t="shared" si="0"/>
        <v>256.78733031674204</v>
      </c>
      <c r="I16" s="209">
        <v>95</v>
      </c>
      <c r="J16" s="229">
        <v>7270</v>
      </c>
      <c r="L16" s="100">
        <f t="shared" si="7"/>
        <v>0</v>
      </c>
      <c r="M16" s="130">
        <f t="shared" si="1"/>
        <v>6310</v>
      </c>
      <c r="N16" s="130">
        <f t="shared" si="2"/>
        <v>0</v>
      </c>
      <c r="O16" s="130">
        <f t="shared" si="3"/>
        <v>0</v>
      </c>
      <c r="P16" s="130">
        <f t="shared" si="4"/>
        <v>0</v>
      </c>
      <c r="Q16" s="86" t="s">
        <v>210</v>
      </c>
    </row>
    <row r="17" spans="1:17" ht="13.95" customHeight="1" thickBot="1">
      <c r="A17" s="228">
        <v>8</v>
      </c>
      <c r="B17" s="204" t="s">
        <v>569</v>
      </c>
      <c r="C17" s="205">
        <v>299</v>
      </c>
      <c r="D17" s="206">
        <v>0.9</v>
      </c>
      <c r="E17" s="214" t="s">
        <v>194</v>
      </c>
      <c r="F17" s="216">
        <v>11300</v>
      </c>
      <c r="G17" s="198">
        <f t="shared" si="6"/>
        <v>20130</v>
      </c>
      <c r="H17" s="173">
        <f t="shared" si="0"/>
        <v>311.1764705882353</v>
      </c>
      <c r="I17" s="209">
        <v>95</v>
      </c>
      <c r="J17" s="229">
        <v>7150</v>
      </c>
      <c r="L17" s="100">
        <f t="shared" si="7"/>
        <v>0</v>
      </c>
      <c r="M17" s="130">
        <f t="shared" si="1"/>
        <v>11300</v>
      </c>
      <c r="N17" s="130">
        <f t="shared" si="2"/>
        <v>0</v>
      </c>
      <c r="O17" s="130">
        <f t="shared" si="3"/>
        <v>0</v>
      </c>
      <c r="P17" s="130">
        <f t="shared" si="4"/>
        <v>0</v>
      </c>
      <c r="Q17" s="86" t="s">
        <v>148</v>
      </c>
    </row>
    <row r="18" spans="1:17" ht="13.95" customHeight="1" thickBot="1">
      <c r="A18" s="228">
        <v>9</v>
      </c>
      <c r="B18" s="204" t="s">
        <v>569</v>
      </c>
      <c r="C18" s="205">
        <v>300</v>
      </c>
      <c r="D18" s="206">
        <v>0.3</v>
      </c>
      <c r="E18" s="214" t="s">
        <v>194</v>
      </c>
      <c r="F18" s="216">
        <v>3780</v>
      </c>
      <c r="G18" s="198">
        <f t="shared" si="6"/>
        <v>23910</v>
      </c>
      <c r="H18" s="173">
        <f t="shared" si="0"/>
        <v>304.07239819004525</v>
      </c>
      <c r="I18" s="209">
        <v>95</v>
      </c>
      <c r="J18" s="229">
        <v>6790</v>
      </c>
      <c r="L18" s="100">
        <f t="shared" si="7"/>
        <v>0</v>
      </c>
      <c r="M18" s="130">
        <f t="shared" si="1"/>
        <v>3780</v>
      </c>
      <c r="N18" s="130">
        <f t="shared" si="2"/>
        <v>0</v>
      </c>
      <c r="O18" s="130">
        <f t="shared" si="3"/>
        <v>0</v>
      </c>
      <c r="P18" s="130">
        <f t="shared" si="4"/>
        <v>0</v>
      </c>
      <c r="Q18" s="86" t="s">
        <v>63</v>
      </c>
    </row>
    <row r="19" spans="1:17" ht="13.95" customHeight="1" thickBot="1">
      <c r="A19" s="228">
        <v>10</v>
      </c>
      <c r="B19" s="204" t="s">
        <v>569</v>
      </c>
      <c r="C19" s="205">
        <v>600</v>
      </c>
      <c r="D19" s="206">
        <v>1.1000000000000001</v>
      </c>
      <c r="E19" s="214" t="s">
        <v>194</v>
      </c>
      <c r="F19" s="216">
        <v>27730</v>
      </c>
      <c r="G19" s="198">
        <f t="shared" si="6"/>
        <v>51640</v>
      </c>
      <c r="H19" s="173">
        <f t="shared" si="0"/>
        <v>629.86425339366519</v>
      </c>
      <c r="I19" s="209">
        <v>95</v>
      </c>
      <c r="J19" s="229">
        <v>6690</v>
      </c>
      <c r="L19" s="100">
        <f t="shared" si="7"/>
        <v>0</v>
      </c>
      <c r="M19" s="130">
        <f t="shared" si="1"/>
        <v>27730</v>
      </c>
      <c r="N19" s="130">
        <f t="shared" si="2"/>
        <v>0</v>
      </c>
      <c r="O19" s="130">
        <f t="shared" si="3"/>
        <v>0</v>
      </c>
      <c r="P19" s="130">
        <f t="shared" si="4"/>
        <v>0</v>
      </c>
      <c r="Q19" s="86" t="s">
        <v>147</v>
      </c>
    </row>
    <row r="20" spans="1:17" ht="13.95" customHeight="1" thickBot="1">
      <c r="A20" s="228">
        <v>11</v>
      </c>
      <c r="B20" s="204" t="s">
        <v>569</v>
      </c>
      <c r="C20" s="205">
        <v>489</v>
      </c>
      <c r="D20" s="206">
        <v>1.5</v>
      </c>
      <c r="E20" s="214" t="s">
        <v>194</v>
      </c>
      <c r="F20" s="216">
        <v>30780</v>
      </c>
      <c r="G20" s="198">
        <f t="shared" si="6"/>
        <v>82420</v>
      </c>
      <c r="H20" s="173">
        <f t="shared" si="0"/>
        <v>522.19004524886873</v>
      </c>
      <c r="I20" s="209">
        <v>95</v>
      </c>
      <c r="J20" s="229">
        <v>6610</v>
      </c>
      <c r="L20" s="100">
        <f t="shared" si="7"/>
        <v>0</v>
      </c>
      <c r="M20" s="130">
        <f t="shared" si="1"/>
        <v>30780</v>
      </c>
      <c r="N20" s="130">
        <f t="shared" si="2"/>
        <v>0</v>
      </c>
      <c r="O20" s="130">
        <f t="shared" si="3"/>
        <v>0</v>
      </c>
      <c r="P20" s="130">
        <f t="shared" si="4"/>
        <v>0</v>
      </c>
      <c r="Q20" s="86" t="s">
        <v>186</v>
      </c>
    </row>
    <row r="21" spans="1:17" ht="13.95" customHeight="1" thickBot="1">
      <c r="A21" s="228">
        <v>12</v>
      </c>
      <c r="B21" s="204" t="s">
        <v>571</v>
      </c>
      <c r="C21" s="205">
        <v>299</v>
      </c>
      <c r="D21" s="206">
        <v>0.6</v>
      </c>
      <c r="E21" s="214" t="s">
        <v>174</v>
      </c>
      <c r="F21" s="216">
        <v>7530</v>
      </c>
      <c r="G21" s="198">
        <f t="shared" si="6"/>
        <v>89950</v>
      </c>
      <c r="H21" s="173">
        <f t="shared" si="0"/>
        <v>307.11764705882348</v>
      </c>
      <c r="I21" s="209">
        <v>95</v>
      </c>
      <c r="J21" s="229">
        <v>6220</v>
      </c>
      <c r="L21" s="100">
        <f t="shared" si="7"/>
        <v>0</v>
      </c>
      <c r="M21" s="130">
        <f t="shared" si="1"/>
        <v>0</v>
      </c>
      <c r="N21" s="130">
        <f t="shared" si="2"/>
        <v>7530</v>
      </c>
      <c r="O21" s="130">
        <f t="shared" si="3"/>
        <v>0</v>
      </c>
      <c r="P21" s="130">
        <f t="shared" si="4"/>
        <v>0</v>
      </c>
      <c r="Q21" s="86" t="s">
        <v>187</v>
      </c>
    </row>
    <row r="22" spans="1:17" ht="13.95" customHeight="1" thickBot="1">
      <c r="A22" s="228">
        <v>13</v>
      </c>
      <c r="B22" s="204" t="s">
        <v>571</v>
      </c>
      <c r="C22" s="205">
        <v>550</v>
      </c>
      <c r="D22" s="206">
        <v>0.9</v>
      </c>
      <c r="E22" s="214" t="s">
        <v>174</v>
      </c>
      <c r="F22" s="216">
        <v>20780</v>
      </c>
      <c r="G22" s="198">
        <f t="shared" si="6"/>
        <v>110730</v>
      </c>
      <c r="H22" s="173">
        <f t="shared" si="0"/>
        <v>572.39819004524895</v>
      </c>
      <c r="I22" s="209">
        <v>95</v>
      </c>
      <c r="J22" s="229">
        <v>6190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571</v>
      </c>
      <c r="C23" s="205">
        <v>151</v>
      </c>
      <c r="D23" s="206">
        <v>0.3</v>
      </c>
      <c r="E23" s="214" t="s">
        <v>174</v>
      </c>
      <c r="F23" s="216">
        <v>1900</v>
      </c>
      <c r="G23" s="198">
        <f t="shared" si="6"/>
        <v>112630</v>
      </c>
      <c r="H23" s="173">
        <f t="shared" si="0"/>
        <v>153.0497737556561</v>
      </c>
      <c r="I23" s="209">
        <v>95</v>
      </c>
      <c r="J23" s="229">
        <v>5990</v>
      </c>
      <c r="L23" s="100">
        <f t="shared" si="7"/>
        <v>0</v>
      </c>
      <c r="M23" s="130">
        <f t="shared" si="1"/>
        <v>0</v>
      </c>
      <c r="N23" s="130">
        <f t="shared" si="2"/>
        <v>1900</v>
      </c>
      <c r="O23" s="130">
        <f t="shared" si="3"/>
        <v>0</v>
      </c>
      <c r="P23" s="130">
        <f t="shared" si="4"/>
        <v>0</v>
      </c>
      <c r="Q23" s="86" t="s">
        <v>249</v>
      </c>
    </row>
    <row r="24" spans="1:17" ht="13.95" customHeight="1" thickBot="1">
      <c r="A24" s="228">
        <v>15</v>
      </c>
      <c r="B24" s="204" t="s">
        <v>571</v>
      </c>
      <c r="C24" s="205">
        <v>350</v>
      </c>
      <c r="D24" s="206">
        <v>0.9</v>
      </c>
      <c r="E24" s="214" t="s">
        <v>174</v>
      </c>
      <c r="F24" s="216">
        <v>13220</v>
      </c>
      <c r="G24" s="198">
        <f t="shared" si="6"/>
        <v>125850</v>
      </c>
      <c r="H24" s="173">
        <f t="shared" si="0"/>
        <v>364.2533936651584</v>
      </c>
      <c r="I24" s="209">
        <v>95</v>
      </c>
      <c r="J24" s="229">
        <v>5930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571</v>
      </c>
      <c r="C25" s="205">
        <v>499</v>
      </c>
      <c r="D25" s="206">
        <v>1.3</v>
      </c>
      <c r="E25" s="214" t="s">
        <v>174</v>
      </c>
      <c r="F25" s="216">
        <v>27230</v>
      </c>
      <c r="G25" s="198">
        <f t="shared" si="6"/>
        <v>153080</v>
      </c>
      <c r="H25" s="173">
        <f t="shared" si="0"/>
        <v>528.35294117647061</v>
      </c>
      <c r="I25" s="209">
        <v>95</v>
      </c>
      <c r="J25" s="229">
        <v>6010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571</v>
      </c>
      <c r="C26" s="205">
        <v>150</v>
      </c>
      <c r="D26" s="206">
        <v>0.3</v>
      </c>
      <c r="E26" s="214" t="s">
        <v>174</v>
      </c>
      <c r="F26" s="216">
        <v>1890</v>
      </c>
      <c r="G26" s="198">
        <f t="shared" si="6"/>
        <v>154970</v>
      </c>
      <c r="H26" s="173">
        <f t="shared" si="0"/>
        <v>152.03619909502262</v>
      </c>
      <c r="I26" s="209">
        <v>95</v>
      </c>
      <c r="J26" s="229">
        <v>5940</v>
      </c>
      <c r="L26" s="100">
        <f t="shared" si="7"/>
        <v>0</v>
      </c>
      <c r="M26" s="130">
        <f t="shared" si="1"/>
        <v>0</v>
      </c>
      <c r="N26" s="130">
        <f t="shared" si="2"/>
        <v>1890</v>
      </c>
      <c r="O26" s="130">
        <f t="shared" si="3"/>
        <v>0</v>
      </c>
      <c r="P26" s="130">
        <f t="shared" si="4"/>
        <v>0</v>
      </c>
    </row>
    <row r="27" spans="1:17" ht="13.95" customHeight="1" thickBot="1">
      <c r="A27" s="228">
        <v>18</v>
      </c>
      <c r="B27" s="204" t="s">
        <v>571</v>
      </c>
      <c r="C27" s="205">
        <v>399</v>
      </c>
      <c r="D27" s="206">
        <v>0.9</v>
      </c>
      <c r="E27" s="214" t="s">
        <v>174</v>
      </c>
      <c r="F27" s="216">
        <v>15070</v>
      </c>
      <c r="G27" s="198">
        <f t="shared" si="6"/>
        <v>170040</v>
      </c>
      <c r="H27" s="173">
        <f t="shared" si="0"/>
        <v>415.24886877828055</v>
      </c>
      <c r="I27" s="209">
        <v>95</v>
      </c>
      <c r="J27" s="229">
        <v>5960</v>
      </c>
      <c r="L27" s="100">
        <f t="shared" si="7"/>
        <v>0</v>
      </c>
      <c r="M27" s="130">
        <f t="shared" si="1"/>
        <v>0</v>
      </c>
      <c r="N27" s="130">
        <f t="shared" si="2"/>
        <v>15070</v>
      </c>
      <c r="O27" s="130">
        <f t="shared" si="3"/>
        <v>0</v>
      </c>
      <c r="P27" s="130">
        <f t="shared" si="4"/>
        <v>0</v>
      </c>
    </row>
    <row r="28" spans="1:17" ht="13.95" customHeight="1" thickBot="1">
      <c r="A28" s="228">
        <v>19</v>
      </c>
      <c r="B28" s="204" t="s">
        <v>571</v>
      </c>
      <c r="C28" s="205">
        <v>400</v>
      </c>
      <c r="D28" s="206">
        <v>1.3</v>
      </c>
      <c r="E28" s="214" t="s">
        <v>174</v>
      </c>
      <c r="F28" s="216">
        <v>21870</v>
      </c>
      <c r="G28" s="198">
        <f t="shared" si="6"/>
        <v>191910</v>
      </c>
      <c r="H28" s="173">
        <f t="shared" si="0"/>
        <v>423.52941176470591</v>
      </c>
      <c r="I28" s="209">
        <v>95</v>
      </c>
      <c r="J28" s="229">
        <v>5950</v>
      </c>
      <c r="L28" s="100">
        <f t="shared" si="7"/>
        <v>0</v>
      </c>
      <c r="M28" s="130">
        <f t="shared" si="1"/>
        <v>0</v>
      </c>
      <c r="N28" s="130">
        <f t="shared" si="2"/>
        <v>21870</v>
      </c>
      <c r="O28" s="130">
        <f t="shared" si="3"/>
        <v>0</v>
      </c>
      <c r="P28" s="130">
        <f t="shared" si="4"/>
        <v>0</v>
      </c>
    </row>
    <row r="29" spans="1:17" ht="13.95" customHeight="1" thickBot="1">
      <c r="A29" s="228">
        <v>20</v>
      </c>
      <c r="B29" s="204" t="s">
        <v>571</v>
      </c>
      <c r="C29" s="205">
        <v>400</v>
      </c>
      <c r="D29" s="206">
        <v>0.9</v>
      </c>
      <c r="E29" s="214" t="s">
        <v>174</v>
      </c>
      <c r="F29" s="216">
        <v>15110</v>
      </c>
      <c r="G29" s="198">
        <f t="shared" si="6"/>
        <v>207020</v>
      </c>
      <c r="H29" s="173">
        <f t="shared" si="0"/>
        <v>416.28959276018105</v>
      </c>
      <c r="I29" s="209">
        <v>95</v>
      </c>
      <c r="J29" s="229">
        <v>5990</v>
      </c>
      <c r="L29" s="100">
        <f t="shared" si="7"/>
        <v>0</v>
      </c>
      <c r="M29" s="130">
        <f t="shared" si="1"/>
        <v>0</v>
      </c>
      <c r="N29" s="130">
        <f t="shared" si="2"/>
        <v>15110</v>
      </c>
      <c r="O29" s="130">
        <f t="shared" si="3"/>
        <v>0</v>
      </c>
      <c r="P29" s="130">
        <f t="shared" si="4"/>
        <v>0</v>
      </c>
    </row>
    <row r="30" spans="1:17" ht="13.95" customHeight="1" thickBot="1">
      <c r="A30" s="228">
        <v>21</v>
      </c>
      <c r="B30" s="204" t="s">
        <v>571</v>
      </c>
      <c r="C30" s="205">
        <v>297</v>
      </c>
      <c r="D30" s="206">
        <v>1.5</v>
      </c>
      <c r="E30" s="214" t="s">
        <v>174</v>
      </c>
      <c r="F30" s="216">
        <v>18710</v>
      </c>
      <c r="G30" s="198">
        <f t="shared" si="6"/>
        <v>225730</v>
      </c>
      <c r="H30" s="173">
        <f t="shared" si="0"/>
        <v>317.15837104072398</v>
      </c>
      <c r="I30" s="209">
        <v>95</v>
      </c>
      <c r="J30" s="229">
        <v>5980</v>
      </c>
      <c r="L30" s="100">
        <f t="shared" si="7"/>
        <v>0</v>
      </c>
      <c r="M30" s="130">
        <f t="shared" si="1"/>
        <v>0</v>
      </c>
      <c r="N30" s="130">
        <f t="shared" si="2"/>
        <v>18710</v>
      </c>
      <c r="O30" s="130">
        <f t="shared" si="3"/>
        <v>0</v>
      </c>
      <c r="P30" s="130">
        <f t="shared" si="4"/>
        <v>0</v>
      </c>
    </row>
    <row r="31" spans="1:17" ht="13.95" customHeight="1" thickBot="1">
      <c r="A31" s="228">
        <v>22</v>
      </c>
      <c r="B31" s="204" t="s">
        <v>571</v>
      </c>
      <c r="C31" s="205">
        <v>199</v>
      </c>
      <c r="D31" s="206">
        <v>0.3</v>
      </c>
      <c r="E31" s="214" t="s">
        <v>174</v>
      </c>
      <c r="F31" s="216">
        <v>2510</v>
      </c>
      <c r="G31" s="198">
        <f t="shared" si="6"/>
        <v>228240</v>
      </c>
      <c r="H31" s="173">
        <f t="shared" si="0"/>
        <v>201.70135746606334</v>
      </c>
      <c r="I31" s="209">
        <v>95</v>
      </c>
      <c r="J31" s="229">
        <v>5930</v>
      </c>
      <c r="L31" s="100">
        <f t="shared" si="7"/>
        <v>0</v>
      </c>
      <c r="M31" s="130">
        <f t="shared" si="1"/>
        <v>0</v>
      </c>
      <c r="N31" s="130">
        <f t="shared" si="2"/>
        <v>2510</v>
      </c>
      <c r="O31" s="130">
        <f t="shared" si="3"/>
        <v>0</v>
      </c>
      <c r="P31" s="130">
        <f t="shared" si="4"/>
        <v>0</v>
      </c>
    </row>
    <row r="32" spans="1:17" ht="13.95" customHeight="1" thickBot="1">
      <c r="A32" s="228">
        <v>23</v>
      </c>
      <c r="B32" s="204" t="s">
        <v>571</v>
      </c>
      <c r="C32" s="205">
        <v>199</v>
      </c>
      <c r="D32" s="206">
        <v>0.6</v>
      </c>
      <c r="E32" s="214" t="s">
        <v>174</v>
      </c>
      <c r="F32" s="216">
        <v>5010</v>
      </c>
      <c r="G32" s="198">
        <f t="shared" si="6"/>
        <v>233250</v>
      </c>
      <c r="H32" s="173">
        <f t="shared" si="0"/>
        <v>204.40271493212668</v>
      </c>
      <c r="I32" s="209">
        <v>95</v>
      </c>
      <c r="J32" s="229">
        <v>5780</v>
      </c>
      <c r="L32" s="100">
        <f t="shared" si="7"/>
        <v>0</v>
      </c>
      <c r="M32" s="130">
        <f t="shared" si="1"/>
        <v>0</v>
      </c>
      <c r="N32" s="130">
        <f t="shared" si="2"/>
        <v>5010</v>
      </c>
      <c r="O32" s="130">
        <f t="shared" si="3"/>
        <v>0</v>
      </c>
      <c r="P32" s="130">
        <f t="shared" si="4"/>
        <v>0</v>
      </c>
    </row>
    <row r="33" spans="1:16" ht="13.95" customHeight="1" thickBot="1">
      <c r="A33" s="228">
        <v>24</v>
      </c>
      <c r="B33" s="204" t="s">
        <v>571</v>
      </c>
      <c r="C33" s="205">
        <v>351</v>
      </c>
      <c r="D33" s="206">
        <v>0.9</v>
      </c>
      <c r="E33" s="214" t="s">
        <v>174</v>
      </c>
      <c r="F33" s="216">
        <v>13260</v>
      </c>
      <c r="G33" s="198">
        <f t="shared" si="6"/>
        <v>246510</v>
      </c>
      <c r="H33" s="173">
        <f t="shared" si="0"/>
        <v>365.29411764705884</v>
      </c>
      <c r="I33" s="209">
        <v>95</v>
      </c>
      <c r="J33" s="229">
        <v>5810</v>
      </c>
      <c r="L33" s="100">
        <f t="shared" si="7"/>
        <v>0</v>
      </c>
      <c r="M33" s="130">
        <f t="shared" si="1"/>
        <v>0</v>
      </c>
      <c r="N33" s="130">
        <f t="shared" si="2"/>
        <v>13260</v>
      </c>
      <c r="O33" s="130">
        <f t="shared" si="3"/>
        <v>0</v>
      </c>
      <c r="P33" s="130">
        <f t="shared" si="4"/>
        <v>0</v>
      </c>
    </row>
    <row r="34" spans="1:16" ht="13.95" customHeight="1" thickBot="1">
      <c r="A34" s="228">
        <v>25</v>
      </c>
      <c r="B34" s="204" t="s">
        <v>571</v>
      </c>
      <c r="C34" s="205">
        <v>249</v>
      </c>
      <c r="D34" s="206">
        <v>1.5</v>
      </c>
      <c r="E34" s="214" t="s">
        <v>174</v>
      </c>
      <c r="F34" s="216">
        <v>15690</v>
      </c>
      <c r="G34" s="198">
        <f t="shared" si="6"/>
        <v>262200</v>
      </c>
      <c r="H34" s="173">
        <f t="shared" si="0"/>
        <v>265.90045248868779</v>
      </c>
      <c r="I34" s="209">
        <v>95</v>
      </c>
      <c r="J34" s="229">
        <v>5860</v>
      </c>
      <c r="L34" s="100">
        <f t="shared" si="7"/>
        <v>0</v>
      </c>
      <c r="M34" s="130">
        <f t="shared" si="1"/>
        <v>0</v>
      </c>
      <c r="N34" s="130">
        <f t="shared" si="2"/>
        <v>15690</v>
      </c>
      <c r="O34" s="130">
        <f t="shared" si="3"/>
        <v>0</v>
      </c>
      <c r="P34" s="130">
        <f t="shared" si="4"/>
        <v>0</v>
      </c>
    </row>
    <row r="35" spans="1:16" ht="13.95" customHeight="1" thickBot="1">
      <c r="A35" s="228">
        <v>26</v>
      </c>
      <c r="B35" s="204" t="s">
        <v>571</v>
      </c>
      <c r="C35" s="205">
        <v>249</v>
      </c>
      <c r="D35" s="206">
        <v>0.6</v>
      </c>
      <c r="E35" s="214" t="s">
        <v>174</v>
      </c>
      <c r="F35" s="216">
        <v>6280</v>
      </c>
      <c r="G35" s="198">
        <f t="shared" si="6"/>
        <v>268480</v>
      </c>
      <c r="H35" s="173">
        <f t="shared" si="0"/>
        <v>255.76018099547508</v>
      </c>
      <c r="I35" s="209">
        <v>95</v>
      </c>
      <c r="J35" s="229">
        <v>5940</v>
      </c>
      <c r="L35" s="100">
        <f t="shared" si="7"/>
        <v>0</v>
      </c>
      <c r="M35" s="130">
        <f t="shared" si="1"/>
        <v>0</v>
      </c>
      <c r="N35" s="130">
        <f t="shared" si="2"/>
        <v>6280</v>
      </c>
      <c r="O35" s="130">
        <f t="shared" si="3"/>
        <v>0</v>
      </c>
      <c r="P35" s="130">
        <f t="shared" si="4"/>
        <v>0</v>
      </c>
    </row>
    <row r="36" spans="1:16" ht="13.95" customHeight="1" thickBot="1">
      <c r="A36" s="228">
        <v>27</v>
      </c>
      <c r="B36" s="204" t="s">
        <v>571</v>
      </c>
      <c r="C36" s="205">
        <v>410</v>
      </c>
      <c r="D36" s="206">
        <v>1</v>
      </c>
      <c r="E36" s="214" t="s">
        <v>174</v>
      </c>
      <c r="F36" s="216">
        <v>17240</v>
      </c>
      <c r="G36" s="198">
        <f t="shared" si="6"/>
        <v>285720</v>
      </c>
      <c r="H36" s="173">
        <f t="shared" si="0"/>
        <v>428.55203619909503</v>
      </c>
      <c r="I36" s="209">
        <v>95</v>
      </c>
      <c r="J36" s="229">
        <v>5850</v>
      </c>
      <c r="L36" s="100">
        <f t="shared" si="7"/>
        <v>0</v>
      </c>
      <c r="M36" s="130">
        <f t="shared" si="1"/>
        <v>0</v>
      </c>
      <c r="N36" s="130">
        <f t="shared" si="2"/>
        <v>17240</v>
      </c>
      <c r="O36" s="130">
        <f t="shared" si="3"/>
        <v>0</v>
      </c>
      <c r="P36" s="130">
        <f t="shared" si="4"/>
        <v>0</v>
      </c>
    </row>
    <row r="37" spans="1:16" ht="13.95" customHeight="1" thickBot="1">
      <c r="A37" s="228">
        <v>28</v>
      </c>
      <c r="B37" s="204" t="s">
        <v>571</v>
      </c>
      <c r="C37" s="205">
        <v>250</v>
      </c>
      <c r="D37" s="206">
        <v>1.3</v>
      </c>
      <c r="E37" s="214" t="s">
        <v>174</v>
      </c>
      <c r="F37" s="216">
        <v>13670</v>
      </c>
      <c r="G37" s="198">
        <f t="shared" si="6"/>
        <v>299390</v>
      </c>
      <c r="H37" s="173">
        <f t="shared" si="0"/>
        <v>264.70588235294116</v>
      </c>
      <c r="I37" s="209">
        <v>95</v>
      </c>
      <c r="J37" s="229">
        <v>5800</v>
      </c>
      <c r="L37" s="100">
        <f t="shared" si="7"/>
        <v>0</v>
      </c>
      <c r="M37" s="130">
        <f t="shared" si="1"/>
        <v>0</v>
      </c>
      <c r="N37" s="130">
        <f t="shared" si="2"/>
        <v>13670</v>
      </c>
      <c r="O37" s="130">
        <f t="shared" si="3"/>
        <v>0</v>
      </c>
      <c r="P37" s="130">
        <f t="shared" si="4"/>
        <v>0</v>
      </c>
    </row>
    <row r="38" spans="1:16" ht="13.95" customHeight="1" thickBot="1">
      <c r="A38" s="228">
        <v>29</v>
      </c>
      <c r="B38" s="204" t="s">
        <v>571</v>
      </c>
      <c r="C38" s="205">
        <v>211</v>
      </c>
      <c r="D38" s="206">
        <v>1.5</v>
      </c>
      <c r="E38" s="214" t="s">
        <v>174</v>
      </c>
      <c r="F38" s="216">
        <v>13270</v>
      </c>
      <c r="G38" s="198">
        <f t="shared" si="6"/>
        <v>312660</v>
      </c>
      <c r="H38" s="173">
        <f t="shared" si="0"/>
        <v>225.3212669683258</v>
      </c>
      <c r="I38" s="209">
        <v>95</v>
      </c>
      <c r="J38" s="229">
        <v>5870</v>
      </c>
      <c r="L38" s="100">
        <f t="shared" si="7"/>
        <v>0</v>
      </c>
      <c r="M38" s="130">
        <f t="shared" si="1"/>
        <v>0</v>
      </c>
      <c r="N38" s="130">
        <f t="shared" si="2"/>
        <v>13270</v>
      </c>
      <c r="O38" s="130">
        <f t="shared" si="3"/>
        <v>0</v>
      </c>
      <c r="P38" s="130">
        <f t="shared" si="4"/>
        <v>0</v>
      </c>
    </row>
    <row r="39" spans="1:16" ht="13.95" customHeight="1" thickBot="1">
      <c r="A39" s="228">
        <v>30</v>
      </c>
      <c r="B39" s="204" t="s">
        <v>571</v>
      </c>
      <c r="C39" s="205">
        <v>345</v>
      </c>
      <c r="D39" s="206">
        <v>2</v>
      </c>
      <c r="E39" s="214" t="s">
        <v>174</v>
      </c>
      <c r="F39" s="216">
        <v>20540</v>
      </c>
      <c r="G39" s="198">
        <f t="shared" si="6"/>
        <v>333200</v>
      </c>
      <c r="H39" s="173">
        <f t="shared" si="0"/>
        <v>376.22171945701353</v>
      </c>
      <c r="I39" s="209">
        <v>95</v>
      </c>
      <c r="J39" s="229">
        <v>6130</v>
      </c>
      <c r="L39" s="100">
        <f t="shared" si="7"/>
        <v>0</v>
      </c>
      <c r="M39" s="130">
        <f t="shared" si="1"/>
        <v>0</v>
      </c>
      <c r="N39" s="130">
        <f t="shared" si="2"/>
        <v>20540</v>
      </c>
      <c r="O39" s="130">
        <f t="shared" si="3"/>
        <v>0</v>
      </c>
      <c r="P39" s="130">
        <f t="shared" si="4"/>
        <v>0</v>
      </c>
    </row>
    <row r="40" spans="1:16" ht="13.95" customHeight="1" thickBot="1">
      <c r="A40" s="228">
        <v>31</v>
      </c>
      <c r="B40" s="204"/>
      <c r="C40" s="205"/>
      <c r="D40" s="206"/>
      <c r="E40" s="214"/>
      <c r="F40" s="216">
        <f t="shared" si="5"/>
        <v>0</v>
      </c>
      <c r="G40" s="198">
        <f t="shared" si="6"/>
        <v>333200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571</v>
      </c>
      <c r="C49" s="191">
        <f>(C5*E4)</f>
        <v>303.81768</v>
      </c>
      <c r="D49" s="213"/>
      <c r="E49" s="207" t="s">
        <v>214</v>
      </c>
      <c r="F49" s="215"/>
      <c r="G49" s="199"/>
      <c r="H49" s="173">
        <f t="shared" si="0"/>
        <v>303.81768</v>
      </c>
      <c r="I49" s="205">
        <v>95</v>
      </c>
      <c r="J49" s="229">
        <v>6610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379316.34256000002</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0.96250000000000002</v>
      </c>
      <c r="C51" s="190" t="s">
        <v>258</v>
      </c>
      <c r="D51" s="180" t="s">
        <v>260</v>
      </c>
      <c r="E51" s="210">
        <v>4.1666666666666664E-2</v>
      </c>
      <c r="F51" s="190" t="s">
        <v>258</v>
      </c>
      <c r="G51" s="180" t="s">
        <v>261</v>
      </c>
      <c r="H51" s="217">
        <v>43173</v>
      </c>
      <c r="I51" s="197" t="s">
        <v>301</v>
      </c>
      <c r="J51" s="232">
        <f>H49+H55</f>
        <v>353.81768</v>
      </c>
      <c r="K51" s="172"/>
      <c r="L51" s="100"/>
      <c r="M51" s="101"/>
      <c r="N51" s="101"/>
      <c r="O51" s="102"/>
      <c r="P51" s="102"/>
    </row>
    <row r="52" spans="1:17" ht="13.95" customHeight="1" thickBot="1">
      <c r="A52" s="230" t="s">
        <v>234</v>
      </c>
      <c r="B52" s="205">
        <v>570</v>
      </c>
      <c r="C52" s="179" t="s">
        <v>134</v>
      </c>
      <c r="D52" s="180" t="s">
        <v>216</v>
      </c>
      <c r="E52" s="211">
        <f>MAX(D10:D48)</f>
        <v>2</v>
      </c>
      <c r="F52" s="179" t="s">
        <v>221</v>
      </c>
      <c r="G52" s="180" t="s">
        <v>222</v>
      </c>
      <c r="H52" s="211">
        <f>F50/(SUM(C15:C48)*42)</f>
        <v>0.9799077733860343</v>
      </c>
      <c r="I52" s="197" t="s">
        <v>221</v>
      </c>
      <c r="J52" s="233" t="s">
        <v>292</v>
      </c>
      <c r="L52" s="100"/>
      <c r="M52" s="101"/>
      <c r="N52" s="101"/>
      <c r="O52" s="102"/>
      <c r="P52" s="102"/>
    </row>
    <row r="53" spans="1:17" ht="13.95" customHeight="1" thickBot="1">
      <c r="A53" s="230" t="s">
        <v>235</v>
      </c>
      <c r="B53" s="205">
        <v>5171</v>
      </c>
      <c r="C53" s="179" t="s">
        <v>134</v>
      </c>
      <c r="D53" s="180" t="s">
        <v>217</v>
      </c>
      <c r="E53" s="205">
        <f>MAX(I10:I49)</f>
        <v>95</v>
      </c>
      <c r="F53" s="179" t="s">
        <v>135</v>
      </c>
      <c r="G53" s="180" t="s">
        <v>219</v>
      </c>
      <c r="H53" s="205">
        <f>AVERAGE(I14:I48)</f>
        <v>94.961538461538467</v>
      </c>
      <c r="I53" s="197" t="s">
        <v>135</v>
      </c>
      <c r="J53" s="234">
        <f>SUM(H10:H49)+E55+H55</f>
        <v>9604.4410370351197</v>
      </c>
      <c r="L53" s="172"/>
      <c r="M53" s="172"/>
      <c r="N53" s="172"/>
      <c r="O53" s="172"/>
      <c r="P53" s="172"/>
    </row>
    <row r="54" spans="1:17" ht="13.95" customHeight="1" thickBot="1">
      <c r="A54" s="230" t="s">
        <v>136</v>
      </c>
      <c r="B54" s="208">
        <v>1579</v>
      </c>
      <c r="C54" s="179" t="s">
        <v>134</v>
      </c>
      <c r="D54" s="180" t="s">
        <v>218</v>
      </c>
      <c r="E54" s="205">
        <f>MAX(J10:J49)</f>
        <v>7270</v>
      </c>
      <c r="F54" s="179" t="s">
        <v>134</v>
      </c>
      <c r="G54" s="180" t="s">
        <v>220</v>
      </c>
      <c r="H54" s="205">
        <f>AVERAGE(J14:J48)</f>
        <v>6227.3076923076924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0.60999809438403763</v>
      </c>
      <c r="C55" s="179" t="s">
        <v>289</v>
      </c>
      <c r="D55" s="189" t="s">
        <v>287</v>
      </c>
      <c r="E55" s="212">
        <v>155</v>
      </c>
      <c r="F55" s="179" t="s">
        <v>288</v>
      </c>
      <c r="G55" s="178" t="s">
        <v>290</v>
      </c>
      <c r="H55" s="212">
        <v>50</v>
      </c>
      <c r="I55" s="197" t="s">
        <v>288</v>
      </c>
      <c r="J55" s="234">
        <f>(C50/42)+E55+H55</f>
        <v>9236.3414895238093</v>
      </c>
      <c r="L55" s="85">
        <f t="shared" ref="L55:P55" si="10">SUM(L10:L49)</f>
        <v>59.523809523809526</v>
      </c>
      <c r="M55" s="85">
        <f t="shared" si="10"/>
        <v>82420</v>
      </c>
      <c r="N55" s="85">
        <f t="shared" si="10"/>
        <v>250780</v>
      </c>
      <c r="O55" s="85">
        <f t="shared" si="10"/>
        <v>0</v>
      </c>
      <c r="P55" s="85">
        <f t="shared" si="10"/>
        <v>0</v>
      </c>
    </row>
    <row r="56" spans="1:17" ht="43.2" customHeight="1">
      <c r="A56" s="625" t="s">
        <v>572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13704</v>
      </c>
      <c r="B61" s="119">
        <f>C6</f>
        <v>13853</v>
      </c>
      <c r="C61" s="119">
        <f>C50</f>
        <v>379316.34256000002</v>
      </c>
      <c r="D61" s="119">
        <f>J55</f>
        <v>9236.3414895238093</v>
      </c>
      <c r="E61" s="119">
        <f>F50</f>
        <v>333200</v>
      </c>
      <c r="F61" s="119">
        <f>M55</f>
        <v>82420</v>
      </c>
      <c r="G61" s="119">
        <f>N55</f>
        <v>250780</v>
      </c>
      <c r="H61" s="119">
        <f>O55</f>
        <v>0</v>
      </c>
      <c r="I61" s="119">
        <f>P55</f>
        <v>0</v>
      </c>
      <c r="J61" s="119">
        <f>B52</f>
        <v>570</v>
      </c>
      <c r="K61" s="119">
        <f>B53</f>
        <v>5171</v>
      </c>
      <c r="L61" s="119">
        <f>B54</f>
        <v>1579</v>
      </c>
      <c r="M61" s="120">
        <f>B55</f>
        <v>0.60999809438403763</v>
      </c>
      <c r="N61" s="119">
        <f>E53</f>
        <v>95</v>
      </c>
      <c r="O61" s="119">
        <f>H53</f>
        <v>94.961538461538467</v>
      </c>
      <c r="P61" s="119">
        <f>E54</f>
        <v>7270</v>
      </c>
      <c r="Q61" s="119">
        <f>H54</f>
        <v>6227.3076923076924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0.24697728841018871</v>
      </c>
      <c r="N3" s="143">
        <f>N55/F50</f>
        <v>0.75302271158981127</v>
      </c>
      <c r="O3" s="143">
        <f>O55/F50</f>
        <v>0</v>
      </c>
      <c r="P3" s="143">
        <f>P55/F50</f>
        <v>0</v>
      </c>
    </row>
    <row r="4" spans="1:17" ht="13.95" customHeight="1" thickBot="1">
      <c r="A4" s="615">
        <v>33</v>
      </c>
      <c r="B4" s="181" t="s">
        <v>276</v>
      </c>
      <c r="C4" s="202">
        <v>13688</v>
      </c>
      <c r="D4" s="182" t="s">
        <v>137</v>
      </c>
      <c r="E4" s="186">
        <f>'Perf Sheet '!$L$5</f>
        <v>2.2169999999999999E-2</v>
      </c>
      <c r="F4" s="616" t="s">
        <v>284</v>
      </c>
      <c r="G4" s="617"/>
      <c r="H4" s="618" t="s">
        <v>511</v>
      </c>
      <c r="I4" s="618"/>
      <c r="J4" s="619"/>
      <c r="N4" s="32"/>
    </row>
    <row r="5" spans="1:17" ht="13.95" customHeight="1" thickBot="1">
      <c r="A5" s="615"/>
      <c r="B5" s="575" t="s">
        <v>139</v>
      </c>
      <c r="C5" s="203">
        <v>13522</v>
      </c>
      <c r="D5" s="183" t="s">
        <v>277</v>
      </c>
      <c r="E5" s="187">
        <f>(C6+C5)/2</f>
        <v>13597</v>
      </c>
      <c r="F5" s="616" t="s">
        <v>285</v>
      </c>
      <c r="G5" s="620"/>
      <c r="H5" s="618" t="s">
        <v>514</v>
      </c>
      <c r="I5" s="621"/>
      <c r="J5" s="619"/>
      <c r="M5" s="628" t="s">
        <v>198</v>
      </c>
      <c r="N5" s="629"/>
      <c r="O5" s="629"/>
      <c r="P5" s="630"/>
    </row>
    <row r="6" spans="1:17" ht="13.95" customHeight="1" thickBot="1">
      <c r="A6" s="225" t="s">
        <v>202</v>
      </c>
      <c r="B6" s="575" t="s">
        <v>140</v>
      </c>
      <c r="C6" s="203">
        <v>13672</v>
      </c>
      <c r="D6" s="184" t="s">
        <v>203</v>
      </c>
      <c r="E6" s="188">
        <f>'Perf Sheet '!$J$13</f>
        <v>0.65</v>
      </c>
      <c r="F6" s="192" t="s">
        <v>226</v>
      </c>
      <c r="G6" s="194">
        <f>SUM(C12:C15)/SUM(C12:C46)</f>
        <v>0.10728423101881895</v>
      </c>
      <c r="H6" s="192" t="s">
        <v>224</v>
      </c>
      <c r="I6" s="173">
        <f>J55/'Perf Sheet '!$E$21</f>
        <v>51.907515509827199</v>
      </c>
      <c r="J6" s="226"/>
      <c r="M6" s="631" t="s">
        <v>199</v>
      </c>
      <c r="N6" s="632"/>
      <c r="O6" s="632"/>
      <c r="P6" s="633"/>
    </row>
    <row r="7" spans="1:17" ht="13.95" customHeight="1" thickBot="1">
      <c r="A7" s="227">
        <v>22.1</v>
      </c>
      <c r="B7" s="575" t="s">
        <v>141</v>
      </c>
      <c r="C7" s="203">
        <v>8922</v>
      </c>
      <c r="D7" s="185" t="s">
        <v>138</v>
      </c>
      <c r="E7" s="187">
        <f>'Perf Sheet '!$J$15</f>
        <v>6</v>
      </c>
      <c r="F7" s="193" t="s">
        <v>223</v>
      </c>
      <c r="G7" s="187">
        <f>'Perf Sheet '!$J$12</f>
        <v>95</v>
      </c>
      <c r="H7" s="192" t="s">
        <v>225</v>
      </c>
      <c r="I7" s="173">
        <f>F50/'Perf Sheet '!$E$21</f>
        <v>1846.5927977839335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5963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59</v>
      </c>
      <c r="J11" s="229">
        <v>6310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569</v>
      </c>
      <c r="C12" s="205">
        <v>150</v>
      </c>
      <c r="D12" s="206"/>
      <c r="E12" s="214" t="s">
        <v>147</v>
      </c>
      <c r="F12" s="216">
        <f t="shared" si="5"/>
        <v>0</v>
      </c>
      <c r="G12" s="198">
        <f t="shared" si="6"/>
        <v>0</v>
      </c>
      <c r="H12" s="173">
        <f t="shared" si="0"/>
        <v>150</v>
      </c>
      <c r="I12" s="209">
        <v>90</v>
      </c>
      <c r="J12" s="229">
        <v>6430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6970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569</v>
      </c>
      <c r="C14" s="205">
        <v>559</v>
      </c>
      <c r="D14" s="206"/>
      <c r="E14" s="214" t="s">
        <v>148</v>
      </c>
      <c r="F14" s="216">
        <f t="shared" si="5"/>
        <v>0</v>
      </c>
      <c r="G14" s="198">
        <f t="shared" si="6"/>
        <v>0</v>
      </c>
      <c r="H14" s="173">
        <f t="shared" si="0"/>
        <v>559</v>
      </c>
      <c r="I14" s="209">
        <v>95</v>
      </c>
      <c r="J14" s="229">
        <v>6950</v>
      </c>
      <c r="L14" s="100">
        <f t="shared" si="7"/>
        <v>0</v>
      </c>
      <c r="M14" s="130">
        <f t="shared" si="1"/>
        <v>0</v>
      </c>
      <c r="N14" s="130">
        <f t="shared" si="2"/>
        <v>0</v>
      </c>
      <c r="O14" s="130">
        <f t="shared" si="3"/>
        <v>0</v>
      </c>
      <c r="P14" s="130">
        <f t="shared" si="4"/>
        <v>0</v>
      </c>
      <c r="Q14" s="86" t="s">
        <v>209</v>
      </c>
    </row>
    <row r="15" spans="1:17" ht="13.95" customHeight="1" thickBot="1">
      <c r="A15" s="228">
        <v>6</v>
      </c>
      <c r="B15" s="204" t="s">
        <v>569</v>
      </c>
      <c r="C15" s="205">
        <v>200</v>
      </c>
      <c r="D15" s="206">
        <v>0.3</v>
      </c>
      <c r="E15" s="214" t="s">
        <v>194</v>
      </c>
      <c r="F15" s="216">
        <v>2520</v>
      </c>
      <c r="G15" s="198">
        <f t="shared" si="6"/>
        <v>2520</v>
      </c>
      <c r="H15" s="173">
        <f t="shared" si="0"/>
        <v>202.71493212669682</v>
      </c>
      <c r="I15" s="209">
        <v>95</v>
      </c>
      <c r="J15" s="229">
        <v>7080</v>
      </c>
      <c r="L15" s="100">
        <f t="shared" si="7"/>
        <v>0</v>
      </c>
      <c r="M15" s="130">
        <f t="shared" si="1"/>
        <v>2520</v>
      </c>
      <c r="N15" s="130">
        <f t="shared" si="2"/>
        <v>0</v>
      </c>
      <c r="O15" s="130">
        <f t="shared" si="3"/>
        <v>0</v>
      </c>
      <c r="P15" s="130">
        <f t="shared" si="4"/>
        <v>0</v>
      </c>
      <c r="Q15" s="86" t="s">
        <v>175</v>
      </c>
    </row>
    <row r="16" spans="1:17" ht="13.95" customHeight="1" thickBot="1">
      <c r="A16" s="228">
        <v>7</v>
      </c>
      <c r="B16" s="204" t="s">
        <v>569</v>
      </c>
      <c r="C16" s="205">
        <v>249</v>
      </c>
      <c r="D16" s="206">
        <v>0.6</v>
      </c>
      <c r="E16" s="214" t="s">
        <v>194</v>
      </c>
      <c r="F16" s="216">
        <v>6280</v>
      </c>
      <c r="G16" s="198">
        <f t="shared" si="6"/>
        <v>8800</v>
      </c>
      <c r="H16" s="173">
        <f t="shared" si="0"/>
        <v>255.76018099547508</v>
      </c>
      <c r="I16" s="209">
        <v>95</v>
      </c>
      <c r="J16" s="229">
        <v>7230</v>
      </c>
      <c r="L16" s="100">
        <f t="shared" si="7"/>
        <v>0</v>
      </c>
      <c r="M16" s="130">
        <f t="shared" si="1"/>
        <v>6280</v>
      </c>
      <c r="N16" s="130">
        <f t="shared" si="2"/>
        <v>0</v>
      </c>
      <c r="O16" s="130">
        <f t="shared" si="3"/>
        <v>0</v>
      </c>
      <c r="P16" s="130">
        <f t="shared" si="4"/>
        <v>0</v>
      </c>
      <c r="Q16" s="86" t="s">
        <v>210</v>
      </c>
    </row>
    <row r="17" spans="1:17" ht="13.95" customHeight="1" thickBot="1">
      <c r="A17" s="228">
        <v>8</v>
      </c>
      <c r="B17" s="204" t="s">
        <v>569</v>
      </c>
      <c r="C17" s="205">
        <v>297</v>
      </c>
      <c r="D17" s="206">
        <v>0.9</v>
      </c>
      <c r="E17" s="214" t="s">
        <v>194</v>
      </c>
      <c r="F17" s="216">
        <v>11220</v>
      </c>
      <c r="G17" s="198">
        <f t="shared" si="6"/>
        <v>20020</v>
      </c>
      <c r="H17" s="173">
        <f t="shared" si="0"/>
        <v>309.09502262443442</v>
      </c>
      <c r="I17" s="209">
        <v>95</v>
      </c>
      <c r="J17" s="229">
        <v>7170</v>
      </c>
      <c r="L17" s="100">
        <f t="shared" si="7"/>
        <v>0</v>
      </c>
      <c r="M17" s="130">
        <f t="shared" si="1"/>
        <v>11220</v>
      </c>
      <c r="N17" s="130">
        <f t="shared" si="2"/>
        <v>0</v>
      </c>
      <c r="O17" s="130">
        <f t="shared" si="3"/>
        <v>0</v>
      </c>
      <c r="P17" s="130">
        <f t="shared" si="4"/>
        <v>0</v>
      </c>
      <c r="Q17" s="86" t="s">
        <v>148</v>
      </c>
    </row>
    <row r="18" spans="1:17" ht="13.95" customHeight="1" thickBot="1">
      <c r="A18" s="228">
        <v>9</v>
      </c>
      <c r="B18" s="204" t="s">
        <v>569</v>
      </c>
      <c r="C18" s="205">
        <v>299</v>
      </c>
      <c r="D18" s="206">
        <v>0.3</v>
      </c>
      <c r="E18" s="214" t="s">
        <v>194</v>
      </c>
      <c r="F18" s="216">
        <v>3770</v>
      </c>
      <c r="G18" s="198">
        <f t="shared" si="6"/>
        <v>23790</v>
      </c>
      <c r="H18" s="173">
        <f t="shared" si="0"/>
        <v>303.05882352941177</v>
      </c>
      <c r="I18" s="209">
        <v>95</v>
      </c>
      <c r="J18" s="229">
        <v>6800</v>
      </c>
      <c r="L18" s="100">
        <f t="shared" si="7"/>
        <v>0</v>
      </c>
      <c r="M18" s="130">
        <f t="shared" si="1"/>
        <v>3770</v>
      </c>
      <c r="N18" s="130">
        <f t="shared" si="2"/>
        <v>0</v>
      </c>
      <c r="O18" s="130">
        <f t="shared" si="3"/>
        <v>0</v>
      </c>
      <c r="P18" s="130">
        <f t="shared" si="4"/>
        <v>0</v>
      </c>
      <c r="Q18" s="86" t="s">
        <v>63</v>
      </c>
    </row>
    <row r="19" spans="1:17" ht="13.95" customHeight="1" thickBot="1">
      <c r="A19" s="228">
        <v>10</v>
      </c>
      <c r="B19" s="204" t="s">
        <v>569</v>
      </c>
      <c r="C19" s="205">
        <v>600</v>
      </c>
      <c r="D19" s="206">
        <v>1.1000000000000001</v>
      </c>
      <c r="E19" s="214" t="s">
        <v>194</v>
      </c>
      <c r="F19" s="216">
        <v>27730</v>
      </c>
      <c r="G19" s="198">
        <f t="shared" si="6"/>
        <v>51520</v>
      </c>
      <c r="H19" s="173">
        <f t="shared" si="0"/>
        <v>629.86425339366519</v>
      </c>
      <c r="I19" s="209">
        <v>95</v>
      </c>
      <c r="J19" s="229">
        <v>6990</v>
      </c>
      <c r="L19" s="100">
        <f t="shared" si="7"/>
        <v>0</v>
      </c>
      <c r="M19" s="130">
        <f t="shared" si="1"/>
        <v>27730</v>
      </c>
      <c r="N19" s="130">
        <f t="shared" si="2"/>
        <v>0</v>
      </c>
      <c r="O19" s="130">
        <f t="shared" si="3"/>
        <v>0</v>
      </c>
      <c r="P19" s="130">
        <f t="shared" si="4"/>
        <v>0</v>
      </c>
      <c r="Q19" s="86" t="s">
        <v>147</v>
      </c>
    </row>
    <row r="20" spans="1:17" ht="13.95" customHeight="1" thickBot="1">
      <c r="A20" s="228">
        <v>11</v>
      </c>
      <c r="B20" s="204" t="s">
        <v>569</v>
      </c>
      <c r="C20" s="205">
        <v>489</v>
      </c>
      <c r="D20" s="206">
        <v>1.5</v>
      </c>
      <c r="E20" s="214" t="s">
        <v>194</v>
      </c>
      <c r="F20" s="216">
        <v>30800</v>
      </c>
      <c r="G20" s="198">
        <f t="shared" si="6"/>
        <v>82320</v>
      </c>
      <c r="H20" s="173">
        <f t="shared" si="0"/>
        <v>522.19004524886873</v>
      </c>
      <c r="I20" s="209">
        <v>95</v>
      </c>
      <c r="J20" s="229">
        <v>6640</v>
      </c>
      <c r="L20" s="100">
        <f t="shared" si="7"/>
        <v>0</v>
      </c>
      <c r="M20" s="130">
        <f t="shared" si="1"/>
        <v>30800</v>
      </c>
      <c r="N20" s="130">
        <f t="shared" si="2"/>
        <v>0</v>
      </c>
      <c r="O20" s="130">
        <f t="shared" si="3"/>
        <v>0</v>
      </c>
      <c r="P20" s="130">
        <f t="shared" si="4"/>
        <v>0</v>
      </c>
      <c r="Q20" s="86" t="s">
        <v>186</v>
      </c>
    </row>
    <row r="21" spans="1:17" ht="13.95" customHeight="1" thickBot="1">
      <c r="A21" s="228">
        <v>12</v>
      </c>
      <c r="B21" s="204" t="s">
        <v>571</v>
      </c>
      <c r="C21" s="205">
        <v>300</v>
      </c>
      <c r="D21" s="206">
        <v>0.6</v>
      </c>
      <c r="E21" s="214" t="s">
        <v>174</v>
      </c>
      <c r="F21" s="216">
        <v>7560</v>
      </c>
      <c r="G21" s="198">
        <f t="shared" si="6"/>
        <v>89880</v>
      </c>
      <c r="H21" s="173">
        <f t="shared" si="0"/>
        <v>308.1447963800905</v>
      </c>
      <c r="I21" s="209">
        <v>95</v>
      </c>
      <c r="J21" s="229">
        <v>6280</v>
      </c>
      <c r="L21" s="100">
        <f t="shared" si="7"/>
        <v>0</v>
      </c>
      <c r="M21" s="130">
        <f t="shared" si="1"/>
        <v>0</v>
      </c>
      <c r="N21" s="130">
        <f t="shared" si="2"/>
        <v>7560</v>
      </c>
      <c r="O21" s="130">
        <f t="shared" si="3"/>
        <v>0</v>
      </c>
      <c r="P21" s="130">
        <f t="shared" si="4"/>
        <v>0</v>
      </c>
      <c r="Q21" s="86" t="s">
        <v>187</v>
      </c>
    </row>
    <row r="22" spans="1:17" ht="13.95" customHeight="1" thickBot="1">
      <c r="A22" s="228">
        <v>13</v>
      </c>
      <c r="B22" s="204" t="s">
        <v>571</v>
      </c>
      <c r="C22" s="205">
        <v>549</v>
      </c>
      <c r="D22" s="206">
        <v>0.9</v>
      </c>
      <c r="E22" s="214" t="s">
        <v>174</v>
      </c>
      <c r="F22" s="216">
        <v>20740</v>
      </c>
      <c r="G22" s="198">
        <f t="shared" si="6"/>
        <v>110620</v>
      </c>
      <c r="H22" s="173">
        <f t="shared" si="0"/>
        <v>571.35746606334851</v>
      </c>
      <c r="I22" s="209">
        <v>95</v>
      </c>
      <c r="J22" s="229">
        <v>6310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571</v>
      </c>
      <c r="C23" s="205">
        <v>150</v>
      </c>
      <c r="D23" s="206">
        <v>0.3</v>
      </c>
      <c r="E23" s="214" t="s">
        <v>174</v>
      </c>
      <c r="F23" s="216">
        <v>1890</v>
      </c>
      <c r="G23" s="198">
        <f t="shared" si="6"/>
        <v>112510</v>
      </c>
      <c r="H23" s="173">
        <f t="shared" si="0"/>
        <v>152.03619909502262</v>
      </c>
      <c r="I23" s="209">
        <v>95</v>
      </c>
      <c r="J23" s="229">
        <v>6230</v>
      </c>
      <c r="L23" s="100">
        <f t="shared" si="7"/>
        <v>0</v>
      </c>
      <c r="M23" s="130">
        <f t="shared" si="1"/>
        <v>0</v>
      </c>
      <c r="N23" s="130">
        <f t="shared" si="2"/>
        <v>1890</v>
      </c>
      <c r="O23" s="130">
        <f t="shared" si="3"/>
        <v>0</v>
      </c>
      <c r="P23" s="130">
        <f t="shared" si="4"/>
        <v>0</v>
      </c>
      <c r="Q23" s="86" t="s">
        <v>249</v>
      </c>
    </row>
    <row r="24" spans="1:17" ht="13.95" customHeight="1" thickBot="1">
      <c r="A24" s="228">
        <v>15</v>
      </c>
      <c r="B24" s="204" t="s">
        <v>571</v>
      </c>
      <c r="C24" s="205">
        <v>349</v>
      </c>
      <c r="D24" s="206">
        <v>0.9</v>
      </c>
      <c r="E24" s="214" t="s">
        <v>174</v>
      </c>
      <c r="F24" s="216">
        <v>13180</v>
      </c>
      <c r="G24" s="198">
        <f t="shared" si="6"/>
        <v>125690</v>
      </c>
      <c r="H24" s="173">
        <f t="shared" si="0"/>
        <v>363.21266968325796</v>
      </c>
      <c r="I24" s="209">
        <v>95</v>
      </c>
      <c r="J24" s="229">
        <v>6090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571</v>
      </c>
      <c r="C25" s="205">
        <v>499</v>
      </c>
      <c r="D25" s="206">
        <v>1.3</v>
      </c>
      <c r="E25" s="214" t="s">
        <v>174</v>
      </c>
      <c r="F25" s="216">
        <v>27230</v>
      </c>
      <c r="G25" s="198">
        <f t="shared" si="6"/>
        <v>152920</v>
      </c>
      <c r="H25" s="173">
        <f t="shared" si="0"/>
        <v>528.35294117647061</v>
      </c>
      <c r="I25" s="209">
        <v>95</v>
      </c>
      <c r="J25" s="229">
        <v>6220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571</v>
      </c>
      <c r="C26" s="205">
        <v>152</v>
      </c>
      <c r="D26" s="206">
        <v>0.3</v>
      </c>
      <c r="E26" s="214" t="s">
        <v>174</v>
      </c>
      <c r="F26" s="216">
        <v>1910</v>
      </c>
      <c r="G26" s="198">
        <f t="shared" si="6"/>
        <v>154830</v>
      </c>
      <c r="H26" s="173">
        <f t="shared" si="0"/>
        <v>154.06334841628959</v>
      </c>
      <c r="I26" s="209">
        <v>95</v>
      </c>
      <c r="J26" s="229">
        <v>6170</v>
      </c>
      <c r="L26" s="100">
        <f t="shared" si="7"/>
        <v>0</v>
      </c>
      <c r="M26" s="130">
        <f t="shared" si="1"/>
        <v>0</v>
      </c>
      <c r="N26" s="130">
        <f t="shared" si="2"/>
        <v>1910</v>
      </c>
      <c r="O26" s="130">
        <f t="shared" si="3"/>
        <v>0</v>
      </c>
      <c r="P26" s="130">
        <f t="shared" si="4"/>
        <v>0</v>
      </c>
    </row>
    <row r="27" spans="1:17" ht="13.95" customHeight="1" thickBot="1">
      <c r="A27" s="228">
        <v>18</v>
      </c>
      <c r="B27" s="204" t="s">
        <v>571</v>
      </c>
      <c r="C27" s="205">
        <v>401</v>
      </c>
      <c r="D27" s="206">
        <v>0.9</v>
      </c>
      <c r="E27" s="214" t="s">
        <v>174</v>
      </c>
      <c r="F27" s="216">
        <v>15150</v>
      </c>
      <c r="G27" s="198">
        <f t="shared" si="6"/>
        <v>169980</v>
      </c>
      <c r="H27" s="173">
        <f t="shared" si="0"/>
        <v>417.33031674208149</v>
      </c>
      <c r="I27" s="209">
        <v>95</v>
      </c>
      <c r="J27" s="229">
        <v>6210</v>
      </c>
      <c r="L27" s="100">
        <f t="shared" si="7"/>
        <v>0</v>
      </c>
      <c r="M27" s="130">
        <f t="shared" si="1"/>
        <v>0</v>
      </c>
      <c r="N27" s="130">
        <f t="shared" si="2"/>
        <v>15150</v>
      </c>
      <c r="O27" s="130">
        <f t="shared" si="3"/>
        <v>0</v>
      </c>
      <c r="P27" s="130">
        <f t="shared" si="4"/>
        <v>0</v>
      </c>
    </row>
    <row r="28" spans="1:17" ht="13.95" customHeight="1" thickBot="1">
      <c r="A28" s="228">
        <v>19</v>
      </c>
      <c r="B28" s="204" t="s">
        <v>571</v>
      </c>
      <c r="C28" s="205">
        <v>399</v>
      </c>
      <c r="D28" s="206">
        <v>1.3</v>
      </c>
      <c r="E28" s="214" t="s">
        <v>174</v>
      </c>
      <c r="F28" s="216">
        <v>21810</v>
      </c>
      <c r="G28" s="198">
        <f t="shared" si="6"/>
        <v>191790</v>
      </c>
      <c r="H28" s="173">
        <f t="shared" si="0"/>
        <v>422.47058823529414</v>
      </c>
      <c r="I28" s="209">
        <v>95</v>
      </c>
      <c r="J28" s="229">
        <v>6220</v>
      </c>
      <c r="L28" s="100">
        <f t="shared" si="7"/>
        <v>0</v>
      </c>
      <c r="M28" s="130">
        <f t="shared" si="1"/>
        <v>0</v>
      </c>
      <c r="N28" s="130">
        <f t="shared" si="2"/>
        <v>21810</v>
      </c>
      <c r="O28" s="130">
        <f t="shared" si="3"/>
        <v>0</v>
      </c>
      <c r="P28" s="130">
        <f t="shared" si="4"/>
        <v>0</v>
      </c>
    </row>
    <row r="29" spans="1:17" ht="13.95" customHeight="1" thickBot="1">
      <c r="A29" s="228">
        <v>20</v>
      </c>
      <c r="B29" s="204" t="s">
        <v>571</v>
      </c>
      <c r="C29" s="205">
        <v>399</v>
      </c>
      <c r="D29" s="206">
        <v>0.9</v>
      </c>
      <c r="E29" s="214" t="s">
        <v>174</v>
      </c>
      <c r="F29" s="216">
        <v>15070</v>
      </c>
      <c r="G29" s="198">
        <f t="shared" si="6"/>
        <v>206860</v>
      </c>
      <c r="H29" s="173">
        <f t="shared" si="0"/>
        <v>415.24886877828055</v>
      </c>
      <c r="I29" s="209">
        <v>95</v>
      </c>
      <c r="J29" s="229">
        <v>6070</v>
      </c>
      <c r="L29" s="100">
        <f t="shared" si="7"/>
        <v>0</v>
      </c>
      <c r="M29" s="130">
        <f t="shared" si="1"/>
        <v>0</v>
      </c>
      <c r="N29" s="130">
        <f t="shared" si="2"/>
        <v>15070</v>
      </c>
      <c r="O29" s="130">
        <f t="shared" si="3"/>
        <v>0</v>
      </c>
      <c r="P29" s="130">
        <f t="shared" si="4"/>
        <v>0</v>
      </c>
    </row>
    <row r="30" spans="1:17" ht="13.95" customHeight="1" thickBot="1">
      <c r="A30" s="228">
        <v>21</v>
      </c>
      <c r="B30" s="204" t="s">
        <v>571</v>
      </c>
      <c r="C30" s="205">
        <v>300</v>
      </c>
      <c r="D30" s="206">
        <v>1.5</v>
      </c>
      <c r="E30" s="214" t="s">
        <v>174</v>
      </c>
      <c r="F30" s="216">
        <v>18880</v>
      </c>
      <c r="G30" s="198">
        <f t="shared" si="6"/>
        <v>225740</v>
      </c>
      <c r="H30" s="173">
        <f t="shared" si="0"/>
        <v>320.36199095022624</v>
      </c>
      <c r="I30" s="209">
        <v>95</v>
      </c>
      <c r="J30" s="229">
        <v>6290</v>
      </c>
      <c r="L30" s="100">
        <f t="shared" si="7"/>
        <v>0</v>
      </c>
      <c r="M30" s="130">
        <f t="shared" si="1"/>
        <v>0</v>
      </c>
      <c r="N30" s="130">
        <f t="shared" si="2"/>
        <v>18880</v>
      </c>
      <c r="O30" s="130">
        <f t="shared" si="3"/>
        <v>0</v>
      </c>
      <c r="P30" s="130">
        <f t="shared" si="4"/>
        <v>0</v>
      </c>
    </row>
    <row r="31" spans="1:17" ht="13.95" customHeight="1" thickBot="1">
      <c r="A31" s="228">
        <v>22</v>
      </c>
      <c r="B31" s="204" t="s">
        <v>571</v>
      </c>
      <c r="C31" s="205">
        <v>199</v>
      </c>
      <c r="D31" s="206">
        <v>0.3</v>
      </c>
      <c r="E31" s="214" t="s">
        <v>174</v>
      </c>
      <c r="F31" s="216">
        <v>2510</v>
      </c>
      <c r="G31" s="198">
        <f t="shared" si="6"/>
        <v>228250</v>
      </c>
      <c r="H31" s="173">
        <f t="shared" si="0"/>
        <v>201.70135746606334</v>
      </c>
      <c r="I31" s="209">
        <v>95</v>
      </c>
      <c r="J31" s="229">
        <v>6030</v>
      </c>
      <c r="L31" s="100">
        <f t="shared" si="7"/>
        <v>0</v>
      </c>
      <c r="M31" s="130">
        <f t="shared" si="1"/>
        <v>0</v>
      </c>
      <c r="N31" s="130">
        <f t="shared" si="2"/>
        <v>2510</v>
      </c>
      <c r="O31" s="130">
        <f t="shared" si="3"/>
        <v>0</v>
      </c>
      <c r="P31" s="130">
        <f t="shared" si="4"/>
        <v>0</v>
      </c>
    </row>
    <row r="32" spans="1:17" ht="13.95" customHeight="1" thickBot="1">
      <c r="A32" s="228">
        <v>23</v>
      </c>
      <c r="B32" s="204" t="s">
        <v>571</v>
      </c>
      <c r="C32" s="205">
        <v>200</v>
      </c>
      <c r="D32" s="206">
        <v>0.6</v>
      </c>
      <c r="E32" s="214" t="s">
        <v>174</v>
      </c>
      <c r="F32" s="216">
        <v>5030</v>
      </c>
      <c r="G32" s="198">
        <f t="shared" si="6"/>
        <v>233280</v>
      </c>
      <c r="H32" s="173">
        <f t="shared" si="0"/>
        <v>205.42986425339365</v>
      </c>
      <c r="I32" s="209">
        <v>95</v>
      </c>
      <c r="J32" s="229">
        <v>5990</v>
      </c>
      <c r="L32" s="100">
        <f t="shared" si="7"/>
        <v>0</v>
      </c>
      <c r="M32" s="130">
        <f t="shared" si="1"/>
        <v>0</v>
      </c>
      <c r="N32" s="130">
        <f t="shared" si="2"/>
        <v>5030</v>
      </c>
      <c r="O32" s="130">
        <f t="shared" si="3"/>
        <v>0</v>
      </c>
      <c r="P32" s="130">
        <f t="shared" si="4"/>
        <v>0</v>
      </c>
    </row>
    <row r="33" spans="1:16" ht="13.95" customHeight="1" thickBot="1">
      <c r="A33" s="228">
        <v>24</v>
      </c>
      <c r="B33" s="204" t="s">
        <v>571</v>
      </c>
      <c r="C33" s="205">
        <v>347</v>
      </c>
      <c r="D33" s="206">
        <v>0.9</v>
      </c>
      <c r="E33" s="214" t="s">
        <v>174</v>
      </c>
      <c r="F33" s="216">
        <v>13110</v>
      </c>
      <c r="G33" s="198">
        <f t="shared" si="6"/>
        <v>246390</v>
      </c>
      <c r="H33" s="173">
        <f t="shared" si="0"/>
        <v>361.13122171945702</v>
      </c>
      <c r="I33" s="209">
        <v>95</v>
      </c>
      <c r="J33" s="229">
        <v>6030</v>
      </c>
      <c r="L33" s="100">
        <f t="shared" si="7"/>
        <v>0</v>
      </c>
      <c r="M33" s="130">
        <f t="shared" si="1"/>
        <v>0</v>
      </c>
      <c r="N33" s="130">
        <f t="shared" si="2"/>
        <v>13110</v>
      </c>
      <c r="O33" s="130">
        <f t="shared" si="3"/>
        <v>0</v>
      </c>
      <c r="P33" s="130">
        <f t="shared" si="4"/>
        <v>0</v>
      </c>
    </row>
    <row r="34" spans="1:16" ht="13.95" customHeight="1" thickBot="1">
      <c r="A34" s="228">
        <v>25</v>
      </c>
      <c r="B34" s="204" t="s">
        <v>571</v>
      </c>
      <c r="C34" s="205">
        <v>250</v>
      </c>
      <c r="D34" s="206">
        <v>1.5</v>
      </c>
      <c r="E34" s="214" t="s">
        <v>174</v>
      </c>
      <c r="F34" s="216">
        <v>15750</v>
      </c>
      <c r="G34" s="198">
        <f t="shared" si="6"/>
        <v>262140</v>
      </c>
      <c r="H34" s="173">
        <f t="shared" si="0"/>
        <v>266.96832579185519</v>
      </c>
      <c r="I34" s="209">
        <v>95</v>
      </c>
      <c r="J34" s="229">
        <v>6100</v>
      </c>
      <c r="L34" s="100">
        <f t="shared" si="7"/>
        <v>0</v>
      </c>
      <c r="M34" s="130">
        <f t="shared" si="1"/>
        <v>0</v>
      </c>
      <c r="N34" s="130">
        <f t="shared" si="2"/>
        <v>15750</v>
      </c>
      <c r="O34" s="130">
        <f t="shared" si="3"/>
        <v>0</v>
      </c>
      <c r="P34" s="130">
        <f t="shared" si="4"/>
        <v>0</v>
      </c>
    </row>
    <row r="35" spans="1:16" ht="13.95" customHeight="1" thickBot="1">
      <c r="A35" s="228">
        <v>26</v>
      </c>
      <c r="B35" s="204" t="s">
        <v>571</v>
      </c>
      <c r="C35" s="205">
        <v>250</v>
      </c>
      <c r="D35" s="206">
        <v>0.6</v>
      </c>
      <c r="E35" s="214" t="s">
        <v>174</v>
      </c>
      <c r="F35" s="216">
        <v>6310</v>
      </c>
      <c r="G35" s="198">
        <f t="shared" si="6"/>
        <v>268450</v>
      </c>
      <c r="H35" s="173">
        <f t="shared" si="0"/>
        <v>256.78733031674204</v>
      </c>
      <c r="I35" s="209">
        <v>95</v>
      </c>
      <c r="J35" s="229">
        <v>6160</v>
      </c>
      <c r="L35" s="100">
        <f t="shared" si="7"/>
        <v>0</v>
      </c>
      <c r="M35" s="130">
        <f t="shared" si="1"/>
        <v>0</v>
      </c>
      <c r="N35" s="130">
        <f t="shared" si="2"/>
        <v>6310</v>
      </c>
      <c r="O35" s="130">
        <f t="shared" si="3"/>
        <v>0</v>
      </c>
      <c r="P35" s="130">
        <f t="shared" si="4"/>
        <v>0</v>
      </c>
    </row>
    <row r="36" spans="1:16" ht="13.95" customHeight="1" thickBot="1">
      <c r="A36" s="228">
        <v>27</v>
      </c>
      <c r="B36" s="204" t="s">
        <v>571</v>
      </c>
      <c r="C36" s="205">
        <v>410</v>
      </c>
      <c r="D36" s="206">
        <v>1</v>
      </c>
      <c r="E36" s="214" t="s">
        <v>174</v>
      </c>
      <c r="F36" s="216">
        <v>17240</v>
      </c>
      <c r="G36" s="198">
        <f t="shared" si="6"/>
        <v>285690</v>
      </c>
      <c r="H36" s="173">
        <f t="shared" si="0"/>
        <v>428.55203619909503</v>
      </c>
      <c r="I36" s="209">
        <v>95</v>
      </c>
      <c r="J36" s="229">
        <v>5970</v>
      </c>
      <c r="L36" s="100">
        <f t="shared" si="7"/>
        <v>0</v>
      </c>
      <c r="M36" s="130">
        <f t="shared" si="1"/>
        <v>0</v>
      </c>
      <c r="N36" s="130">
        <f t="shared" si="2"/>
        <v>17240</v>
      </c>
      <c r="O36" s="130">
        <f t="shared" si="3"/>
        <v>0</v>
      </c>
      <c r="P36" s="130">
        <f t="shared" si="4"/>
        <v>0</v>
      </c>
    </row>
    <row r="37" spans="1:16" ht="13.95" customHeight="1" thickBot="1">
      <c r="A37" s="228">
        <v>28</v>
      </c>
      <c r="B37" s="204" t="s">
        <v>571</v>
      </c>
      <c r="C37" s="205">
        <v>250</v>
      </c>
      <c r="D37" s="206">
        <v>1.3</v>
      </c>
      <c r="E37" s="214" t="s">
        <v>174</v>
      </c>
      <c r="F37" s="216">
        <v>13610</v>
      </c>
      <c r="G37" s="198">
        <f t="shared" si="6"/>
        <v>299300</v>
      </c>
      <c r="H37" s="173">
        <f t="shared" si="0"/>
        <v>264.70588235294116</v>
      </c>
      <c r="I37" s="209">
        <v>95</v>
      </c>
      <c r="J37" s="229">
        <v>6080</v>
      </c>
      <c r="L37" s="100">
        <f t="shared" si="7"/>
        <v>0</v>
      </c>
      <c r="M37" s="130">
        <f t="shared" si="1"/>
        <v>0</v>
      </c>
      <c r="N37" s="130">
        <f t="shared" si="2"/>
        <v>13610</v>
      </c>
      <c r="O37" s="130">
        <f t="shared" si="3"/>
        <v>0</v>
      </c>
      <c r="P37" s="130">
        <f t="shared" si="4"/>
        <v>0</v>
      </c>
    </row>
    <row r="38" spans="1:16" ht="13.95" customHeight="1" thickBot="1">
      <c r="A38" s="228">
        <v>29</v>
      </c>
      <c r="B38" s="204" t="s">
        <v>571</v>
      </c>
      <c r="C38" s="205">
        <v>210</v>
      </c>
      <c r="D38" s="206">
        <v>1.5</v>
      </c>
      <c r="E38" s="214" t="s">
        <v>174</v>
      </c>
      <c r="F38" s="216">
        <v>13210</v>
      </c>
      <c r="G38" s="198">
        <f t="shared" si="6"/>
        <v>312510</v>
      </c>
      <c r="H38" s="173">
        <f t="shared" si="0"/>
        <v>224.25339366515837</v>
      </c>
      <c r="I38" s="209">
        <v>95</v>
      </c>
      <c r="J38" s="229">
        <v>6350</v>
      </c>
      <c r="L38" s="100">
        <f t="shared" si="7"/>
        <v>0</v>
      </c>
      <c r="M38" s="130">
        <f t="shared" si="1"/>
        <v>0</v>
      </c>
      <c r="N38" s="130">
        <f t="shared" si="2"/>
        <v>13210</v>
      </c>
      <c r="O38" s="130">
        <f t="shared" si="3"/>
        <v>0</v>
      </c>
      <c r="P38" s="130">
        <f t="shared" si="4"/>
        <v>0</v>
      </c>
    </row>
    <row r="39" spans="1:16" ht="13.95" customHeight="1" thickBot="1">
      <c r="A39" s="228">
        <v>30</v>
      </c>
      <c r="B39" s="204" t="s">
        <v>571</v>
      </c>
      <c r="C39" s="205">
        <v>313</v>
      </c>
      <c r="D39" s="206">
        <v>2</v>
      </c>
      <c r="E39" s="214" t="s">
        <v>174</v>
      </c>
      <c r="F39" s="216">
        <v>20800</v>
      </c>
      <c r="G39" s="198">
        <f t="shared" si="6"/>
        <v>333310</v>
      </c>
      <c r="H39" s="173">
        <f t="shared" si="0"/>
        <v>341.32579185520359</v>
      </c>
      <c r="I39" s="209">
        <v>95</v>
      </c>
      <c r="J39" s="229">
        <v>6950</v>
      </c>
      <c r="L39" s="100">
        <f t="shared" si="7"/>
        <v>0</v>
      </c>
      <c r="M39" s="130">
        <f t="shared" si="1"/>
        <v>0</v>
      </c>
      <c r="N39" s="130">
        <f t="shared" si="2"/>
        <v>20800</v>
      </c>
      <c r="O39" s="130">
        <f t="shared" si="3"/>
        <v>0</v>
      </c>
      <c r="P39" s="130">
        <f t="shared" si="4"/>
        <v>0</v>
      </c>
    </row>
    <row r="40" spans="1:16" ht="13.95" customHeight="1" thickBot="1">
      <c r="A40" s="228">
        <v>31</v>
      </c>
      <c r="B40" s="204"/>
      <c r="C40" s="205"/>
      <c r="D40" s="206"/>
      <c r="E40" s="214"/>
      <c r="F40" s="216">
        <f t="shared" si="5"/>
        <v>0</v>
      </c>
      <c r="G40" s="198">
        <f t="shared" si="6"/>
        <v>333310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571</v>
      </c>
      <c r="C49" s="191">
        <f>(C5*E4)</f>
        <v>299.78273999999999</v>
      </c>
      <c r="D49" s="213"/>
      <c r="E49" s="207" t="s">
        <v>214</v>
      </c>
      <c r="F49" s="215"/>
      <c r="G49" s="199"/>
      <c r="H49" s="173">
        <f t="shared" si="0"/>
        <v>299.78273999999999</v>
      </c>
      <c r="I49" s="205">
        <v>95</v>
      </c>
      <c r="J49" s="229">
        <v>6300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385236.87508000003</v>
      </c>
      <c r="D50" s="195" t="s">
        <v>294</v>
      </c>
      <c r="E50" s="177" t="s">
        <v>295</v>
      </c>
      <c r="F50" s="191">
        <f>SUM(F10:F46)</f>
        <v>333310</v>
      </c>
      <c r="G50" s="201" t="s">
        <v>212</v>
      </c>
      <c r="H50" s="200"/>
      <c r="I50" s="197"/>
      <c r="J50" s="231" t="s">
        <v>257</v>
      </c>
      <c r="K50" s="32"/>
      <c r="L50" s="100"/>
      <c r="M50" s="101"/>
      <c r="N50" s="101"/>
      <c r="O50" s="102"/>
      <c r="P50" s="102"/>
    </row>
    <row r="51" spans="1:17" ht="13.95" customHeight="1" thickBot="1">
      <c r="A51" s="230" t="s">
        <v>259</v>
      </c>
      <c r="B51" s="210">
        <v>0.16250000000000001</v>
      </c>
      <c r="C51" s="190" t="s">
        <v>258</v>
      </c>
      <c r="D51" s="180" t="s">
        <v>260</v>
      </c>
      <c r="E51" s="210">
        <v>0.24374999999999999</v>
      </c>
      <c r="F51" s="190" t="s">
        <v>258</v>
      </c>
      <c r="G51" s="180" t="s">
        <v>261</v>
      </c>
      <c r="H51" s="217">
        <v>43173</v>
      </c>
      <c r="I51" s="197" t="s">
        <v>301</v>
      </c>
      <c r="J51" s="232">
        <f>H49+H55</f>
        <v>349.78273999999999</v>
      </c>
      <c r="K51" s="172"/>
      <c r="L51" s="100"/>
      <c r="M51" s="101"/>
      <c r="N51" s="101"/>
      <c r="O51" s="102"/>
      <c r="P51" s="102"/>
    </row>
    <row r="52" spans="1:17" ht="13.95" customHeight="1" thickBot="1">
      <c r="A52" s="230" t="s">
        <v>234</v>
      </c>
      <c r="B52" s="205">
        <v>688</v>
      </c>
      <c r="C52" s="179" t="s">
        <v>134</v>
      </c>
      <c r="D52" s="180" t="s">
        <v>216</v>
      </c>
      <c r="E52" s="211">
        <f>MAX(D10:D48)</f>
        <v>2</v>
      </c>
      <c r="F52" s="179" t="s">
        <v>221</v>
      </c>
      <c r="G52" s="180" t="s">
        <v>222</v>
      </c>
      <c r="H52" s="211">
        <f>F50/(SUM(C15:C48)*42)</f>
        <v>0.9844873317147228</v>
      </c>
      <c r="I52" s="197" t="s">
        <v>221</v>
      </c>
      <c r="J52" s="233" t="s">
        <v>292</v>
      </c>
      <c r="L52" s="100"/>
      <c r="M52" s="101"/>
      <c r="N52" s="101"/>
      <c r="O52" s="102"/>
      <c r="P52" s="102"/>
    </row>
    <row r="53" spans="1:17" ht="13.95" customHeight="1" thickBot="1">
      <c r="A53" s="230" t="s">
        <v>235</v>
      </c>
      <c r="B53" s="205">
        <v>5963</v>
      </c>
      <c r="C53" s="179" t="s">
        <v>134</v>
      </c>
      <c r="D53" s="180" t="s">
        <v>217</v>
      </c>
      <c r="E53" s="205">
        <f>MAX(I10:I49)</f>
        <v>95</v>
      </c>
      <c r="F53" s="179" t="s">
        <v>135</v>
      </c>
      <c r="G53" s="180" t="s">
        <v>219</v>
      </c>
      <c r="H53" s="205">
        <f>AVERAGE(I14:I48)</f>
        <v>95</v>
      </c>
      <c r="I53" s="197" t="s">
        <v>135</v>
      </c>
      <c r="J53" s="234">
        <f>SUM(H10:H49)+E55+H55</f>
        <v>9734.424196582635</v>
      </c>
      <c r="L53" s="172"/>
      <c r="M53" s="172"/>
      <c r="N53" s="172"/>
      <c r="O53" s="172"/>
      <c r="P53" s="172"/>
    </row>
    <row r="54" spans="1:17" ht="13.95" customHeight="1" thickBot="1">
      <c r="A54" s="230" t="s">
        <v>136</v>
      </c>
      <c r="B54" s="208">
        <v>1600</v>
      </c>
      <c r="C54" s="179" t="s">
        <v>134</v>
      </c>
      <c r="D54" s="180" t="s">
        <v>218</v>
      </c>
      <c r="E54" s="205">
        <f>MAX(J10:J49)</f>
        <v>7230</v>
      </c>
      <c r="F54" s="179" t="s">
        <v>134</v>
      </c>
      <c r="G54" s="180" t="s">
        <v>220</v>
      </c>
      <c r="H54" s="205">
        <f>AVERAGE(J14:J48)</f>
        <v>6408.0769230769229</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0.61233198834342084</v>
      </c>
      <c r="C55" s="179" t="s">
        <v>289</v>
      </c>
      <c r="D55" s="189" t="s">
        <v>287</v>
      </c>
      <c r="E55" s="212">
        <v>147</v>
      </c>
      <c r="F55" s="179" t="s">
        <v>288</v>
      </c>
      <c r="G55" s="178" t="s">
        <v>290</v>
      </c>
      <c r="H55" s="212">
        <v>50</v>
      </c>
      <c r="I55" s="197" t="s">
        <v>288</v>
      </c>
      <c r="J55" s="234">
        <f>(C50/42)+E55+H55</f>
        <v>9369.3065495238097</v>
      </c>
      <c r="L55" s="85">
        <f t="shared" ref="L55:P55" si="10">SUM(L10:L49)</f>
        <v>59.523809523809526</v>
      </c>
      <c r="M55" s="85">
        <f t="shared" si="10"/>
        <v>82320</v>
      </c>
      <c r="N55" s="85">
        <f t="shared" si="10"/>
        <v>250990</v>
      </c>
      <c r="O55" s="85">
        <f t="shared" si="10"/>
        <v>0</v>
      </c>
      <c r="P55" s="85">
        <f t="shared" si="10"/>
        <v>0</v>
      </c>
    </row>
    <row r="56" spans="1:17" ht="43.2" customHeight="1">
      <c r="A56" s="625" t="s">
        <v>572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13522</v>
      </c>
      <c r="B61" s="119">
        <f>C6</f>
        <v>13672</v>
      </c>
      <c r="C61" s="119">
        <f>C50</f>
        <v>385236.87508000003</v>
      </c>
      <c r="D61" s="119">
        <f>J55</f>
        <v>9369.3065495238097</v>
      </c>
      <c r="E61" s="119">
        <f>F50</f>
        <v>333310</v>
      </c>
      <c r="F61" s="119">
        <f>M55</f>
        <v>82320</v>
      </c>
      <c r="G61" s="119">
        <f>N55</f>
        <v>250990</v>
      </c>
      <c r="H61" s="119">
        <f>O55</f>
        <v>0</v>
      </c>
      <c r="I61" s="119">
        <f>P55</f>
        <v>0</v>
      </c>
      <c r="J61" s="119">
        <f>B52</f>
        <v>688</v>
      </c>
      <c r="K61" s="119">
        <f>B53</f>
        <v>5963</v>
      </c>
      <c r="L61" s="119">
        <f>B54</f>
        <v>1600</v>
      </c>
      <c r="M61" s="120">
        <f>B55</f>
        <v>0.61233198834342084</v>
      </c>
      <c r="N61" s="119">
        <f>E53</f>
        <v>95</v>
      </c>
      <c r="O61" s="119">
        <f>H53</f>
        <v>95</v>
      </c>
      <c r="P61" s="119">
        <f>E54</f>
        <v>7230</v>
      </c>
      <c r="Q61" s="119">
        <f>H54</f>
        <v>6408.0769230769229</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0.24920482506151354</v>
      </c>
      <c r="N3" s="143">
        <f>N55/F50</f>
        <v>0.75079517493848646</v>
      </c>
      <c r="O3" s="143">
        <f>O55/F50</f>
        <v>0</v>
      </c>
      <c r="P3" s="143">
        <f>P55/F50</f>
        <v>0</v>
      </c>
    </row>
    <row r="4" spans="1:17" ht="13.95" customHeight="1" thickBot="1">
      <c r="A4" s="615">
        <v>34</v>
      </c>
      <c r="B4" s="181" t="s">
        <v>276</v>
      </c>
      <c r="C4" s="202">
        <v>13506</v>
      </c>
      <c r="D4" s="182" t="s">
        <v>137</v>
      </c>
      <c r="E4" s="186">
        <f>'Perf Sheet '!$L$5</f>
        <v>2.2169999999999999E-2</v>
      </c>
      <c r="F4" s="616" t="s">
        <v>284</v>
      </c>
      <c r="G4" s="617"/>
      <c r="H4" s="618" t="s">
        <v>512</v>
      </c>
      <c r="I4" s="618"/>
      <c r="J4" s="619"/>
      <c r="N4" s="32"/>
    </row>
    <row r="5" spans="1:17" ht="13.95" customHeight="1" thickBot="1">
      <c r="A5" s="615"/>
      <c r="B5" s="575" t="s">
        <v>139</v>
      </c>
      <c r="C5" s="203">
        <v>13341</v>
      </c>
      <c r="D5" s="183" t="s">
        <v>277</v>
      </c>
      <c r="E5" s="187">
        <f>(C6+C5)/2</f>
        <v>13415.5</v>
      </c>
      <c r="F5" s="616" t="s">
        <v>285</v>
      </c>
      <c r="G5" s="620"/>
      <c r="H5" s="618" t="s">
        <v>509</v>
      </c>
      <c r="I5" s="621"/>
      <c r="J5" s="619"/>
      <c r="M5" s="628" t="s">
        <v>198</v>
      </c>
      <c r="N5" s="629"/>
      <c r="O5" s="629"/>
      <c r="P5" s="630"/>
    </row>
    <row r="6" spans="1:17" ht="13.95" customHeight="1" thickBot="1">
      <c r="A6" s="225" t="s">
        <v>202</v>
      </c>
      <c r="B6" s="575" t="s">
        <v>140</v>
      </c>
      <c r="C6" s="203">
        <v>13490</v>
      </c>
      <c r="D6" s="184" t="s">
        <v>203</v>
      </c>
      <c r="E6" s="188">
        <f>'Perf Sheet '!$J$13</f>
        <v>0.65</v>
      </c>
      <c r="F6" s="192" t="s">
        <v>226</v>
      </c>
      <c r="G6" s="194">
        <f>SUM(C12:C15)/SUM(C12:C46)</f>
        <v>0.11166915828196126</v>
      </c>
      <c r="H6" s="192" t="s">
        <v>224</v>
      </c>
      <c r="I6" s="173">
        <f>J55/'Perf Sheet '!$E$21</f>
        <v>50.262015399023873</v>
      </c>
      <c r="J6" s="226"/>
      <c r="M6" s="631" t="s">
        <v>199</v>
      </c>
      <c r="N6" s="632"/>
      <c r="O6" s="632"/>
      <c r="P6" s="633"/>
    </row>
    <row r="7" spans="1:17" ht="13.95" customHeight="1" thickBot="1">
      <c r="A7" s="227">
        <v>22.1</v>
      </c>
      <c r="B7" s="575" t="s">
        <v>141</v>
      </c>
      <c r="C7" s="203">
        <v>8922</v>
      </c>
      <c r="D7" s="185" t="s">
        <v>138</v>
      </c>
      <c r="E7" s="187">
        <f>'Perf Sheet '!$J$15</f>
        <v>6</v>
      </c>
      <c r="F7" s="193" t="s">
        <v>223</v>
      </c>
      <c r="G7" s="187">
        <f>'Perf Sheet '!$J$12</f>
        <v>95</v>
      </c>
      <c r="H7" s="192" t="s">
        <v>225</v>
      </c>
      <c r="I7" s="173">
        <f>F50/'Perf Sheet '!$E$21</f>
        <v>1846.3157894736842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46</v>
      </c>
      <c r="D10" s="206"/>
      <c r="E10" s="214" t="s">
        <v>197</v>
      </c>
      <c r="F10" s="216">
        <f>(D10*42)*C10</f>
        <v>0</v>
      </c>
      <c r="G10" s="198">
        <f>F10</f>
        <v>0</v>
      </c>
      <c r="H10" s="173">
        <f t="shared" ref="H10:H49" si="0">(1*((D10/$A$7)+1))*C10</f>
        <v>46</v>
      </c>
      <c r="I10" s="209">
        <v>15</v>
      </c>
      <c r="J10" s="229">
        <v>4552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80</v>
      </c>
      <c r="J11" s="229">
        <v>6900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571</v>
      </c>
      <c r="C12" s="205">
        <v>150</v>
      </c>
      <c r="D12" s="206"/>
      <c r="E12" s="214" t="s">
        <v>147</v>
      </c>
      <c r="F12" s="216">
        <f t="shared" si="5"/>
        <v>0</v>
      </c>
      <c r="G12" s="198">
        <f t="shared" si="6"/>
        <v>0</v>
      </c>
      <c r="H12" s="173">
        <f t="shared" si="0"/>
        <v>150</v>
      </c>
      <c r="I12" s="209">
        <v>95</v>
      </c>
      <c r="J12" s="229">
        <v>7000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6830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574</v>
      </c>
      <c r="C14" s="205">
        <v>545</v>
      </c>
      <c r="D14" s="206"/>
      <c r="E14" s="214" t="s">
        <v>148</v>
      </c>
      <c r="F14" s="216">
        <f t="shared" si="5"/>
        <v>0</v>
      </c>
      <c r="G14" s="198">
        <f t="shared" si="6"/>
        <v>0</v>
      </c>
      <c r="H14" s="173">
        <f t="shared" si="0"/>
        <v>545</v>
      </c>
      <c r="I14" s="209">
        <v>95</v>
      </c>
      <c r="J14" s="229">
        <v>6600</v>
      </c>
      <c r="L14" s="100">
        <f t="shared" si="7"/>
        <v>0</v>
      </c>
      <c r="M14" s="130">
        <f t="shared" si="1"/>
        <v>0</v>
      </c>
      <c r="N14" s="130">
        <f t="shared" si="2"/>
        <v>0</v>
      </c>
      <c r="O14" s="130">
        <f t="shared" si="3"/>
        <v>0</v>
      </c>
      <c r="P14" s="130">
        <f t="shared" si="4"/>
        <v>0</v>
      </c>
      <c r="Q14" s="86" t="s">
        <v>209</v>
      </c>
    </row>
    <row r="15" spans="1:17" ht="13.95" customHeight="1" thickBot="1">
      <c r="A15" s="228">
        <v>6</v>
      </c>
      <c r="B15" s="204" t="s">
        <v>574</v>
      </c>
      <c r="C15" s="205">
        <v>219</v>
      </c>
      <c r="D15" s="206">
        <v>0.3</v>
      </c>
      <c r="E15" s="214" t="s">
        <v>194</v>
      </c>
      <c r="F15" s="216">
        <v>2760</v>
      </c>
      <c r="G15" s="198">
        <f t="shared" si="6"/>
        <v>2760</v>
      </c>
      <c r="H15" s="173">
        <f t="shared" si="0"/>
        <v>221.97285067873301</v>
      </c>
      <c r="I15" s="209">
        <v>95</v>
      </c>
      <c r="J15" s="229">
        <v>6800</v>
      </c>
      <c r="L15" s="100">
        <f t="shared" si="7"/>
        <v>0</v>
      </c>
      <c r="M15" s="130">
        <f t="shared" si="1"/>
        <v>2760</v>
      </c>
      <c r="N15" s="130">
        <f t="shared" si="2"/>
        <v>0</v>
      </c>
      <c r="O15" s="130">
        <f t="shared" si="3"/>
        <v>0</v>
      </c>
      <c r="P15" s="130">
        <f t="shared" si="4"/>
        <v>0</v>
      </c>
      <c r="Q15" s="86" t="s">
        <v>175</v>
      </c>
    </row>
    <row r="16" spans="1:17" ht="13.95" customHeight="1" thickBot="1">
      <c r="A16" s="228">
        <v>7</v>
      </c>
      <c r="B16" s="204" t="s">
        <v>575</v>
      </c>
      <c r="C16" s="205">
        <v>250</v>
      </c>
      <c r="D16" s="206">
        <v>0.6</v>
      </c>
      <c r="E16" s="214" t="s">
        <v>194</v>
      </c>
      <c r="F16" s="216">
        <v>6310</v>
      </c>
      <c r="G16" s="198">
        <f t="shared" si="6"/>
        <v>9070</v>
      </c>
      <c r="H16" s="173">
        <f t="shared" si="0"/>
        <v>256.78733031674204</v>
      </c>
      <c r="I16" s="209">
        <v>95</v>
      </c>
      <c r="J16" s="229">
        <v>6820</v>
      </c>
      <c r="L16" s="100">
        <f t="shared" si="7"/>
        <v>0</v>
      </c>
      <c r="M16" s="130">
        <f t="shared" si="1"/>
        <v>6310</v>
      </c>
      <c r="N16" s="130">
        <f t="shared" si="2"/>
        <v>0</v>
      </c>
      <c r="O16" s="130">
        <f t="shared" si="3"/>
        <v>0</v>
      </c>
      <c r="P16" s="130">
        <f t="shared" si="4"/>
        <v>0</v>
      </c>
      <c r="Q16" s="86" t="s">
        <v>210</v>
      </c>
    </row>
    <row r="17" spans="1:17" ht="13.95" customHeight="1" thickBot="1">
      <c r="A17" s="228">
        <v>8</v>
      </c>
      <c r="B17" s="204" t="s">
        <v>571</v>
      </c>
      <c r="C17" s="205">
        <v>300</v>
      </c>
      <c r="D17" s="206">
        <v>0.9</v>
      </c>
      <c r="E17" s="214" t="s">
        <v>194</v>
      </c>
      <c r="F17" s="216">
        <v>11330</v>
      </c>
      <c r="G17" s="198">
        <f t="shared" si="6"/>
        <v>20400</v>
      </c>
      <c r="H17" s="173">
        <f t="shared" si="0"/>
        <v>312.21719457013575</v>
      </c>
      <c r="I17" s="209">
        <v>95</v>
      </c>
      <c r="J17" s="229">
        <v>6820</v>
      </c>
      <c r="L17" s="100">
        <f t="shared" si="7"/>
        <v>0</v>
      </c>
      <c r="M17" s="130">
        <f t="shared" si="1"/>
        <v>11330</v>
      </c>
      <c r="N17" s="130">
        <f t="shared" si="2"/>
        <v>0</v>
      </c>
      <c r="O17" s="130">
        <f t="shared" si="3"/>
        <v>0</v>
      </c>
      <c r="P17" s="130">
        <f t="shared" si="4"/>
        <v>0</v>
      </c>
      <c r="Q17" s="86" t="s">
        <v>148</v>
      </c>
    </row>
    <row r="18" spans="1:17" ht="13.95" customHeight="1" thickBot="1">
      <c r="A18" s="228">
        <v>9</v>
      </c>
      <c r="B18" s="204" t="s">
        <v>571</v>
      </c>
      <c r="C18" s="205">
        <v>500</v>
      </c>
      <c r="D18" s="206">
        <v>1.1000000000000001</v>
      </c>
      <c r="E18" s="214" t="s">
        <v>194</v>
      </c>
      <c r="F18" s="216">
        <v>23310</v>
      </c>
      <c r="G18" s="198">
        <f t="shared" si="6"/>
        <v>43710</v>
      </c>
      <c r="H18" s="173">
        <f t="shared" si="0"/>
        <v>524.88687782805437</v>
      </c>
      <c r="I18" s="209">
        <v>95</v>
      </c>
      <c r="J18" s="229">
        <v>6700</v>
      </c>
      <c r="L18" s="100">
        <f t="shared" si="7"/>
        <v>0</v>
      </c>
      <c r="M18" s="130">
        <f t="shared" si="1"/>
        <v>23310</v>
      </c>
      <c r="N18" s="130">
        <f t="shared" si="2"/>
        <v>0</v>
      </c>
      <c r="O18" s="130">
        <f t="shared" si="3"/>
        <v>0</v>
      </c>
      <c r="P18" s="130">
        <f t="shared" si="4"/>
        <v>0</v>
      </c>
      <c r="Q18" s="86" t="s">
        <v>63</v>
      </c>
    </row>
    <row r="19" spans="1:17" ht="13.95" customHeight="1" thickBot="1">
      <c r="A19" s="228">
        <v>10</v>
      </c>
      <c r="B19" s="204" t="s">
        <v>571</v>
      </c>
      <c r="C19" s="205">
        <v>448</v>
      </c>
      <c r="D19" s="206">
        <v>1.3</v>
      </c>
      <c r="E19" s="214" t="s">
        <v>194</v>
      </c>
      <c r="F19" s="216">
        <v>24240</v>
      </c>
      <c r="G19" s="198">
        <f t="shared" si="6"/>
        <v>67950</v>
      </c>
      <c r="H19" s="173">
        <f t="shared" si="0"/>
        <v>474.35294117647061</v>
      </c>
      <c r="I19" s="209">
        <v>95</v>
      </c>
      <c r="J19" s="229">
        <v>6630</v>
      </c>
      <c r="L19" s="100">
        <f t="shared" si="7"/>
        <v>0</v>
      </c>
      <c r="M19" s="130">
        <f t="shared" si="1"/>
        <v>24240</v>
      </c>
      <c r="N19" s="130">
        <f t="shared" si="2"/>
        <v>0</v>
      </c>
      <c r="O19" s="130">
        <f t="shared" si="3"/>
        <v>0</v>
      </c>
      <c r="P19" s="130">
        <f t="shared" si="4"/>
        <v>0</v>
      </c>
      <c r="Q19" s="86" t="s">
        <v>147</v>
      </c>
    </row>
    <row r="20" spans="1:17" ht="13.95" customHeight="1" thickBot="1">
      <c r="A20" s="228">
        <v>11</v>
      </c>
      <c r="B20" s="204" t="s">
        <v>571</v>
      </c>
      <c r="C20" s="205">
        <v>240</v>
      </c>
      <c r="D20" s="206">
        <v>1.5</v>
      </c>
      <c r="E20" s="214" t="s">
        <v>194</v>
      </c>
      <c r="F20" s="216">
        <v>15100</v>
      </c>
      <c r="G20" s="198">
        <f t="shared" si="6"/>
        <v>83050</v>
      </c>
      <c r="H20" s="173">
        <f t="shared" si="0"/>
        <v>256.28959276018099</v>
      </c>
      <c r="I20" s="209">
        <v>95</v>
      </c>
      <c r="J20" s="229">
        <v>6300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90610</v>
      </c>
      <c r="H21" s="173">
        <f t="shared" si="0"/>
        <v>308.1447963800905</v>
      </c>
      <c r="I21" s="209">
        <v>95</v>
      </c>
      <c r="J21" s="229">
        <v>6060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551</v>
      </c>
      <c r="D22" s="206">
        <v>0.9</v>
      </c>
      <c r="E22" s="214" t="s">
        <v>174</v>
      </c>
      <c r="F22" s="216">
        <v>20810</v>
      </c>
      <c r="G22" s="198">
        <f t="shared" si="6"/>
        <v>111420</v>
      </c>
      <c r="H22" s="173">
        <f t="shared" si="0"/>
        <v>573.43891402714939</v>
      </c>
      <c r="I22" s="209">
        <v>95</v>
      </c>
      <c r="J22" s="229">
        <v>6200</v>
      </c>
      <c r="L22" s="100">
        <f t="shared" si="7"/>
        <v>0</v>
      </c>
      <c r="M22" s="130">
        <f t="shared" si="1"/>
        <v>0</v>
      </c>
      <c r="N22" s="130">
        <f t="shared" si="2"/>
        <v>20810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113310</v>
      </c>
      <c r="H23" s="173">
        <f t="shared" si="0"/>
        <v>152.03619909502262</v>
      </c>
      <c r="I23" s="209">
        <v>95</v>
      </c>
      <c r="J23" s="229">
        <v>6030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348</v>
      </c>
      <c r="D24" s="206">
        <v>0.9</v>
      </c>
      <c r="E24" s="214" t="s">
        <v>174</v>
      </c>
      <c r="F24" s="216">
        <v>13150</v>
      </c>
      <c r="G24" s="198">
        <f t="shared" si="6"/>
        <v>126460</v>
      </c>
      <c r="H24" s="173">
        <f t="shared" si="0"/>
        <v>362.17194570135752</v>
      </c>
      <c r="I24" s="209">
        <v>95</v>
      </c>
      <c r="J24" s="229">
        <v>6150</v>
      </c>
      <c r="L24" s="100">
        <f t="shared" si="7"/>
        <v>0</v>
      </c>
      <c r="M24" s="130">
        <f t="shared" si="1"/>
        <v>0</v>
      </c>
      <c r="N24" s="130">
        <f t="shared" si="2"/>
        <v>13150</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153740</v>
      </c>
      <c r="H25" s="173">
        <f t="shared" si="0"/>
        <v>529.41176470588232</v>
      </c>
      <c r="I25" s="209">
        <v>95</v>
      </c>
      <c r="J25" s="229">
        <v>6430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150</v>
      </c>
      <c r="D26" s="206">
        <v>0.3</v>
      </c>
      <c r="E26" s="214" t="s">
        <v>174</v>
      </c>
      <c r="F26" s="216">
        <v>1890</v>
      </c>
      <c r="G26" s="198">
        <f t="shared" si="6"/>
        <v>155630</v>
      </c>
      <c r="H26" s="173">
        <f t="shared" si="0"/>
        <v>152.03619909502262</v>
      </c>
      <c r="I26" s="209">
        <v>95</v>
      </c>
      <c r="J26" s="229">
        <v>6120</v>
      </c>
      <c r="L26" s="100">
        <f t="shared" si="7"/>
        <v>0</v>
      </c>
      <c r="M26" s="130">
        <f t="shared" si="1"/>
        <v>0</v>
      </c>
      <c r="N26" s="130">
        <f t="shared" si="2"/>
        <v>1890</v>
      </c>
      <c r="O26" s="130">
        <f t="shared" si="3"/>
        <v>0</v>
      </c>
      <c r="P26" s="130">
        <f t="shared" si="4"/>
        <v>0</v>
      </c>
    </row>
    <row r="27" spans="1:17" ht="13.95" customHeight="1" thickBot="1">
      <c r="A27" s="228">
        <v>18</v>
      </c>
      <c r="B27" s="204" t="s">
        <v>576</v>
      </c>
      <c r="C27" s="205">
        <v>400</v>
      </c>
      <c r="D27" s="206">
        <v>0.9</v>
      </c>
      <c r="E27" s="214" t="s">
        <v>174</v>
      </c>
      <c r="F27" s="216">
        <v>15110</v>
      </c>
      <c r="G27" s="198">
        <f t="shared" si="6"/>
        <v>170740</v>
      </c>
      <c r="H27" s="173">
        <f t="shared" si="0"/>
        <v>416.28959276018105</v>
      </c>
      <c r="I27" s="209">
        <v>95</v>
      </c>
      <c r="J27" s="229">
        <v>6200</v>
      </c>
      <c r="L27" s="100">
        <f t="shared" si="7"/>
        <v>0</v>
      </c>
      <c r="M27" s="130">
        <f t="shared" si="1"/>
        <v>0</v>
      </c>
      <c r="N27" s="130">
        <f t="shared" si="2"/>
        <v>15110</v>
      </c>
      <c r="O27" s="130">
        <f t="shared" si="3"/>
        <v>0</v>
      </c>
      <c r="P27" s="130">
        <f t="shared" si="4"/>
        <v>0</v>
      </c>
    </row>
    <row r="28" spans="1:17" ht="13.95" customHeight="1" thickBot="1">
      <c r="A28" s="228">
        <v>19</v>
      </c>
      <c r="B28" s="204" t="s">
        <v>576</v>
      </c>
      <c r="C28" s="205">
        <v>400</v>
      </c>
      <c r="D28" s="206">
        <v>1.3</v>
      </c>
      <c r="E28" s="214" t="s">
        <v>174</v>
      </c>
      <c r="F28" s="216">
        <v>21860</v>
      </c>
      <c r="G28" s="198">
        <f t="shared" si="6"/>
        <v>192600</v>
      </c>
      <c r="H28" s="173">
        <f t="shared" si="0"/>
        <v>423.52941176470591</v>
      </c>
      <c r="I28" s="209">
        <v>95</v>
      </c>
      <c r="J28" s="229">
        <v>6330</v>
      </c>
      <c r="L28" s="100">
        <f t="shared" si="7"/>
        <v>0</v>
      </c>
      <c r="M28" s="130">
        <f t="shared" si="1"/>
        <v>0</v>
      </c>
      <c r="N28" s="130">
        <f t="shared" si="2"/>
        <v>21860</v>
      </c>
      <c r="O28" s="130">
        <f t="shared" si="3"/>
        <v>0</v>
      </c>
      <c r="P28" s="130">
        <f t="shared" si="4"/>
        <v>0</v>
      </c>
    </row>
    <row r="29" spans="1:17" ht="13.95" customHeight="1" thickBot="1">
      <c r="A29" s="228">
        <v>20</v>
      </c>
      <c r="B29" s="204" t="s">
        <v>576</v>
      </c>
      <c r="C29" s="205">
        <v>400</v>
      </c>
      <c r="D29" s="206">
        <v>0.9</v>
      </c>
      <c r="E29" s="214" t="s">
        <v>174</v>
      </c>
      <c r="F29" s="216">
        <v>15110</v>
      </c>
      <c r="G29" s="198">
        <f t="shared" si="6"/>
        <v>207710</v>
      </c>
      <c r="H29" s="173">
        <f t="shared" si="0"/>
        <v>416.28959276018105</v>
      </c>
      <c r="I29" s="209">
        <v>95</v>
      </c>
      <c r="J29" s="229">
        <v>6150</v>
      </c>
      <c r="L29" s="100">
        <f t="shared" si="7"/>
        <v>0</v>
      </c>
      <c r="M29" s="130">
        <f t="shared" si="1"/>
        <v>0</v>
      </c>
      <c r="N29" s="130">
        <f t="shared" si="2"/>
        <v>15110</v>
      </c>
      <c r="O29" s="130">
        <f t="shared" si="3"/>
        <v>0</v>
      </c>
      <c r="P29" s="130">
        <f t="shared" si="4"/>
        <v>0</v>
      </c>
    </row>
    <row r="30" spans="1:17" ht="13.95" customHeight="1" thickBot="1">
      <c r="A30" s="228">
        <v>21</v>
      </c>
      <c r="B30" s="204" t="s">
        <v>576</v>
      </c>
      <c r="C30" s="205">
        <v>300</v>
      </c>
      <c r="D30" s="206">
        <v>1.5</v>
      </c>
      <c r="E30" s="214" t="s">
        <v>174</v>
      </c>
      <c r="F30" s="216">
        <v>18880</v>
      </c>
      <c r="G30" s="198">
        <f t="shared" si="6"/>
        <v>226590</v>
      </c>
      <c r="H30" s="173">
        <f t="shared" si="0"/>
        <v>320.36199095022624</v>
      </c>
      <c r="I30" s="209">
        <v>95</v>
      </c>
      <c r="J30" s="229">
        <v>6500</v>
      </c>
      <c r="L30" s="100">
        <f t="shared" si="7"/>
        <v>0</v>
      </c>
      <c r="M30" s="130">
        <f t="shared" si="1"/>
        <v>0</v>
      </c>
      <c r="N30" s="130">
        <f t="shared" si="2"/>
        <v>18880</v>
      </c>
      <c r="O30" s="130">
        <f t="shared" si="3"/>
        <v>0</v>
      </c>
      <c r="P30" s="130">
        <f t="shared" si="4"/>
        <v>0</v>
      </c>
    </row>
    <row r="31" spans="1:17" ht="13.95" customHeight="1" thickBot="1">
      <c r="A31" s="228">
        <v>22</v>
      </c>
      <c r="B31" s="204" t="s">
        <v>576</v>
      </c>
      <c r="C31" s="205">
        <v>300</v>
      </c>
      <c r="D31" s="206">
        <v>0.6</v>
      </c>
      <c r="E31" s="214" t="s">
        <v>174</v>
      </c>
      <c r="F31" s="216">
        <v>7560</v>
      </c>
      <c r="G31" s="198">
        <f t="shared" si="6"/>
        <v>234150</v>
      </c>
      <c r="H31" s="173">
        <f t="shared" si="0"/>
        <v>308.1447963800905</v>
      </c>
      <c r="I31" s="209">
        <v>95</v>
      </c>
      <c r="J31" s="229">
        <v>6250</v>
      </c>
      <c r="L31" s="100">
        <f t="shared" si="7"/>
        <v>0</v>
      </c>
      <c r="M31" s="130">
        <f t="shared" si="1"/>
        <v>0</v>
      </c>
      <c r="N31" s="130">
        <f t="shared" si="2"/>
        <v>7560</v>
      </c>
      <c r="O31" s="130">
        <f t="shared" si="3"/>
        <v>0</v>
      </c>
      <c r="P31" s="130">
        <f t="shared" si="4"/>
        <v>0</v>
      </c>
    </row>
    <row r="32" spans="1:17" ht="13.95" customHeight="1" thickBot="1">
      <c r="A32" s="228">
        <v>23</v>
      </c>
      <c r="B32" s="204" t="s">
        <v>576</v>
      </c>
      <c r="C32" s="205">
        <v>350</v>
      </c>
      <c r="D32" s="206">
        <v>0.9</v>
      </c>
      <c r="E32" s="214" t="s">
        <v>174</v>
      </c>
      <c r="F32" s="216">
        <v>13220</v>
      </c>
      <c r="G32" s="198">
        <f t="shared" si="6"/>
        <v>247370</v>
      </c>
      <c r="H32" s="173">
        <f t="shared" si="0"/>
        <v>364.2533936651584</v>
      </c>
      <c r="I32" s="209">
        <v>95</v>
      </c>
      <c r="J32" s="229">
        <v>6300</v>
      </c>
      <c r="L32" s="100">
        <f t="shared" si="7"/>
        <v>0</v>
      </c>
      <c r="M32" s="130">
        <f t="shared" si="1"/>
        <v>0</v>
      </c>
      <c r="N32" s="130">
        <f t="shared" si="2"/>
        <v>13220</v>
      </c>
      <c r="O32" s="130">
        <f t="shared" si="3"/>
        <v>0</v>
      </c>
      <c r="P32" s="130">
        <f t="shared" si="4"/>
        <v>0</v>
      </c>
    </row>
    <row r="33" spans="1:16" ht="13.95" customHeight="1" thickBot="1">
      <c r="A33" s="228">
        <v>24</v>
      </c>
      <c r="B33" s="204" t="s">
        <v>576</v>
      </c>
      <c r="C33" s="205">
        <v>248</v>
      </c>
      <c r="D33" s="206">
        <v>1.5</v>
      </c>
      <c r="E33" s="214" t="s">
        <v>174</v>
      </c>
      <c r="F33" s="216">
        <v>15630</v>
      </c>
      <c r="G33" s="198">
        <f t="shared" si="6"/>
        <v>263000</v>
      </c>
      <c r="H33" s="173">
        <f t="shared" si="0"/>
        <v>264.83257918552033</v>
      </c>
      <c r="I33" s="209">
        <v>95</v>
      </c>
      <c r="J33" s="229">
        <v>6400</v>
      </c>
      <c r="L33" s="100">
        <f t="shared" si="7"/>
        <v>0</v>
      </c>
      <c r="M33" s="130">
        <f t="shared" si="1"/>
        <v>0</v>
      </c>
      <c r="N33" s="130">
        <f t="shared" si="2"/>
        <v>15630</v>
      </c>
      <c r="O33" s="130">
        <f t="shared" si="3"/>
        <v>0</v>
      </c>
      <c r="P33" s="130">
        <f t="shared" si="4"/>
        <v>0</v>
      </c>
    </row>
    <row r="34" spans="1:16" ht="13.95" customHeight="1" thickBot="1">
      <c r="A34" s="228">
        <v>25</v>
      </c>
      <c r="B34" s="204" t="s">
        <v>576</v>
      </c>
      <c r="C34" s="205">
        <v>250</v>
      </c>
      <c r="D34" s="206">
        <v>0.6</v>
      </c>
      <c r="E34" s="214" t="s">
        <v>174</v>
      </c>
      <c r="F34" s="216">
        <v>6310</v>
      </c>
      <c r="G34" s="198">
        <f t="shared" si="6"/>
        <v>269310</v>
      </c>
      <c r="H34" s="173">
        <f t="shared" si="0"/>
        <v>256.78733031674204</v>
      </c>
      <c r="I34" s="209">
        <v>95</v>
      </c>
      <c r="J34" s="229">
        <v>6130</v>
      </c>
      <c r="L34" s="100">
        <f t="shared" si="7"/>
        <v>0</v>
      </c>
      <c r="M34" s="130">
        <f t="shared" si="1"/>
        <v>0</v>
      </c>
      <c r="N34" s="130">
        <f t="shared" si="2"/>
        <v>6310</v>
      </c>
      <c r="O34" s="130">
        <f t="shared" si="3"/>
        <v>0</v>
      </c>
      <c r="P34" s="130">
        <f t="shared" si="4"/>
        <v>0</v>
      </c>
    </row>
    <row r="35" spans="1:16" ht="13.95" customHeight="1" thickBot="1">
      <c r="A35" s="228">
        <v>26</v>
      </c>
      <c r="B35" s="204" t="s">
        <v>576</v>
      </c>
      <c r="C35" s="205">
        <v>410</v>
      </c>
      <c r="D35" s="206">
        <v>1</v>
      </c>
      <c r="E35" s="214" t="s">
        <v>174</v>
      </c>
      <c r="F35" s="216">
        <v>17240</v>
      </c>
      <c r="G35" s="198">
        <f t="shared" si="6"/>
        <v>286550</v>
      </c>
      <c r="H35" s="173">
        <f t="shared" si="0"/>
        <v>428.55203619909503</v>
      </c>
      <c r="I35" s="209">
        <v>95</v>
      </c>
      <c r="J35" s="229">
        <v>6240</v>
      </c>
      <c r="L35" s="100">
        <f t="shared" si="7"/>
        <v>0</v>
      </c>
      <c r="M35" s="130">
        <f t="shared" si="1"/>
        <v>0</v>
      </c>
      <c r="N35" s="130">
        <f t="shared" si="2"/>
        <v>17240</v>
      </c>
      <c r="O35" s="130">
        <f t="shared" si="3"/>
        <v>0</v>
      </c>
      <c r="P35" s="130">
        <f t="shared" si="4"/>
        <v>0</v>
      </c>
    </row>
    <row r="36" spans="1:16" ht="13.95" customHeight="1" thickBot="1">
      <c r="A36" s="228">
        <v>27</v>
      </c>
      <c r="B36" s="204" t="s">
        <v>576</v>
      </c>
      <c r="C36" s="205">
        <v>250</v>
      </c>
      <c r="D36" s="206">
        <v>1.3</v>
      </c>
      <c r="E36" s="214" t="s">
        <v>174</v>
      </c>
      <c r="F36" s="216">
        <v>13670</v>
      </c>
      <c r="G36" s="198">
        <f t="shared" si="6"/>
        <v>300220</v>
      </c>
      <c r="H36" s="173">
        <f t="shared" si="0"/>
        <v>264.70588235294116</v>
      </c>
      <c r="I36" s="209">
        <v>95</v>
      </c>
      <c r="J36" s="229">
        <v>6160</v>
      </c>
      <c r="L36" s="100">
        <f t="shared" si="7"/>
        <v>0</v>
      </c>
      <c r="M36" s="130">
        <f t="shared" si="1"/>
        <v>0</v>
      </c>
      <c r="N36" s="130">
        <f t="shared" si="2"/>
        <v>13670</v>
      </c>
      <c r="O36" s="130">
        <f t="shared" si="3"/>
        <v>0</v>
      </c>
      <c r="P36" s="130">
        <f t="shared" si="4"/>
        <v>0</v>
      </c>
    </row>
    <row r="37" spans="1:16" ht="13.95" customHeight="1" thickBot="1">
      <c r="A37" s="228">
        <v>28</v>
      </c>
      <c r="B37" s="204" t="s">
        <v>577</v>
      </c>
      <c r="C37" s="205">
        <v>200</v>
      </c>
      <c r="D37" s="206">
        <v>1.5</v>
      </c>
      <c r="E37" s="214" t="s">
        <v>174</v>
      </c>
      <c r="F37" s="216">
        <v>12630</v>
      </c>
      <c r="G37" s="198">
        <f t="shared" si="6"/>
        <v>312850</v>
      </c>
      <c r="H37" s="173">
        <f t="shared" si="0"/>
        <v>213.57466063348417</v>
      </c>
      <c r="I37" s="209">
        <v>95</v>
      </c>
      <c r="J37" s="229">
        <v>6500</v>
      </c>
      <c r="L37" s="100">
        <f t="shared" si="7"/>
        <v>0</v>
      </c>
      <c r="M37" s="130">
        <f t="shared" si="1"/>
        <v>0</v>
      </c>
      <c r="N37" s="130">
        <f t="shared" si="2"/>
        <v>12630</v>
      </c>
      <c r="O37" s="130">
        <f t="shared" si="3"/>
        <v>0</v>
      </c>
      <c r="P37" s="130">
        <f t="shared" si="4"/>
        <v>0</v>
      </c>
    </row>
    <row r="38" spans="1:16" ht="13.95" customHeight="1" thickBot="1">
      <c r="A38" s="228">
        <v>29</v>
      </c>
      <c r="B38" s="204" t="s">
        <v>577</v>
      </c>
      <c r="C38" s="205">
        <v>310</v>
      </c>
      <c r="D38" s="206">
        <v>2</v>
      </c>
      <c r="E38" s="214" t="s">
        <v>174</v>
      </c>
      <c r="F38" s="216">
        <v>20410</v>
      </c>
      <c r="G38" s="198">
        <f t="shared" si="6"/>
        <v>333260</v>
      </c>
      <c r="H38" s="173">
        <f t="shared" si="0"/>
        <v>338.05429864253392</v>
      </c>
      <c r="I38" s="209">
        <v>93</v>
      </c>
      <c r="J38" s="229">
        <v>6200</v>
      </c>
      <c r="L38" s="100">
        <f t="shared" si="7"/>
        <v>0</v>
      </c>
      <c r="M38" s="130">
        <f t="shared" si="1"/>
        <v>0</v>
      </c>
      <c r="N38" s="130">
        <f t="shared" si="2"/>
        <v>20410</v>
      </c>
      <c r="O38" s="130">
        <f t="shared" si="3"/>
        <v>0</v>
      </c>
      <c r="P38" s="130">
        <f t="shared" si="4"/>
        <v>0</v>
      </c>
    </row>
    <row r="39" spans="1:16" ht="13.95" customHeight="1" thickBot="1">
      <c r="A39" s="228">
        <v>30</v>
      </c>
      <c r="B39" s="204"/>
      <c r="C39" s="205"/>
      <c r="D39" s="206"/>
      <c r="E39" s="214"/>
      <c r="F39" s="216">
        <f t="shared" si="5"/>
        <v>0</v>
      </c>
      <c r="G39" s="198">
        <f t="shared" si="6"/>
        <v>333260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333260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571</v>
      </c>
      <c r="C49" s="191">
        <f>(C5*E4)</f>
        <v>295.76997</v>
      </c>
      <c r="D49" s="213"/>
      <c r="E49" s="207" t="s">
        <v>214</v>
      </c>
      <c r="F49" s="215"/>
      <c r="G49" s="199"/>
      <c r="H49" s="173">
        <f t="shared" si="0"/>
        <v>295.76997</v>
      </c>
      <c r="I49" s="205">
        <v>93</v>
      </c>
      <c r="J49" s="229">
        <v>5780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372552.33873999998</v>
      </c>
      <c r="D50" s="195" t="s">
        <v>294</v>
      </c>
      <c r="E50" s="177" t="s">
        <v>295</v>
      </c>
      <c r="F50" s="191">
        <f>SUM(F10:F46)</f>
        <v>333260</v>
      </c>
      <c r="G50" s="201" t="s">
        <v>212</v>
      </c>
      <c r="H50" s="200"/>
      <c r="I50" s="197"/>
      <c r="J50" s="231" t="s">
        <v>257</v>
      </c>
      <c r="K50" s="32"/>
      <c r="L50" s="100"/>
      <c r="M50" s="101"/>
      <c r="N50" s="101"/>
      <c r="O50" s="102"/>
      <c r="P50" s="102"/>
    </row>
    <row r="51" spans="1:17" ht="13.95" customHeight="1" thickBot="1">
      <c r="A51" s="230" t="s">
        <v>259</v>
      </c>
      <c r="B51" s="210">
        <v>0.37986111111111115</v>
      </c>
      <c r="C51" s="190" t="s">
        <v>258</v>
      </c>
      <c r="D51" s="180" t="s">
        <v>260</v>
      </c>
      <c r="E51" s="210">
        <v>0.4777777777777778</v>
      </c>
      <c r="F51" s="190" t="s">
        <v>258</v>
      </c>
      <c r="G51" s="180" t="s">
        <v>261</v>
      </c>
      <c r="H51" s="217">
        <v>43173</v>
      </c>
      <c r="I51" s="197" t="s">
        <v>301</v>
      </c>
      <c r="J51" s="232">
        <f>H49+H55</f>
        <v>345.76997</v>
      </c>
      <c r="K51" s="172"/>
      <c r="L51" s="100"/>
      <c r="M51" s="101"/>
      <c r="N51" s="101"/>
      <c r="O51" s="102"/>
      <c r="P51" s="102"/>
    </row>
    <row r="52" spans="1:17" ht="13.95" customHeight="1" thickBot="1">
      <c r="A52" s="230" t="s">
        <v>234</v>
      </c>
      <c r="B52" s="205">
        <v>630</v>
      </c>
      <c r="C52" s="179" t="s">
        <v>134</v>
      </c>
      <c r="D52" s="180" t="s">
        <v>216</v>
      </c>
      <c r="E52" s="211">
        <f>MAX(D10:D48)</f>
        <v>2</v>
      </c>
      <c r="F52" s="179" t="s">
        <v>221</v>
      </c>
      <c r="G52" s="180" t="s">
        <v>222</v>
      </c>
      <c r="H52" s="211">
        <f>F50/(SUM(C15:C48)*42)</f>
        <v>1.0206794320506696</v>
      </c>
      <c r="I52" s="197" t="s">
        <v>221</v>
      </c>
      <c r="J52" s="233" t="s">
        <v>292</v>
      </c>
      <c r="L52" s="100"/>
      <c r="M52" s="101"/>
      <c r="N52" s="101"/>
      <c r="O52" s="102"/>
      <c r="P52" s="102"/>
    </row>
    <row r="53" spans="1:17" ht="13.95" customHeight="1" thickBot="1">
      <c r="A53" s="230" t="s">
        <v>235</v>
      </c>
      <c r="B53" s="205">
        <v>4552</v>
      </c>
      <c r="C53" s="179" t="s">
        <v>134</v>
      </c>
      <c r="D53" s="180" t="s">
        <v>217</v>
      </c>
      <c r="E53" s="205">
        <f>MAX(I10:I49)</f>
        <v>95</v>
      </c>
      <c r="F53" s="179" t="s">
        <v>135</v>
      </c>
      <c r="G53" s="180" t="s">
        <v>219</v>
      </c>
      <c r="H53" s="205">
        <f>AVERAGE(I14:I48)</f>
        <v>94.92</v>
      </c>
      <c r="I53" s="197" t="s">
        <v>135</v>
      </c>
      <c r="J53" s="234">
        <f>SUM(H10:H49)+E55+H55</f>
        <v>9437.4159514695075</v>
      </c>
      <c r="L53" s="172"/>
      <c r="M53" s="172"/>
      <c r="N53" s="172"/>
      <c r="O53" s="172"/>
      <c r="P53" s="172"/>
    </row>
    <row r="54" spans="1:17" ht="13.95" customHeight="1" thickBot="1">
      <c r="A54" s="230" t="s">
        <v>136</v>
      </c>
      <c r="B54" s="208">
        <v>1276</v>
      </c>
      <c r="C54" s="179" t="s">
        <v>134</v>
      </c>
      <c r="D54" s="180" t="s">
        <v>218</v>
      </c>
      <c r="E54" s="205">
        <f>MAX(J10:J49)</f>
        <v>7000</v>
      </c>
      <c r="F54" s="179" t="s">
        <v>134</v>
      </c>
      <c r="G54" s="180" t="s">
        <v>220</v>
      </c>
      <c r="H54" s="205">
        <f>AVERAGE(J14:J48)</f>
        <v>6360.8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0.57601726070387815</v>
      </c>
      <c r="C55" s="179" t="s">
        <v>289</v>
      </c>
      <c r="D55" s="189" t="s">
        <v>287</v>
      </c>
      <c r="E55" s="212">
        <v>152</v>
      </c>
      <c r="F55" s="179" t="s">
        <v>288</v>
      </c>
      <c r="G55" s="178" t="s">
        <v>290</v>
      </c>
      <c r="H55" s="212">
        <v>50</v>
      </c>
      <c r="I55" s="197" t="s">
        <v>288</v>
      </c>
      <c r="J55" s="234">
        <f>(C50/42)+E55+H55</f>
        <v>9072.2937795238086</v>
      </c>
      <c r="L55" s="85">
        <f t="shared" ref="L55:P55" si="10">SUM(L10:L49)</f>
        <v>59.523809523809526</v>
      </c>
      <c r="M55" s="85">
        <f t="shared" si="10"/>
        <v>83050</v>
      </c>
      <c r="N55" s="85">
        <f t="shared" si="10"/>
        <v>250210</v>
      </c>
      <c r="O55" s="85">
        <f t="shared" si="10"/>
        <v>0</v>
      </c>
      <c r="P55" s="85">
        <f t="shared" si="10"/>
        <v>0</v>
      </c>
    </row>
    <row r="56" spans="1:17" ht="43.2" customHeight="1">
      <c r="A56" s="625" t="s">
        <v>578</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13341</v>
      </c>
      <c r="B61" s="119">
        <f>C6</f>
        <v>13490</v>
      </c>
      <c r="C61" s="119">
        <f>C50</f>
        <v>372552.33873999998</v>
      </c>
      <c r="D61" s="119">
        <f>J55</f>
        <v>9072.2937795238086</v>
      </c>
      <c r="E61" s="119">
        <f>F50</f>
        <v>333260</v>
      </c>
      <c r="F61" s="119">
        <f>M55</f>
        <v>83050</v>
      </c>
      <c r="G61" s="119">
        <f>N55</f>
        <v>250210</v>
      </c>
      <c r="H61" s="119">
        <f>O55</f>
        <v>0</v>
      </c>
      <c r="I61" s="119">
        <f>P55</f>
        <v>0</v>
      </c>
      <c r="J61" s="119">
        <f>B52</f>
        <v>630</v>
      </c>
      <c r="K61" s="119">
        <f>B53</f>
        <v>4552</v>
      </c>
      <c r="L61" s="119">
        <f>B54</f>
        <v>1276</v>
      </c>
      <c r="M61" s="120">
        <f>B55</f>
        <v>0.57601726070387815</v>
      </c>
      <c r="N61" s="119">
        <f>E53</f>
        <v>95</v>
      </c>
      <c r="O61" s="119">
        <f>H53</f>
        <v>94.92</v>
      </c>
      <c r="P61" s="119">
        <f>E54</f>
        <v>7000</v>
      </c>
      <c r="Q61" s="119">
        <f>H54</f>
        <v>6360.8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0.24832134292565947</v>
      </c>
      <c r="N3" s="143">
        <f>N55/F50</f>
        <v>0.75167865707434056</v>
      </c>
      <c r="O3" s="143">
        <f>O55/F50</f>
        <v>0</v>
      </c>
      <c r="P3" s="143">
        <f>P55/F50</f>
        <v>0</v>
      </c>
    </row>
    <row r="4" spans="1:17" ht="13.95" customHeight="1" thickBot="1">
      <c r="A4" s="615">
        <v>35</v>
      </c>
      <c r="B4" s="181" t="s">
        <v>276</v>
      </c>
      <c r="C4" s="202">
        <v>13325</v>
      </c>
      <c r="D4" s="182" t="s">
        <v>137</v>
      </c>
      <c r="E4" s="186">
        <f>'Perf Sheet '!$L$5</f>
        <v>2.2169999999999999E-2</v>
      </c>
      <c r="F4" s="616" t="s">
        <v>284</v>
      </c>
      <c r="G4" s="617"/>
      <c r="H4" s="618" t="s">
        <v>512</v>
      </c>
      <c r="I4" s="618"/>
      <c r="J4" s="619"/>
      <c r="N4" s="32"/>
    </row>
    <row r="5" spans="1:17" ht="13.95" customHeight="1" thickBot="1">
      <c r="A5" s="615"/>
      <c r="B5" s="575" t="s">
        <v>139</v>
      </c>
      <c r="C5" s="203">
        <v>13159</v>
      </c>
      <c r="D5" s="183" t="s">
        <v>277</v>
      </c>
      <c r="E5" s="187">
        <f>(C6+C5)/2</f>
        <v>13234</v>
      </c>
      <c r="F5" s="616" t="s">
        <v>285</v>
      </c>
      <c r="G5" s="620"/>
      <c r="H5" s="618" t="s">
        <v>509</v>
      </c>
      <c r="I5" s="621"/>
      <c r="J5" s="619"/>
      <c r="M5" s="628" t="s">
        <v>198</v>
      </c>
      <c r="N5" s="629"/>
      <c r="O5" s="629"/>
      <c r="P5" s="630"/>
    </row>
    <row r="6" spans="1:17" ht="13.95" customHeight="1" thickBot="1">
      <c r="A6" s="225" t="s">
        <v>202</v>
      </c>
      <c r="B6" s="575" t="s">
        <v>140</v>
      </c>
      <c r="C6" s="203">
        <v>13309</v>
      </c>
      <c r="D6" s="184" t="s">
        <v>203</v>
      </c>
      <c r="E6" s="188">
        <f>'Perf Sheet '!$J$13</f>
        <v>0.65</v>
      </c>
      <c r="F6" s="192" t="s">
        <v>226</v>
      </c>
      <c r="G6" s="194">
        <f>SUM(C12:C15)/SUM(C12:C46)</f>
        <v>8.8739553717584213E-2</v>
      </c>
      <c r="H6" s="192" t="s">
        <v>224</v>
      </c>
      <c r="I6" s="173">
        <f>J55/'Perf Sheet '!$E$21</f>
        <v>48.948802435034956</v>
      </c>
      <c r="J6" s="226"/>
      <c r="M6" s="631" t="s">
        <v>199</v>
      </c>
      <c r="N6" s="632"/>
      <c r="O6" s="632"/>
      <c r="P6" s="633"/>
    </row>
    <row r="7" spans="1:17" ht="13.95" customHeight="1" thickBot="1">
      <c r="A7" s="227">
        <v>22.1</v>
      </c>
      <c r="B7" s="575" t="s">
        <v>141</v>
      </c>
      <c r="C7" s="203">
        <v>8920</v>
      </c>
      <c r="D7" s="185" t="s">
        <v>138</v>
      </c>
      <c r="E7" s="187">
        <f>'Perf Sheet '!$J$15</f>
        <v>6</v>
      </c>
      <c r="F7" s="193" t="s">
        <v>223</v>
      </c>
      <c r="G7" s="187">
        <f>'Perf Sheet '!$J$12</f>
        <v>95</v>
      </c>
      <c r="H7" s="192" t="s">
        <v>225</v>
      </c>
      <c r="I7" s="173">
        <f>F50/'Perf Sheet '!$E$21</f>
        <v>1848.1994459833795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5167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75</v>
      </c>
      <c r="J11" s="229">
        <v>6473</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571</v>
      </c>
      <c r="C12" s="205">
        <v>150</v>
      </c>
      <c r="D12" s="206"/>
      <c r="E12" s="214" t="s">
        <v>147</v>
      </c>
      <c r="F12" s="216">
        <f t="shared" si="5"/>
        <v>0</v>
      </c>
      <c r="G12" s="198">
        <f t="shared" si="6"/>
        <v>0</v>
      </c>
      <c r="H12" s="173">
        <f t="shared" si="0"/>
        <v>150</v>
      </c>
      <c r="I12" s="209">
        <v>95</v>
      </c>
      <c r="J12" s="229">
        <v>7700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6940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571</v>
      </c>
      <c r="C14" s="205">
        <v>350</v>
      </c>
      <c r="D14" s="206"/>
      <c r="E14" s="214" t="s">
        <v>148</v>
      </c>
      <c r="F14" s="216">
        <f t="shared" si="5"/>
        <v>0</v>
      </c>
      <c r="G14" s="198">
        <f t="shared" si="6"/>
        <v>0</v>
      </c>
      <c r="H14" s="173">
        <f t="shared" si="0"/>
        <v>350</v>
      </c>
      <c r="I14" s="209">
        <v>95</v>
      </c>
      <c r="J14" s="229">
        <v>6960</v>
      </c>
      <c r="L14" s="100">
        <f t="shared" si="7"/>
        <v>0</v>
      </c>
      <c r="M14" s="130">
        <f t="shared" si="1"/>
        <v>0</v>
      </c>
      <c r="N14" s="130">
        <f t="shared" si="2"/>
        <v>0</v>
      </c>
      <c r="O14" s="130">
        <f t="shared" si="3"/>
        <v>0</v>
      </c>
      <c r="P14" s="130">
        <f t="shared" si="4"/>
        <v>0</v>
      </c>
      <c r="Q14" s="86" t="s">
        <v>209</v>
      </c>
    </row>
    <row r="15" spans="1:17" ht="13.95" customHeight="1" thickBot="1">
      <c r="A15" s="228">
        <v>6</v>
      </c>
      <c r="B15" s="204" t="s">
        <v>571</v>
      </c>
      <c r="C15" s="205">
        <v>200</v>
      </c>
      <c r="D15" s="206">
        <v>0.3</v>
      </c>
      <c r="E15" s="214" t="s">
        <v>194</v>
      </c>
      <c r="F15" s="216">
        <v>2530</v>
      </c>
      <c r="G15" s="198">
        <f t="shared" si="6"/>
        <v>2530</v>
      </c>
      <c r="H15" s="173">
        <f t="shared" si="0"/>
        <v>202.71493212669682</v>
      </c>
      <c r="I15" s="209">
        <v>95</v>
      </c>
      <c r="J15" s="229">
        <v>7540</v>
      </c>
      <c r="L15" s="100">
        <f t="shared" si="7"/>
        <v>0</v>
      </c>
      <c r="M15" s="130">
        <f t="shared" si="1"/>
        <v>2530</v>
      </c>
      <c r="N15" s="130">
        <f t="shared" si="2"/>
        <v>0</v>
      </c>
      <c r="O15" s="130">
        <f t="shared" si="3"/>
        <v>0</v>
      </c>
      <c r="P15" s="130">
        <f t="shared" si="4"/>
        <v>0</v>
      </c>
      <c r="Q15" s="86" t="s">
        <v>175</v>
      </c>
    </row>
    <row r="16" spans="1:17" ht="13.95" customHeight="1" thickBot="1">
      <c r="A16" s="228">
        <v>7</v>
      </c>
      <c r="B16" s="204" t="s">
        <v>571</v>
      </c>
      <c r="C16" s="205">
        <v>250</v>
      </c>
      <c r="D16" s="206">
        <v>0.6</v>
      </c>
      <c r="E16" s="214" t="s">
        <v>194</v>
      </c>
      <c r="F16" s="216">
        <v>6330</v>
      </c>
      <c r="G16" s="198">
        <f t="shared" si="6"/>
        <v>8860</v>
      </c>
      <c r="H16" s="173">
        <f t="shared" si="0"/>
        <v>256.78733031674204</v>
      </c>
      <c r="I16" s="209">
        <v>95</v>
      </c>
      <c r="J16" s="229">
        <v>7850</v>
      </c>
      <c r="L16" s="100">
        <f t="shared" si="7"/>
        <v>0</v>
      </c>
      <c r="M16" s="130">
        <f t="shared" si="1"/>
        <v>6330</v>
      </c>
      <c r="N16" s="130">
        <f t="shared" si="2"/>
        <v>0</v>
      </c>
      <c r="O16" s="130">
        <f t="shared" si="3"/>
        <v>0</v>
      </c>
      <c r="P16" s="130">
        <f t="shared" si="4"/>
        <v>0</v>
      </c>
      <c r="Q16" s="86" t="s">
        <v>210</v>
      </c>
    </row>
    <row r="17" spans="1:17" ht="13.95" customHeight="1" thickBot="1">
      <c r="A17" s="228">
        <v>8</v>
      </c>
      <c r="B17" s="204" t="s">
        <v>571</v>
      </c>
      <c r="C17" s="205">
        <v>300</v>
      </c>
      <c r="D17" s="206">
        <v>0.9</v>
      </c>
      <c r="E17" s="214" t="s">
        <v>194</v>
      </c>
      <c r="F17" s="216">
        <v>11330</v>
      </c>
      <c r="G17" s="198">
        <f t="shared" si="6"/>
        <v>20190</v>
      </c>
      <c r="H17" s="173">
        <f t="shared" si="0"/>
        <v>312.21719457013575</v>
      </c>
      <c r="I17" s="209">
        <v>95</v>
      </c>
      <c r="J17" s="229">
        <v>7530</v>
      </c>
      <c r="L17" s="100">
        <f t="shared" si="7"/>
        <v>0</v>
      </c>
      <c r="M17" s="130">
        <f t="shared" si="1"/>
        <v>11330</v>
      </c>
      <c r="N17" s="130">
        <f t="shared" si="2"/>
        <v>0</v>
      </c>
      <c r="O17" s="130">
        <f t="shared" si="3"/>
        <v>0</v>
      </c>
      <c r="P17" s="130">
        <f t="shared" si="4"/>
        <v>0</v>
      </c>
      <c r="Q17" s="86" t="s">
        <v>148</v>
      </c>
    </row>
    <row r="18" spans="1:17" ht="13.95" customHeight="1" thickBot="1">
      <c r="A18" s="228">
        <v>9</v>
      </c>
      <c r="B18" s="204" t="s">
        <v>571</v>
      </c>
      <c r="C18" s="205">
        <v>500</v>
      </c>
      <c r="D18" s="206">
        <v>1.1000000000000001</v>
      </c>
      <c r="E18" s="214" t="s">
        <v>194</v>
      </c>
      <c r="F18" s="216">
        <v>23110</v>
      </c>
      <c r="G18" s="198">
        <f t="shared" si="6"/>
        <v>43300</v>
      </c>
      <c r="H18" s="173">
        <f t="shared" si="0"/>
        <v>524.88687782805437</v>
      </c>
      <c r="I18" s="209">
        <v>95</v>
      </c>
      <c r="J18" s="229">
        <v>7300</v>
      </c>
      <c r="L18" s="100">
        <f t="shared" si="7"/>
        <v>0</v>
      </c>
      <c r="M18" s="130">
        <f t="shared" si="1"/>
        <v>23110</v>
      </c>
      <c r="N18" s="130">
        <f t="shared" si="2"/>
        <v>0</v>
      </c>
      <c r="O18" s="130">
        <f t="shared" si="3"/>
        <v>0</v>
      </c>
      <c r="P18" s="130">
        <f t="shared" si="4"/>
        <v>0</v>
      </c>
      <c r="Q18" s="86" t="s">
        <v>63</v>
      </c>
    </row>
    <row r="19" spans="1:17" ht="13.95" customHeight="1" thickBot="1">
      <c r="A19" s="228">
        <v>10</v>
      </c>
      <c r="B19" s="204" t="s">
        <v>571</v>
      </c>
      <c r="C19" s="205">
        <v>448</v>
      </c>
      <c r="D19" s="206">
        <v>1.3</v>
      </c>
      <c r="E19" s="214" t="s">
        <v>194</v>
      </c>
      <c r="F19" s="216">
        <v>24430</v>
      </c>
      <c r="G19" s="198">
        <f t="shared" si="6"/>
        <v>67730</v>
      </c>
      <c r="H19" s="173">
        <f t="shared" si="0"/>
        <v>474.35294117647061</v>
      </c>
      <c r="I19" s="209">
        <v>95</v>
      </c>
      <c r="J19" s="229">
        <v>7150</v>
      </c>
      <c r="L19" s="100">
        <f t="shared" si="7"/>
        <v>0</v>
      </c>
      <c r="M19" s="130">
        <f t="shared" si="1"/>
        <v>24430</v>
      </c>
      <c r="N19" s="130">
        <f t="shared" si="2"/>
        <v>0</v>
      </c>
      <c r="O19" s="130">
        <f t="shared" si="3"/>
        <v>0</v>
      </c>
      <c r="P19" s="130">
        <f t="shared" si="4"/>
        <v>0</v>
      </c>
      <c r="Q19" s="86" t="s">
        <v>147</v>
      </c>
    </row>
    <row r="20" spans="1:17" ht="13.95" customHeight="1" thickBot="1">
      <c r="A20" s="228">
        <v>11</v>
      </c>
      <c r="B20" s="204" t="s">
        <v>571</v>
      </c>
      <c r="C20" s="205">
        <v>240</v>
      </c>
      <c r="D20" s="206">
        <v>1.5</v>
      </c>
      <c r="E20" s="214" t="s">
        <v>194</v>
      </c>
      <c r="F20" s="216">
        <v>15110</v>
      </c>
      <c r="G20" s="198">
        <f t="shared" si="6"/>
        <v>82840</v>
      </c>
      <c r="H20" s="173">
        <f t="shared" si="0"/>
        <v>256.28959276018099</v>
      </c>
      <c r="I20" s="209">
        <v>95</v>
      </c>
      <c r="J20" s="229">
        <v>6700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90400</v>
      </c>
      <c r="H21" s="173">
        <f t="shared" si="0"/>
        <v>308.1447963800905</v>
      </c>
      <c r="I21" s="209">
        <v>95</v>
      </c>
      <c r="J21" s="229">
        <v>6490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111180</v>
      </c>
      <c r="H22" s="173">
        <f t="shared" si="0"/>
        <v>572.39819004524895</v>
      </c>
      <c r="I22" s="209">
        <v>95</v>
      </c>
      <c r="J22" s="229">
        <v>6620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113070</v>
      </c>
      <c r="H23" s="173">
        <f t="shared" si="0"/>
        <v>152.03619909502262</v>
      </c>
      <c r="I23" s="209">
        <v>95</v>
      </c>
      <c r="J23" s="229">
        <v>6380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350</v>
      </c>
      <c r="D24" s="206">
        <v>0.9</v>
      </c>
      <c r="E24" s="214" t="s">
        <v>174</v>
      </c>
      <c r="F24" s="216">
        <v>13220</v>
      </c>
      <c r="G24" s="198">
        <f t="shared" si="6"/>
        <v>126290</v>
      </c>
      <c r="H24" s="173">
        <f t="shared" si="0"/>
        <v>364.2533936651584</v>
      </c>
      <c r="I24" s="209">
        <v>95</v>
      </c>
      <c r="J24" s="229">
        <v>6450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153570</v>
      </c>
      <c r="H25" s="173">
        <f t="shared" si="0"/>
        <v>529.41176470588232</v>
      </c>
      <c r="I25" s="209">
        <v>95</v>
      </c>
      <c r="J25" s="229">
        <v>6520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150</v>
      </c>
      <c r="D26" s="206">
        <v>0.3</v>
      </c>
      <c r="E26" s="214" t="s">
        <v>174</v>
      </c>
      <c r="F26" s="216">
        <v>1890</v>
      </c>
      <c r="G26" s="198">
        <f t="shared" si="6"/>
        <v>155460</v>
      </c>
      <c r="H26" s="173">
        <f t="shared" si="0"/>
        <v>152.03619909502262</v>
      </c>
      <c r="I26" s="209">
        <v>95</v>
      </c>
      <c r="J26" s="229">
        <v>6210</v>
      </c>
      <c r="L26" s="100">
        <f t="shared" si="7"/>
        <v>0</v>
      </c>
      <c r="M26" s="130">
        <f t="shared" si="1"/>
        <v>0</v>
      </c>
      <c r="N26" s="130">
        <f t="shared" si="2"/>
        <v>1890</v>
      </c>
      <c r="O26" s="130">
        <f t="shared" si="3"/>
        <v>0</v>
      </c>
      <c r="P26" s="130">
        <f t="shared" si="4"/>
        <v>0</v>
      </c>
    </row>
    <row r="27" spans="1:17" ht="13.95" customHeight="1" thickBot="1">
      <c r="A27" s="228">
        <v>18</v>
      </c>
      <c r="B27" s="204" t="s">
        <v>576</v>
      </c>
      <c r="C27" s="205">
        <v>400</v>
      </c>
      <c r="D27" s="206">
        <v>0.9</v>
      </c>
      <c r="E27" s="214" t="s">
        <v>174</v>
      </c>
      <c r="F27" s="216">
        <v>15110</v>
      </c>
      <c r="G27" s="198">
        <f t="shared" si="6"/>
        <v>170570</v>
      </c>
      <c r="H27" s="173">
        <f t="shared" si="0"/>
        <v>416.28959276018105</v>
      </c>
      <c r="I27" s="209">
        <v>95</v>
      </c>
      <c r="J27" s="229">
        <v>6230</v>
      </c>
      <c r="L27" s="100">
        <f t="shared" si="7"/>
        <v>0</v>
      </c>
      <c r="M27" s="130">
        <f t="shared" si="1"/>
        <v>0</v>
      </c>
      <c r="N27" s="130">
        <f t="shared" si="2"/>
        <v>15110</v>
      </c>
      <c r="O27" s="130">
        <f t="shared" si="3"/>
        <v>0</v>
      </c>
      <c r="P27" s="130">
        <f t="shared" si="4"/>
        <v>0</v>
      </c>
    </row>
    <row r="28" spans="1:17" ht="13.95" customHeight="1" thickBot="1">
      <c r="A28" s="228">
        <v>19</v>
      </c>
      <c r="B28" s="204" t="s">
        <v>576</v>
      </c>
      <c r="C28" s="205">
        <v>400</v>
      </c>
      <c r="D28" s="206">
        <v>1.3</v>
      </c>
      <c r="E28" s="214" t="s">
        <v>174</v>
      </c>
      <c r="F28" s="216">
        <v>21860</v>
      </c>
      <c r="G28" s="198">
        <f t="shared" si="6"/>
        <v>192430</v>
      </c>
      <c r="H28" s="173">
        <f t="shared" si="0"/>
        <v>423.52941176470591</v>
      </c>
      <c r="I28" s="209">
        <v>95</v>
      </c>
      <c r="J28" s="229">
        <v>6250</v>
      </c>
      <c r="L28" s="100">
        <f t="shared" si="7"/>
        <v>0</v>
      </c>
      <c r="M28" s="130">
        <f t="shared" si="1"/>
        <v>0</v>
      </c>
      <c r="N28" s="130">
        <f t="shared" si="2"/>
        <v>21860</v>
      </c>
      <c r="O28" s="130">
        <f t="shared" si="3"/>
        <v>0</v>
      </c>
      <c r="P28" s="130">
        <f t="shared" si="4"/>
        <v>0</v>
      </c>
    </row>
    <row r="29" spans="1:17" ht="13.95" customHeight="1" thickBot="1">
      <c r="A29" s="228">
        <v>20</v>
      </c>
      <c r="B29" s="204" t="s">
        <v>576</v>
      </c>
      <c r="C29" s="205">
        <v>400</v>
      </c>
      <c r="D29" s="206">
        <v>0.9</v>
      </c>
      <c r="E29" s="214" t="s">
        <v>174</v>
      </c>
      <c r="F29" s="216">
        <v>15110</v>
      </c>
      <c r="G29" s="198">
        <f t="shared" si="6"/>
        <v>207540</v>
      </c>
      <c r="H29" s="173">
        <f t="shared" si="0"/>
        <v>416.28959276018105</v>
      </c>
      <c r="I29" s="209">
        <v>95</v>
      </c>
      <c r="J29" s="229">
        <v>5860</v>
      </c>
      <c r="L29" s="100">
        <f t="shared" si="7"/>
        <v>0</v>
      </c>
      <c r="M29" s="130">
        <f t="shared" si="1"/>
        <v>0</v>
      </c>
      <c r="N29" s="130">
        <f t="shared" si="2"/>
        <v>15110</v>
      </c>
      <c r="O29" s="130">
        <f t="shared" si="3"/>
        <v>0</v>
      </c>
      <c r="P29" s="130">
        <f t="shared" si="4"/>
        <v>0</v>
      </c>
    </row>
    <row r="30" spans="1:17" ht="13.95" customHeight="1" thickBot="1">
      <c r="A30" s="228">
        <v>21</v>
      </c>
      <c r="B30" s="204" t="s">
        <v>576</v>
      </c>
      <c r="C30" s="205">
        <v>300</v>
      </c>
      <c r="D30" s="206">
        <v>1.5</v>
      </c>
      <c r="E30" s="214" t="s">
        <v>174</v>
      </c>
      <c r="F30" s="216">
        <v>18880</v>
      </c>
      <c r="G30" s="198">
        <f t="shared" si="6"/>
        <v>226420</v>
      </c>
      <c r="H30" s="173">
        <f t="shared" si="0"/>
        <v>320.36199095022624</v>
      </c>
      <c r="I30" s="209">
        <v>95</v>
      </c>
      <c r="J30" s="229">
        <v>6320</v>
      </c>
      <c r="L30" s="100">
        <f t="shared" si="7"/>
        <v>0</v>
      </c>
      <c r="M30" s="130">
        <f t="shared" si="1"/>
        <v>0</v>
      </c>
      <c r="N30" s="130">
        <f t="shared" si="2"/>
        <v>18880</v>
      </c>
      <c r="O30" s="130">
        <f t="shared" si="3"/>
        <v>0</v>
      </c>
      <c r="P30" s="130">
        <f t="shared" si="4"/>
        <v>0</v>
      </c>
    </row>
    <row r="31" spans="1:17" ht="13.95" customHeight="1" thickBot="1">
      <c r="A31" s="228">
        <v>22</v>
      </c>
      <c r="B31" s="204" t="s">
        <v>576</v>
      </c>
      <c r="C31" s="205">
        <v>300</v>
      </c>
      <c r="D31" s="206">
        <v>0.6</v>
      </c>
      <c r="E31" s="214" t="s">
        <v>174</v>
      </c>
      <c r="F31" s="216">
        <v>7560</v>
      </c>
      <c r="G31" s="198">
        <f t="shared" si="6"/>
        <v>233980</v>
      </c>
      <c r="H31" s="173">
        <f t="shared" si="0"/>
        <v>308.1447963800905</v>
      </c>
      <c r="I31" s="209">
        <v>95</v>
      </c>
      <c r="J31" s="229">
        <v>5970</v>
      </c>
      <c r="L31" s="100">
        <f t="shared" si="7"/>
        <v>0</v>
      </c>
      <c r="M31" s="130">
        <f t="shared" si="1"/>
        <v>0</v>
      </c>
      <c r="N31" s="130">
        <f t="shared" si="2"/>
        <v>7560</v>
      </c>
      <c r="O31" s="130">
        <f t="shared" si="3"/>
        <v>0</v>
      </c>
      <c r="P31" s="130">
        <f t="shared" si="4"/>
        <v>0</v>
      </c>
    </row>
    <row r="32" spans="1:17" ht="13.95" customHeight="1" thickBot="1">
      <c r="A32" s="228">
        <v>23</v>
      </c>
      <c r="B32" s="204" t="s">
        <v>576</v>
      </c>
      <c r="C32" s="205">
        <v>350</v>
      </c>
      <c r="D32" s="206">
        <v>0.9</v>
      </c>
      <c r="E32" s="214" t="s">
        <v>174</v>
      </c>
      <c r="F32" s="216">
        <v>13220</v>
      </c>
      <c r="G32" s="198">
        <f t="shared" si="6"/>
        <v>247200</v>
      </c>
      <c r="H32" s="173">
        <f t="shared" si="0"/>
        <v>364.2533936651584</v>
      </c>
      <c r="I32" s="209">
        <v>95</v>
      </c>
      <c r="J32" s="229">
        <v>5960</v>
      </c>
      <c r="L32" s="100">
        <f t="shared" si="7"/>
        <v>0</v>
      </c>
      <c r="M32" s="130">
        <f t="shared" si="1"/>
        <v>0</v>
      </c>
      <c r="N32" s="130">
        <f t="shared" si="2"/>
        <v>13220</v>
      </c>
      <c r="O32" s="130">
        <f t="shared" si="3"/>
        <v>0</v>
      </c>
      <c r="P32" s="130">
        <f t="shared" si="4"/>
        <v>0</v>
      </c>
    </row>
    <row r="33" spans="1:16" ht="13.95" customHeight="1" thickBot="1">
      <c r="A33" s="228">
        <v>24</v>
      </c>
      <c r="B33" s="204" t="s">
        <v>576</v>
      </c>
      <c r="C33" s="205">
        <v>250</v>
      </c>
      <c r="D33" s="206">
        <v>1.5</v>
      </c>
      <c r="E33" s="214" t="s">
        <v>174</v>
      </c>
      <c r="F33" s="216">
        <v>15750</v>
      </c>
      <c r="G33" s="198">
        <f t="shared" si="6"/>
        <v>262950</v>
      </c>
      <c r="H33" s="173">
        <f t="shared" si="0"/>
        <v>266.96832579185519</v>
      </c>
      <c r="I33" s="209">
        <v>95</v>
      </c>
      <c r="J33" s="229">
        <v>6180</v>
      </c>
      <c r="L33" s="100">
        <f t="shared" si="7"/>
        <v>0</v>
      </c>
      <c r="M33" s="130">
        <f t="shared" si="1"/>
        <v>0</v>
      </c>
      <c r="N33" s="130">
        <f t="shared" si="2"/>
        <v>15750</v>
      </c>
      <c r="O33" s="130">
        <f t="shared" si="3"/>
        <v>0</v>
      </c>
      <c r="P33" s="130">
        <f t="shared" si="4"/>
        <v>0</v>
      </c>
    </row>
    <row r="34" spans="1:16" ht="13.95" customHeight="1" thickBot="1">
      <c r="A34" s="228">
        <v>25</v>
      </c>
      <c r="B34" s="204" t="s">
        <v>576</v>
      </c>
      <c r="C34" s="205">
        <v>250</v>
      </c>
      <c r="D34" s="206">
        <v>0.6</v>
      </c>
      <c r="E34" s="214" t="s">
        <v>174</v>
      </c>
      <c r="F34" s="216">
        <v>6310</v>
      </c>
      <c r="G34" s="198">
        <f t="shared" si="6"/>
        <v>269260</v>
      </c>
      <c r="H34" s="173">
        <f t="shared" si="0"/>
        <v>256.78733031674204</v>
      </c>
      <c r="I34" s="209">
        <v>95</v>
      </c>
      <c r="J34" s="229">
        <v>5750</v>
      </c>
      <c r="L34" s="100">
        <f t="shared" si="7"/>
        <v>0</v>
      </c>
      <c r="M34" s="130">
        <f t="shared" si="1"/>
        <v>0</v>
      </c>
      <c r="N34" s="130">
        <f t="shared" si="2"/>
        <v>6310</v>
      </c>
      <c r="O34" s="130">
        <f t="shared" si="3"/>
        <v>0</v>
      </c>
      <c r="P34" s="130">
        <f t="shared" si="4"/>
        <v>0</v>
      </c>
    </row>
    <row r="35" spans="1:16" ht="13.95" customHeight="1" thickBot="1">
      <c r="A35" s="228">
        <v>26</v>
      </c>
      <c r="B35" s="204" t="s">
        <v>576</v>
      </c>
      <c r="C35" s="205">
        <v>410</v>
      </c>
      <c r="D35" s="206">
        <v>1</v>
      </c>
      <c r="E35" s="214" t="s">
        <v>174</v>
      </c>
      <c r="F35" s="216">
        <v>17240</v>
      </c>
      <c r="G35" s="198">
        <f t="shared" si="6"/>
        <v>286500</v>
      </c>
      <c r="H35" s="173">
        <f t="shared" si="0"/>
        <v>428.55203619909503</v>
      </c>
      <c r="I35" s="209">
        <v>95</v>
      </c>
      <c r="J35" s="229">
        <v>5900</v>
      </c>
      <c r="L35" s="100">
        <f t="shared" si="7"/>
        <v>0</v>
      </c>
      <c r="M35" s="130">
        <f t="shared" si="1"/>
        <v>0</v>
      </c>
      <c r="N35" s="130">
        <f t="shared" si="2"/>
        <v>17240</v>
      </c>
      <c r="O35" s="130">
        <f t="shared" si="3"/>
        <v>0</v>
      </c>
      <c r="P35" s="130">
        <f t="shared" si="4"/>
        <v>0</v>
      </c>
    </row>
    <row r="36" spans="1:16" ht="13.95" customHeight="1" thickBot="1">
      <c r="A36" s="228">
        <v>27</v>
      </c>
      <c r="B36" s="204" t="s">
        <v>576</v>
      </c>
      <c r="C36" s="205">
        <v>250</v>
      </c>
      <c r="D36" s="206">
        <v>1.3</v>
      </c>
      <c r="E36" s="214" t="s">
        <v>174</v>
      </c>
      <c r="F36" s="216">
        <v>13670</v>
      </c>
      <c r="G36" s="198">
        <f t="shared" si="6"/>
        <v>300170</v>
      </c>
      <c r="H36" s="173">
        <f t="shared" si="0"/>
        <v>264.70588235294116</v>
      </c>
      <c r="I36" s="209">
        <v>95</v>
      </c>
      <c r="J36" s="229">
        <v>6030</v>
      </c>
      <c r="L36" s="100">
        <f t="shared" si="7"/>
        <v>0</v>
      </c>
      <c r="M36" s="130">
        <f t="shared" si="1"/>
        <v>0</v>
      </c>
      <c r="N36" s="130">
        <f t="shared" si="2"/>
        <v>13670</v>
      </c>
      <c r="O36" s="130">
        <f t="shared" si="3"/>
        <v>0</v>
      </c>
      <c r="P36" s="130">
        <f t="shared" si="4"/>
        <v>0</v>
      </c>
    </row>
    <row r="37" spans="1:16" ht="13.95" customHeight="1" thickBot="1">
      <c r="A37" s="228">
        <v>28</v>
      </c>
      <c r="B37" s="204" t="s">
        <v>576</v>
      </c>
      <c r="C37" s="205">
        <v>200</v>
      </c>
      <c r="D37" s="206">
        <v>1.5</v>
      </c>
      <c r="E37" s="214" t="s">
        <v>174</v>
      </c>
      <c r="F37" s="216">
        <v>12630</v>
      </c>
      <c r="G37" s="198">
        <f t="shared" si="6"/>
        <v>312800</v>
      </c>
      <c r="H37" s="173">
        <f t="shared" si="0"/>
        <v>213.57466063348417</v>
      </c>
      <c r="I37" s="209">
        <v>95</v>
      </c>
      <c r="J37" s="229">
        <v>6150</v>
      </c>
      <c r="L37" s="100">
        <f t="shared" si="7"/>
        <v>0</v>
      </c>
      <c r="M37" s="130">
        <f t="shared" si="1"/>
        <v>0</v>
      </c>
      <c r="N37" s="130">
        <f t="shared" si="2"/>
        <v>12630</v>
      </c>
      <c r="O37" s="130">
        <f t="shared" si="3"/>
        <v>0</v>
      </c>
      <c r="P37" s="130">
        <f t="shared" si="4"/>
        <v>0</v>
      </c>
    </row>
    <row r="38" spans="1:16" ht="13.95" customHeight="1" thickBot="1">
      <c r="A38" s="228">
        <v>29</v>
      </c>
      <c r="B38" s="204" t="s">
        <v>575</v>
      </c>
      <c r="C38" s="205">
        <v>307</v>
      </c>
      <c r="D38" s="206">
        <v>2</v>
      </c>
      <c r="E38" s="214" t="s">
        <v>174</v>
      </c>
      <c r="F38" s="216">
        <v>20800</v>
      </c>
      <c r="G38" s="198">
        <f t="shared" si="6"/>
        <v>333600</v>
      </c>
      <c r="H38" s="173">
        <f t="shared" si="0"/>
        <v>334.7828054298642</v>
      </c>
      <c r="I38" s="209">
        <v>95</v>
      </c>
      <c r="J38" s="229">
        <v>6300</v>
      </c>
      <c r="L38" s="100">
        <f t="shared" si="7"/>
        <v>0</v>
      </c>
      <c r="M38" s="130">
        <f t="shared" si="1"/>
        <v>0</v>
      </c>
      <c r="N38" s="130">
        <f t="shared" si="2"/>
        <v>20800</v>
      </c>
      <c r="O38" s="130">
        <f t="shared" si="3"/>
        <v>0</v>
      </c>
      <c r="P38" s="130">
        <f t="shared" si="4"/>
        <v>0</v>
      </c>
    </row>
    <row r="39" spans="1:16" ht="13.95" customHeight="1" thickBot="1">
      <c r="A39" s="228">
        <v>30</v>
      </c>
      <c r="B39" s="204"/>
      <c r="C39" s="205"/>
      <c r="D39" s="206"/>
      <c r="E39" s="214"/>
      <c r="F39" s="216">
        <f t="shared" si="5"/>
        <v>0</v>
      </c>
      <c r="G39" s="198">
        <f t="shared" si="6"/>
        <v>333600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333600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333600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333600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333600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333600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333600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333600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333600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333600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291.73502999999999</v>
      </c>
      <c r="D49" s="213"/>
      <c r="E49" s="207" t="s">
        <v>214</v>
      </c>
      <c r="F49" s="215"/>
      <c r="G49" s="199"/>
      <c r="H49" s="173">
        <f t="shared" si="0"/>
        <v>291.73502999999999</v>
      </c>
      <c r="I49" s="205">
        <v>95</v>
      </c>
      <c r="J49" s="229">
        <v>6150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363268.87125999999</v>
      </c>
      <c r="D50" s="195" t="s">
        <v>294</v>
      </c>
      <c r="E50" s="177" t="s">
        <v>295</v>
      </c>
      <c r="F50" s="191">
        <f>SUM(F10:F46)</f>
        <v>333600</v>
      </c>
      <c r="G50" s="201" t="s">
        <v>212</v>
      </c>
      <c r="H50" s="200"/>
      <c r="I50" s="197"/>
      <c r="J50" s="231" t="s">
        <v>257</v>
      </c>
      <c r="K50" s="32"/>
      <c r="L50" s="100"/>
      <c r="M50" s="101"/>
      <c r="N50" s="101"/>
      <c r="O50" s="102"/>
      <c r="P50" s="102"/>
    </row>
    <row r="51" spans="1:17" ht="13.95" customHeight="1" thickBot="1">
      <c r="A51" s="230" t="s">
        <v>259</v>
      </c>
      <c r="B51" s="210">
        <v>0.61041666666666672</v>
      </c>
      <c r="C51" s="190" t="s">
        <v>258</v>
      </c>
      <c r="D51" s="180" t="s">
        <v>260</v>
      </c>
      <c r="E51" s="210">
        <v>0.68541666666666667</v>
      </c>
      <c r="F51" s="190" t="s">
        <v>258</v>
      </c>
      <c r="G51" s="180" t="s">
        <v>261</v>
      </c>
      <c r="H51" s="217">
        <v>43173</v>
      </c>
      <c r="I51" s="197" t="s">
        <v>301</v>
      </c>
      <c r="J51" s="232">
        <f>H49+H55</f>
        <v>341.73502999999999</v>
      </c>
      <c r="K51" s="172"/>
      <c r="L51" s="100"/>
      <c r="M51" s="101"/>
      <c r="N51" s="101"/>
      <c r="O51" s="102"/>
      <c r="P51" s="102"/>
    </row>
    <row r="52" spans="1:17" ht="13.95" customHeight="1" thickBot="1">
      <c r="A52" s="230" t="s">
        <v>234</v>
      </c>
      <c r="B52" s="205">
        <v>504</v>
      </c>
      <c r="C52" s="179" t="s">
        <v>134</v>
      </c>
      <c r="D52" s="180" t="s">
        <v>216</v>
      </c>
      <c r="E52" s="211">
        <f>MAX(D10:D48)</f>
        <v>2</v>
      </c>
      <c r="F52" s="179" t="s">
        <v>221</v>
      </c>
      <c r="G52" s="180" t="s">
        <v>222</v>
      </c>
      <c r="H52" s="211">
        <f>F50/(SUM(C15:C48)*42)</f>
        <v>1.0242240029474072</v>
      </c>
      <c r="I52" s="197" t="s">
        <v>221</v>
      </c>
      <c r="J52" s="233" t="s">
        <v>292</v>
      </c>
      <c r="L52" s="100"/>
      <c r="M52" s="101"/>
      <c r="N52" s="101"/>
      <c r="O52" s="102"/>
      <c r="P52" s="102"/>
    </row>
    <row r="53" spans="1:17" ht="13.95" customHeight="1" thickBot="1">
      <c r="A53" s="230" t="s">
        <v>235</v>
      </c>
      <c r="B53" s="205">
        <v>5167</v>
      </c>
      <c r="C53" s="179" t="s">
        <v>134</v>
      </c>
      <c r="D53" s="180" t="s">
        <v>217</v>
      </c>
      <c r="E53" s="205">
        <f>MAX(I10:I49)</f>
        <v>95</v>
      </c>
      <c r="F53" s="179" t="s">
        <v>135</v>
      </c>
      <c r="G53" s="180" t="s">
        <v>219</v>
      </c>
      <c r="H53" s="205">
        <f>AVERAGE(I14:I48)</f>
        <v>95</v>
      </c>
      <c r="I53" s="197" t="s">
        <v>135</v>
      </c>
      <c r="J53" s="234">
        <f>SUM(H10:H49)+E55+H55</f>
        <v>9200.0280702930395</v>
      </c>
      <c r="L53" s="172"/>
      <c r="M53" s="172"/>
      <c r="N53" s="172"/>
      <c r="O53" s="172"/>
      <c r="P53" s="172"/>
    </row>
    <row r="54" spans="1:17" ht="13.95" customHeight="1" thickBot="1">
      <c r="A54" s="230" t="s">
        <v>136</v>
      </c>
      <c r="B54" s="208">
        <v>1502</v>
      </c>
      <c r="C54" s="179" t="s">
        <v>134</v>
      </c>
      <c r="D54" s="180" t="s">
        <v>218</v>
      </c>
      <c r="E54" s="205">
        <f>MAX(J10:J49)</f>
        <v>7850</v>
      </c>
      <c r="F54" s="179" t="s">
        <v>134</v>
      </c>
      <c r="G54" s="180" t="s">
        <v>220</v>
      </c>
      <c r="H54" s="205">
        <f>AVERAGE(J14:J48)</f>
        <v>6504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0.60138565022421531</v>
      </c>
      <c r="C55" s="179" t="s">
        <v>289</v>
      </c>
      <c r="D55" s="189" t="s">
        <v>287</v>
      </c>
      <c r="E55" s="212">
        <v>136</v>
      </c>
      <c r="F55" s="179" t="s">
        <v>288</v>
      </c>
      <c r="G55" s="178" t="s">
        <v>290</v>
      </c>
      <c r="H55" s="212">
        <v>50</v>
      </c>
      <c r="I55" s="197" t="s">
        <v>288</v>
      </c>
      <c r="J55" s="234">
        <f>(C50/42)+E55+H55</f>
        <v>8835.258839523809</v>
      </c>
      <c r="L55" s="85">
        <f t="shared" ref="L55:P55" si="10">SUM(L10:L49)</f>
        <v>59.523809523809526</v>
      </c>
      <c r="M55" s="85">
        <f t="shared" si="10"/>
        <v>82840</v>
      </c>
      <c r="N55" s="85">
        <f t="shared" si="10"/>
        <v>250760</v>
      </c>
      <c r="O55" s="85">
        <f t="shared" si="10"/>
        <v>0</v>
      </c>
      <c r="P55" s="85">
        <f t="shared" si="10"/>
        <v>0</v>
      </c>
    </row>
    <row r="56" spans="1:17" ht="43.2" customHeight="1">
      <c r="A56" s="625" t="s">
        <v>579</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13159</v>
      </c>
      <c r="B61" s="119">
        <f>C6</f>
        <v>13309</v>
      </c>
      <c r="C61" s="119">
        <f>C50</f>
        <v>363268.87125999999</v>
      </c>
      <c r="D61" s="119">
        <f>J55</f>
        <v>8835.258839523809</v>
      </c>
      <c r="E61" s="119">
        <f>F50</f>
        <v>333600</v>
      </c>
      <c r="F61" s="119">
        <f>M55</f>
        <v>82840</v>
      </c>
      <c r="G61" s="119">
        <f>N55</f>
        <v>250760</v>
      </c>
      <c r="H61" s="119">
        <f>O55</f>
        <v>0</v>
      </c>
      <c r="I61" s="119">
        <f>P55</f>
        <v>0</v>
      </c>
      <c r="J61" s="119">
        <f>B52</f>
        <v>504</v>
      </c>
      <c r="K61" s="119">
        <f>B53</f>
        <v>5167</v>
      </c>
      <c r="L61" s="119">
        <f>B54</f>
        <v>1502</v>
      </c>
      <c r="M61" s="120">
        <f>B55</f>
        <v>0.60138565022421531</v>
      </c>
      <c r="N61" s="119">
        <f>E53</f>
        <v>95</v>
      </c>
      <c r="O61" s="119">
        <f>H53</f>
        <v>95</v>
      </c>
      <c r="P61" s="119">
        <f>E54</f>
        <v>7850</v>
      </c>
      <c r="Q61" s="119">
        <f>H54</f>
        <v>6504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0.24912944284341978</v>
      </c>
      <c r="N3" s="143">
        <f>N55/F50</f>
        <v>0.75087055715658024</v>
      </c>
      <c r="O3" s="143">
        <f>O55/F50</f>
        <v>0</v>
      </c>
      <c r="P3" s="143">
        <f>P55/F50</f>
        <v>0</v>
      </c>
    </row>
    <row r="4" spans="1:17" ht="13.95" customHeight="1" thickBot="1">
      <c r="A4" s="615">
        <v>36</v>
      </c>
      <c r="B4" s="181" t="s">
        <v>276</v>
      </c>
      <c r="C4" s="202">
        <v>13143</v>
      </c>
      <c r="D4" s="182" t="s">
        <v>137</v>
      </c>
      <c r="E4" s="186">
        <f>'Perf Sheet '!$L$5</f>
        <v>2.2169999999999999E-2</v>
      </c>
      <c r="F4" s="616" t="s">
        <v>284</v>
      </c>
      <c r="G4" s="617"/>
      <c r="H4" s="618" t="s">
        <v>514</v>
      </c>
      <c r="I4" s="618"/>
      <c r="J4" s="619"/>
      <c r="N4" s="32"/>
    </row>
    <row r="5" spans="1:17" ht="13.95" customHeight="1" thickBot="1">
      <c r="A5" s="615"/>
      <c r="B5" s="575" t="s">
        <v>139</v>
      </c>
      <c r="C5" s="203">
        <v>12978</v>
      </c>
      <c r="D5" s="183" t="s">
        <v>277</v>
      </c>
      <c r="E5" s="187">
        <f>(C6+C5)/2</f>
        <v>13052.5</v>
      </c>
      <c r="F5" s="616" t="s">
        <v>285</v>
      </c>
      <c r="G5" s="620"/>
      <c r="H5" s="618" t="s">
        <v>511</v>
      </c>
      <c r="I5" s="621"/>
      <c r="J5" s="619"/>
      <c r="M5" s="628" t="s">
        <v>198</v>
      </c>
      <c r="N5" s="629"/>
      <c r="O5" s="629"/>
      <c r="P5" s="630"/>
    </row>
    <row r="6" spans="1:17" ht="13.95" customHeight="1" thickBot="1">
      <c r="A6" s="225" t="s">
        <v>202</v>
      </c>
      <c r="B6" s="575" t="s">
        <v>140</v>
      </c>
      <c r="C6" s="203">
        <v>13127</v>
      </c>
      <c r="D6" s="184" t="s">
        <v>203</v>
      </c>
      <c r="E6" s="188">
        <f>'Perf Sheet '!$J$13</f>
        <v>0.65</v>
      </c>
      <c r="F6" s="192" t="s">
        <v>226</v>
      </c>
      <c r="G6" s="194">
        <f>SUM(C12:C15)/SUM(C12:C46)</f>
        <v>9.1151569383259912E-2</v>
      </c>
      <c r="H6" s="192" t="s">
        <v>224</v>
      </c>
      <c r="I6" s="173">
        <f>J55/'Perf Sheet '!$E$21</f>
        <v>48.904410357472628</v>
      </c>
      <c r="J6" s="226"/>
      <c r="M6" s="631" t="s">
        <v>199</v>
      </c>
      <c r="N6" s="632"/>
      <c r="O6" s="632"/>
      <c r="P6" s="633"/>
    </row>
    <row r="7" spans="1:17" ht="13.95" customHeight="1" thickBot="1">
      <c r="A7" s="227">
        <v>22.1</v>
      </c>
      <c r="B7" s="575" t="s">
        <v>141</v>
      </c>
      <c r="C7" s="203">
        <v>8919</v>
      </c>
      <c r="D7" s="185" t="s">
        <v>138</v>
      </c>
      <c r="E7" s="187">
        <f>'Perf Sheet '!$J$15</f>
        <v>6</v>
      </c>
      <c r="F7" s="193" t="s">
        <v>223</v>
      </c>
      <c r="G7" s="187">
        <f>'Perf Sheet '!$J$12</f>
        <v>95</v>
      </c>
      <c r="H7" s="192" t="s">
        <v>225</v>
      </c>
      <c r="I7" s="173">
        <f>F50/'Perf Sheet '!$E$21</f>
        <v>1845.5401662049862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37</v>
      </c>
      <c r="D10" s="206"/>
      <c r="E10" s="214" t="s">
        <v>197</v>
      </c>
      <c r="F10" s="216">
        <f>(D10*42)*C10</f>
        <v>0</v>
      </c>
      <c r="G10" s="198">
        <f>F10</f>
        <v>0</v>
      </c>
      <c r="H10" s="173">
        <f t="shared" ref="H10:H49" si="0">(1*((D10/$A$7)+1))*C10</f>
        <v>37</v>
      </c>
      <c r="I10" s="209">
        <v>15</v>
      </c>
      <c r="J10" s="229">
        <v>4912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6450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571</v>
      </c>
      <c r="C12" s="205">
        <v>170</v>
      </c>
      <c r="D12" s="206"/>
      <c r="E12" s="214" t="s">
        <v>147</v>
      </c>
      <c r="F12" s="216">
        <f t="shared" si="5"/>
        <v>0</v>
      </c>
      <c r="G12" s="198">
        <f t="shared" si="6"/>
        <v>0</v>
      </c>
      <c r="H12" s="173">
        <f t="shared" si="0"/>
        <v>170</v>
      </c>
      <c r="I12" s="209">
        <v>80</v>
      </c>
      <c r="J12" s="229">
        <v>6690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7450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571</v>
      </c>
      <c r="C14" s="205">
        <v>351</v>
      </c>
      <c r="D14" s="206"/>
      <c r="E14" s="214" t="s">
        <v>148</v>
      </c>
      <c r="F14" s="216">
        <f t="shared" si="5"/>
        <v>0</v>
      </c>
      <c r="G14" s="198">
        <f t="shared" si="6"/>
        <v>0</v>
      </c>
      <c r="H14" s="173">
        <f t="shared" si="0"/>
        <v>351</v>
      </c>
      <c r="I14" s="209">
        <v>95</v>
      </c>
      <c r="J14" s="229">
        <v>7060</v>
      </c>
      <c r="L14" s="100">
        <f t="shared" si="7"/>
        <v>0</v>
      </c>
      <c r="M14" s="130">
        <f t="shared" si="1"/>
        <v>0</v>
      </c>
      <c r="N14" s="130">
        <f t="shared" si="2"/>
        <v>0</v>
      </c>
      <c r="O14" s="130">
        <f t="shared" si="3"/>
        <v>0</v>
      </c>
      <c r="P14" s="130">
        <f t="shared" si="4"/>
        <v>0</v>
      </c>
      <c r="Q14" s="86" t="s">
        <v>209</v>
      </c>
    </row>
    <row r="15" spans="1:17" ht="13.95" customHeight="1" thickBot="1">
      <c r="A15" s="228">
        <v>6</v>
      </c>
      <c r="B15" s="204" t="s">
        <v>571</v>
      </c>
      <c r="C15" s="205">
        <v>200</v>
      </c>
      <c r="D15" s="206">
        <v>0.3</v>
      </c>
      <c r="E15" s="214" t="s">
        <v>194</v>
      </c>
      <c r="F15" s="216">
        <v>2520</v>
      </c>
      <c r="G15" s="198">
        <f t="shared" si="6"/>
        <v>2520</v>
      </c>
      <c r="H15" s="173">
        <f t="shared" si="0"/>
        <v>202.71493212669682</v>
      </c>
      <c r="I15" s="209">
        <v>95</v>
      </c>
      <c r="J15" s="229">
        <v>6980</v>
      </c>
      <c r="L15" s="100">
        <f t="shared" si="7"/>
        <v>0</v>
      </c>
      <c r="M15" s="130">
        <f t="shared" si="1"/>
        <v>2520</v>
      </c>
      <c r="N15" s="130">
        <f t="shared" si="2"/>
        <v>0</v>
      </c>
      <c r="O15" s="130">
        <f t="shared" si="3"/>
        <v>0</v>
      </c>
      <c r="P15" s="130">
        <f t="shared" si="4"/>
        <v>0</v>
      </c>
      <c r="Q15" s="86" t="s">
        <v>175</v>
      </c>
    </row>
    <row r="16" spans="1:17" ht="13.95" customHeight="1" thickBot="1">
      <c r="A16" s="228">
        <v>7</v>
      </c>
      <c r="B16" s="204" t="s">
        <v>571</v>
      </c>
      <c r="C16" s="205">
        <v>251</v>
      </c>
      <c r="D16" s="206">
        <v>0.6</v>
      </c>
      <c r="E16" s="214" t="s">
        <v>194</v>
      </c>
      <c r="F16" s="216">
        <v>6330</v>
      </c>
      <c r="G16" s="198">
        <f t="shared" si="6"/>
        <v>8850</v>
      </c>
      <c r="H16" s="173">
        <f t="shared" si="0"/>
        <v>257.814479638009</v>
      </c>
      <c r="I16" s="209">
        <v>95</v>
      </c>
      <c r="J16" s="229">
        <v>7000</v>
      </c>
      <c r="L16" s="100">
        <f t="shared" si="7"/>
        <v>0</v>
      </c>
      <c r="M16" s="130">
        <f t="shared" si="1"/>
        <v>6330</v>
      </c>
      <c r="N16" s="130">
        <f t="shared" si="2"/>
        <v>0</v>
      </c>
      <c r="O16" s="130">
        <f t="shared" si="3"/>
        <v>0</v>
      </c>
      <c r="P16" s="130">
        <f t="shared" si="4"/>
        <v>0</v>
      </c>
      <c r="Q16" s="86" t="s">
        <v>210</v>
      </c>
    </row>
    <row r="17" spans="1:17" ht="13.95" customHeight="1" thickBot="1">
      <c r="A17" s="228">
        <v>8</v>
      </c>
      <c r="B17" s="204" t="s">
        <v>571</v>
      </c>
      <c r="C17" s="205">
        <v>300</v>
      </c>
      <c r="D17" s="206">
        <v>0.9</v>
      </c>
      <c r="E17" s="214" t="s">
        <v>194</v>
      </c>
      <c r="F17" s="216">
        <v>11320</v>
      </c>
      <c r="G17" s="198">
        <f t="shared" si="6"/>
        <v>20170</v>
      </c>
      <c r="H17" s="173">
        <f t="shared" si="0"/>
        <v>312.21719457013575</v>
      </c>
      <c r="I17" s="209">
        <v>95</v>
      </c>
      <c r="J17" s="229">
        <v>6800</v>
      </c>
      <c r="L17" s="100">
        <f t="shared" si="7"/>
        <v>0</v>
      </c>
      <c r="M17" s="130">
        <f t="shared" si="1"/>
        <v>11320</v>
      </c>
      <c r="N17" s="130">
        <f t="shared" si="2"/>
        <v>0</v>
      </c>
      <c r="O17" s="130">
        <f t="shared" si="3"/>
        <v>0</v>
      </c>
      <c r="P17" s="130">
        <f t="shared" si="4"/>
        <v>0</v>
      </c>
      <c r="Q17" s="86" t="s">
        <v>148</v>
      </c>
    </row>
    <row r="18" spans="1:17" ht="13.95" customHeight="1" thickBot="1">
      <c r="A18" s="228">
        <v>9</v>
      </c>
      <c r="B18" s="204" t="s">
        <v>571</v>
      </c>
      <c r="C18" s="205">
        <v>500</v>
      </c>
      <c r="D18" s="206">
        <v>1.1000000000000001</v>
      </c>
      <c r="E18" s="214" t="s">
        <v>194</v>
      </c>
      <c r="F18" s="216">
        <v>23110</v>
      </c>
      <c r="G18" s="198">
        <f t="shared" si="6"/>
        <v>43280</v>
      </c>
      <c r="H18" s="173">
        <f>(1*((D18/$A$7)+1))*C18</f>
        <v>524.88687782805437</v>
      </c>
      <c r="I18" s="209">
        <v>95</v>
      </c>
      <c r="J18" s="229">
        <v>6650</v>
      </c>
      <c r="L18" s="100">
        <f t="shared" si="7"/>
        <v>0</v>
      </c>
      <c r="M18" s="130">
        <f t="shared" si="1"/>
        <v>23110</v>
      </c>
      <c r="N18" s="130">
        <f t="shared" si="2"/>
        <v>0</v>
      </c>
      <c r="O18" s="130">
        <f t="shared" si="3"/>
        <v>0</v>
      </c>
      <c r="P18" s="130">
        <f t="shared" si="4"/>
        <v>0</v>
      </c>
      <c r="Q18" s="86" t="s">
        <v>63</v>
      </c>
    </row>
    <row r="19" spans="1:17" ht="13.95" customHeight="1" thickBot="1">
      <c r="A19" s="228">
        <v>10</v>
      </c>
      <c r="B19" s="204" t="s">
        <v>571</v>
      </c>
      <c r="C19" s="205">
        <v>450</v>
      </c>
      <c r="D19" s="206">
        <v>1.3</v>
      </c>
      <c r="E19" s="214" t="s">
        <v>194</v>
      </c>
      <c r="F19" s="216">
        <v>24600</v>
      </c>
      <c r="G19" s="198">
        <f t="shared" si="6"/>
        <v>67880</v>
      </c>
      <c r="H19" s="173">
        <f t="shared" si="0"/>
        <v>476.47058823529414</v>
      </c>
      <c r="I19" s="209">
        <v>95</v>
      </c>
      <c r="J19" s="229">
        <v>6500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571</v>
      </c>
      <c r="C20" s="205">
        <v>240</v>
      </c>
      <c r="D20" s="206">
        <v>1.5</v>
      </c>
      <c r="E20" s="214" t="s">
        <v>194</v>
      </c>
      <c r="F20" s="216">
        <v>15110</v>
      </c>
      <c r="G20" s="198">
        <f t="shared" si="6"/>
        <v>82990</v>
      </c>
      <c r="H20" s="173">
        <f t="shared" si="0"/>
        <v>256.28959276018099</v>
      </c>
      <c r="I20" s="209">
        <v>95</v>
      </c>
      <c r="J20" s="229">
        <v>6320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576</v>
      </c>
      <c r="C21" s="205">
        <v>301</v>
      </c>
      <c r="D21" s="206">
        <v>0.6</v>
      </c>
      <c r="E21" s="214" t="s">
        <v>174</v>
      </c>
      <c r="F21" s="216">
        <v>7580</v>
      </c>
      <c r="G21" s="198">
        <f t="shared" si="6"/>
        <v>90570</v>
      </c>
      <c r="H21" s="173">
        <f t="shared" si="0"/>
        <v>309.17194570135746</v>
      </c>
      <c r="I21" s="209">
        <v>95</v>
      </c>
      <c r="J21" s="229">
        <v>6110</v>
      </c>
      <c r="L21" s="100">
        <f t="shared" si="7"/>
        <v>0</v>
      </c>
      <c r="M21" s="130">
        <f t="shared" si="1"/>
        <v>0</v>
      </c>
      <c r="N21" s="130">
        <f t="shared" si="2"/>
        <v>7580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111350</v>
      </c>
      <c r="H22" s="173">
        <f t="shared" si="0"/>
        <v>572.39819004524895</v>
      </c>
      <c r="I22" s="209">
        <v>95</v>
      </c>
      <c r="J22" s="229">
        <v>6000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576</v>
      </c>
      <c r="C23" s="205">
        <v>151</v>
      </c>
      <c r="D23" s="206">
        <v>0.3</v>
      </c>
      <c r="E23" s="214" t="s">
        <v>174</v>
      </c>
      <c r="F23" s="216">
        <v>1900</v>
      </c>
      <c r="G23" s="198">
        <f t="shared" si="6"/>
        <v>113250</v>
      </c>
      <c r="H23" s="173">
        <f t="shared" si="0"/>
        <v>153.0497737556561</v>
      </c>
      <c r="I23" s="209">
        <v>95</v>
      </c>
      <c r="J23" s="229">
        <v>6020</v>
      </c>
      <c r="L23" s="100">
        <f t="shared" si="7"/>
        <v>0</v>
      </c>
      <c r="M23" s="130">
        <f t="shared" si="1"/>
        <v>0</v>
      </c>
      <c r="N23" s="130">
        <f t="shared" si="2"/>
        <v>1900</v>
      </c>
      <c r="O23" s="130">
        <f t="shared" si="3"/>
        <v>0</v>
      </c>
      <c r="P23" s="130">
        <f t="shared" si="4"/>
        <v>0</v>
      </c>
      <c r="Q23" s="86" t="s">
        <v>249</v>
      </c>
    </row>
    <row r="24" spans="1:17" ht="13.95" customHeight="1" thickBot="1">
      <c r="A24" s="228">
        <v>15</v>
      </c>
      <c r="B24" s="204" t="s">
        <v>576</v>
      </c>
      <c r="C24" s="205">
        <v>349</v>
      </c>
      <c r="D24" s="206">
        <v>0.9</v>
      </c>
      <c r="E24" s="214" t="s">
        <v>174</v>
      </c>
      <c r="F24" s="216">
        <v>13180</v>
      </c>
      <c r="G24" s="198">
        <f t="shared" si="6"/>
        <v>126430</v>
      </c>
      <c r="H24" s="173">
        <f t="shared" si="0"/>
        <v>363.21266968325796</v>
      </c>
      <c r="I24" s="209">
        <v>95</v>
      </c>
      <c r="J24" s="229">
        <v>6010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576</v>
      </c>
      <c r="C25" s="205">
        <v>499</v>
      </c>
      <c r="D25" s="206">
        <v>1.3</v>
      </c>
      <c r="E25" s="214" t="s">
        <v>174</v>
      </c>
      <c r="F25" s="216">
        <v>27230</v>
      </c>
      <c r="G25" s="198">
        <f t="shared" si="6"/>
        <v>153660</v>
      </c>
      <c r="H25" s="173">
        <f t="shared" si="0"/>
        <v>528.35294117647061</v>
      </c>
      <c r="I25" s="209">
        <v>95</v>
      </c>
      <c r="J25" s="229">
        <v>6130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576</v>
      </c>
      <c r="C26" s="205">
        <v>149</v>
      </c>
      <c r="D26" s="206">
        <v>0.3</v>
      </c>
      <c r="E26" s="214" t="s">
        <v>174</v>
      </c>
      <c r="F26" s="216">
        <v>1880</v>
      </c>
      <c r="G26" s="198">
        <f t="shared" si="6"/>
        <v>155540</v>
      </c>
      <c r="H26" s="173">
        <f t="shared" si="0"/>
        <v>151.02262443438914</v>
      </c>
      <c r="I26" s="209">
        <v>95</v>
      </c>
      <c r="J26" s="229">
        <v>6110</v>
      </c>
      <c r="L26" s="100">
        <f t="shared" si="7"/>
        <v>0</v>
      </c>
      <c r="M26" s="130">
        <f t="shared" si="1"/>
        <v>0</v>
      </c>
      <c r="N26" s="130">
        <f t="shared" si="2"/>
        <v>1880</v>
      </c>
      <c r="O26" s="130">
        <f t="shared" si="3"/>
        <v>0</v>
      </c>
      <c r="P26" s="130">
        <f t="shared" si="4"/>
        <v>0</v>
      </c>
    </row>
    <row r="27" spans="1:17" ht="13.95" customHeight="1" thickBot="1">
      <c r="A27" s="228">
        <v>18</v>
      </c>
      <c r="B27" s="204" t="s">
        <v>576</v>
      </c>
      <c r="C27" s="205">
        <v>398</v>
      </c>
      <c r="D27" s="206">
        <v>0.9</v>
      </c>
      <c r="E27" s="214" t="s">
        <v>174</v>
      </c>
      <c r="F27" s="216">
        <v>15040</v>
      </c>
      <c r="G27" s="198">
        <f t="shared" si="6"/>
        <v>170580</v>
      </c>
      <c r="H27" s="173">
        <f t="shared" si="0"/>
        <v>414.20814479638011</v>
      </c>
      <c r="I27" s="209">
        <v>95</v>
      </c>
      <c r="J27" s="229">
        <v>5890</v>
      </c>
      <c r="L27" s="100">
        <f t="shared" si="7"/>
        <v>0</v>
      </c>
      <c r="M27" s="130">
        <f t="shared" si="1"/>
        <v>0</v>
      </c>
      <c r="N27" s="130">
        <f t="shared" si="2"/>
        <v>15040</v>
      </c>
      <c r="O27" s="130">
        <f t="shared" si="3"/>
        <v>0</v>
      </c>
      <c r="P27" s="130">
        <f t="shared" si="4"/>
        <v>0</v>
      </c>
    </row>
    <row r="28" spans="1:17" ht="13.95" customHeight="1" thickBot="1">
      <c r="A28" s="228">
        <v>19</v>
      </c>
      <c r="B28" s="204" t="s">
        <v>576</v>
      </c>
      <c r="C28" s="205">
        <v>400</v>
      </c>
      <c r="D28" s="206">
        <v>1.3</v>
      </c>
      <c r="E28" s="214" t="s">
        <v>174</v>
      </c>
      <c r="F28" s="216">
        <v>21860</v>
      </c>
      <c r="G28" s="198">
        <f t="shared" si="6"/>
        <v>192440</v>
      </c>
      <c r="H28" s="173">
        <f t="shared" si="0"/>
        <v>423.52941176470591</v>
      </c>
      <c r="I28" s="209">
        <v>95</v>
      </c>
      <c r="J28" s="229">
        <v>5880</v>
      </c>
      <c r="L28" s="100">
        <f t="shared" si="7"/>
        <v>0</v>
      </c>
      <c r="M28" s="130">
        <f t="shared" si="1"/>
        <v>0</v>
      </c>
      <c r="N28" s="130">
        <f t="shared" si="2"/>
        <v>21860</v>
      </c>
      <c r="O28" s="130">
        <f t="shared" si="3"/>
        <v>0</v>
      </c>
      <c r="P28" s="130">
        <f t="shared" si="4"/>
        <v>0</v>
      </c>
    </row>
    <row r="29" spans="1:17" ht="13.95" customHeight="1" thickBot="1">
      <c r="A29" s="228">
        <v>20</v>
      </c>
      <c r="B29" s="204" t="s">
        <v>576</v>
      </c>
      <c r="C29" s="205">
        <v>400</v>
      </c>
      <c r="D29" s="206">
        <v>0.9</v>
      </c>
      <c r="E29" s="214" t="s">
        <v>174</v>
      </c>
      <c r="F29" s="216">
        <v>15110</v>
      </c>
      <c r="G29" s="198">
        <f t="shared" si="6"/>
        <v>207550</v>
      </c>
      <c r="H29" s="173">
        <f t="shared" si="0"/>
        <v>416.28959276018105</v>
      </c>
      <c r="I29" s="209">
        <v>95</v>
      </c>
      <c r="J29" s="229">
        <v>5830</v>
      </c>
      <c r="L29" s="100">
        <f t="shared" si="7"/>
        <v>0</v>
      </c>
      <c r="M29" s="130">
        <f t="shared" si="1"/>
        <v>0</v>
      </c>
      <c r="N29" s="130">
        <f t="shared" si="2"/>
        <v>15110</v>
      </c>
      <c r="O29" s="130">
        <f t="shared" si="3"/>
        <v>0</v>
      </c>
      <c r="P29" s="130">
        <f t="shared" si="4"/>
        <v>0</v>
      </c>
    </row>
    <row r="30" spans="1:17" ht="13.95" customHeight="1" thickBot="1">
      <c r="A30" s="228">
        <v>21</v>
      </c>
      <c r="B30" s="204" t="s">
        <v>576</v>
      </c>
      <c r="C30" s="205">
        <v>301</v>
      </c>
      <c r="D30" s="206">
        <v>1.5</v>
      </c>
      <c r="E30" s="214" t="s">
        <v>174</v>
      </c>
      <c r="F30" s="216">
        <v>18940</v>
      </c>
      <c r="G30" s="198">
        <f t="shared" si="6"/>
        <v>226490</v>
      </c>
      <c r="H30" s="173">
        <f t="shared" si="0"/>
        <v>321.42986425339365</v>
      </c>
      <c r="I30" s="209">
        <v>95</v>
      </c>
      <c r="J30" s="229">
        <v>5880</v>
      </c>
      <c r="L30" s="100">
        <f t="shared" si="7"/>
        <v>0</v>
      </c>
      <c r="M30" s="130">
        <f t="shared" si="1"/>
        <v>0</v>
      </c>
      <c r="N30" s="130">
        <f t="shared" si="2"/>
        <v>18940</v>
      </c>
      <c r="O30" s="130">
        <f t="shared" si="3"/>
        <v>0</v>
      </c>
      <c r="P30" s="130">
        <f t="shared" si="4"/>
        <v>0</v>
      </c>
    </row>
    <row r="31" spans="1:17" ht="13.95" customHeight="1" thickBot="1">
      <c r="A31" s="228">
        <v>22</v>
      </c>
      <c r="B31" s="204" t="s">
        <v>576</v>
      </c>
      <c r="C31" s="205">
        <v>299</v>
      </c>
      <c r="D31" s="206">
        <v>0.6</v>
      </c>
      <c r="E31" s="214" t="s">
        <v>174</v>
      </c>
      <c r="F31" s="216">
        <v>7530</v>
      </c>
      <c r="G31" s="198">
        <f t="shared" si="6"/>
        <v>234020</v>
      </c>
      <c r="H31" s="173">
        <f t="shared" si="0"/>
        <v>307.11764705882348</v>
      </c>
      <c r="I31" s="209">
        <v>95</v>
      </c>
      <c r="J31" s="229">
        <v>6150</v>
      </c>
      <c r="L31" s="100">
        <f t="shared" si="7"/>
        <v>0</v>
      </c>
      <c r="M31" s="130">
        <f t="shared" si="1"/>
        <v>0</v>
      </c>
      <c r="N31" s="130">
        <f t="shared" si="2"/>
        <v>7530</v>
      </c>
      <c r="O31" s="130">
        <f t="shared" si="3"/>
        <v>0</v>
      </c>
      <c r="P31" s="130">
        <f t="shared" si="4"/>
        <v>0</v>
      </c>
    </row>
    <row r="32" spans="1:17" ht="13.95" customHeight="1" thickBot="1">
      <c r="A32" s="228">
        <v>23</v>
      </c>
      <c r="B32" s="204" t="s">
        <v>576</v>
      </c>
      <c r="C32" s="205">
        <v>350</v>
      </c>
      <c r="D32" s="206">
        <v>0.9</v>
      </c>
      <c r="E32" s="214" t="s">
        <v>174</v>
      </c>
      <c r="F32" s="216">
        <v>13220</v>
      </c>
      <c r="G32" s="198">
        <f t="shared" si="6"/>
        <v>247240</v>
      </c>
      <c r="H32" s="173">
        <f t="shared" si="0"/>
        <v>364.2533936651584</v>
      </c>
      <c r="I32" s="209">
        <v>95</v>
      </c>
      <c r="J32" s="229">
        <v>6030</v>
      </c>
      <c r="L32" s="100">
        <f t="shared" si="7"/>
        <v>0</v>
      </c>
      <c r="M32" s="130">
        <f t="shared" si="1"/>
        <v>0</v>
      </c>
      <c r="N32" s="130">
        <f t="shared" si="2"/>
        <v>13220</v>
      </c>
      <c r="O32" s="130">
        <f t="shared" si="3"/>
        <v>0</v>
      </c>
      <c r="P32" s="130">
        <f t="shared" si="4"/>
        <v>0</v>
      </c>
    </row>
    <row r="33" spans="1:16" ht="13.95" customHeight="1" thickBot="1">
      <c r="A33" s="228">
        <v>24</v>
      </c>
      <c r="B33" s="204" t="s">
        <v>576</v>
      </c>
      <c r="C33" s="205">
        <v>250</v>
      </c>
      <c r="D33" s="206">
        <v>1.5</v>
      </c>
      <c r="E33" s="214" t="s">
        <v>174</v>
      </c>
      <c r="F33" s="216">
        <v>15750</v>
      </c>
      <c r="G33" s="198">
        <f t="shared" si="6"/>
        <v>262990</v>
      </c>
      <c r="H33" s="173">
        <f t="shared" si="0"/>
        <v>266.96832579185519</v>
      </c>
      <c r="I33" s="209">
        <v>95</v>
      </c>
      <c r="J33" s="229">
        <v>6100</v>
      </c>
      <c r="L33" s="100">
        <f t="shared" si="7"/>
        <v>0</v>
      </c>
      <c r="M33" s="130">
        <f t="shared" si="1"/>
        <v>0</v>
      </c>
      <c r="N33" s="130">
        <f t="shared" si="2"/>
        <v>15750</v>
      </c>
      <c r="O33" s="130">
        <f t="shared" si="3"/>
        <v>0</v>
      </c>
      <c r="P33" s="130">
        <f t="shared" si="4"/>
        <v>0</v>
      </c>
    </row>
    <row r="34" spans="1:16" ht="13.95" customHeight="1" thickBot="1">
      <c r="A34" s="228">
        <v>25</v>
      </c>
      <c r="B34" s="204" t="s">
        <v>576</v>
      </c>
      <c r="C34" s="205">
        <v>249</v>
      </c>
      <c r="D34" s="206">
        <v>0.6</v>
      </c>
      <c r="E34" s="214" t="s">
        <v>174</v>
      </c>
      <c r="F34" s="216">
        <v>6280</v>
      </c>
      <c r="G34" s="198">
        <f t="shared" si="6"/>
        <v>269270</v>
      </c>
      <c r="H34" s="173">
        <f t="shared" si="0"/>
        <v>255.76018099547508</v>
      </c>
      <c r="I34" s="209">
        <v>95</v>
      </c>
      <c r="J34" s="229">
        <v>6160</v>
      </c>
      <c r="L34" s="100">
        <f t="shared" si="7"/>
        <v>0</v>
      </c>
      <c r="M34" s="130">
        <f t="shared" si="1"/>
        <v>0</v>
      </c>
      <c r="N34" s="130">
        <f t="shared" si="2"/>
        <v>6280</v>
      </c>
      <c r="O34" s="130">
        <f t="shared" si="3"/>
        <v>0</v>
      </c>
      <c r="P34" s="130">
        <f t="shared" si="4"/>
        <v>0</v>
      </c>
    </row>
    <row r="35" spans="1:16" ht="13.95" customHeight="1" thickBot="1">
      <c r="A35" s="228">
        <v>26</v>
      </c>
      <c r="B35" s="204" t="s">
        <v>576</v>
      </c>
      <c r="C35" s="205">
        <v>410</v>
      </c>
      <c r="D35" s="206">
        <v>1</v>
      </c>
      <c r="E35" s="214" t="s">
        <v>174</v>
      </c>
      <c r="F35" s="216">
        <v>17240</v>
      </c>
      <c r="G35" s="198">
        <f t="shared" si="6"/>
        <v>286510</v>
      </c>
      <c r="H35" s="173">
        <f t="shared" si="0"/>
        <v>428.55203619909503</v>
      </c>
      <c r="I35" s="209">
        <v>95</v>
      </c>
      <c r="J35" s="229">
        <v>6180</v>
      </c>
      <c r="L35" s="100">
        <f t="shared" si="7"/>
        <v>0</v>
      </c>
      <c r="M35" s="130">
        <f t="shared" si="1"/>
        <v>0</v>
      </c>
      <c r="N35" s="130">
        <f t="shared" si="2"/>
        <v>17240</v>
      </c>
      <c r="O35" s="130">
        <f t="shared" si="3"/>
        <v>0</v>
      </c>
      <c r="P35" s="130">
        <f t="shared" si="4"/>
        <v>0</v>
      </c>
    </row>
    <row r="36" spans="1:16" ht="13.95" customHeight="1" thickBot="1">
      <c r="A36" s="228">
        <v>27</v>
      </c>
      <c r="B36" s="204" t="s">
        <v>576</v>
      </c>
      <c r="C36" s="205">
        <v>249</v>
      </c>
      <c r="D36" s="206">
        <v>1.3</v>
      </c>
      <c r="E36" s="214" t="s">
        <v>174</v>
      </c>
      <c r="F36" s="216">
        <v>13610</v>
      </c>
      <c r="G36" s="198">
        <f t="shared" si="6"/>
        <v>300120</v>
      </c>
      <c r="H36" s="173">
        <f t="shared" si="0"/>
        <v>263.64705882352939</v>
      </c>
      <c r="I36" s="209">
        <v>95</v>
      </c>
      <c r="J36" s="229">
        <v>6030</v>
      </c>
      <c r="L36" s="100">
        <f t="shared" si="7"/>
        <v>0</v>
      </c>
      <c r="M36" s="130">
        <f t="shared" si="1"/>
        <v>0</v>
      </c>
      <c r="N36" s="130">
        <f t="shared" si="2"/>
        <v>13610</v>
      </c>
      <c r="O36" s="130">
        <f t="shared" si="3"/>
        <v>0</v>
      </c>
      <c r="P36" s="130">
        <f t="shared" si="4"/>
        <v>0</v>
      </c>
    </row>
    <row r="37" spans="1:16" ht="13.95" customHeight="1" thickBot="1">
      <c r="A37" s="228">
        <v>28</v>
      </c>
      <c r="B37" s="204" t="s">
        <v>576</v>
      </c>
      <c r="C37" s="205">
        <v>199</v>
      </c>
      <c r="D37" s="206">
        <v>1.5</v>
      </c>
      <c r="E37" s="214" t="s">
        <v>174</v>
      </c>
      <c r="F37" s="216">
        <v>12510</v>
      </c>
      <c r="G37" s="198">
        <f t="shared" si="6"/>
        <v>312630</v>
      </c>
      <c r="H37" s="173">
        <f t="shared" si="0"/>
        <v>212.50678733031674</v>
      </c>
      <c r="I37" s="209">
        <v>95</v>
      </c>
      <c r="J37" s="229">
        <v>6090</v>
      </c>
      <c r="L37" s="100">
        <f t="shared" si="7"/>
        <v>0</v>
      </c>
      <c r="M37" s="130">
        <f t="shared" si="1"/>
        <v>0</v>
      </c>
      <c r="N37" s="130">
        <f t="shared" si="2"/>
        <v>12510</v>
      </c>
      <c r="O37" s="130">
        <f t="shared" si="3"/>
        <v>0</v>
      </c>
      <c r="P37" s="130">
        <f t="shared" si="4"/>
        <v>0</v>
      </c>
    </row>
    <row r="38" spans="1:16" ht="13.95" customHeight="1" thickBot="1">
      <c r="A38" s="228">
        <v>29</v>
      </c>
      <c r="B38" s="204" t="s">
        <v>576</v>
      </c>
      <c r="C38" s="205">
        <v>300</v>
      </c>
      <c r="D38" s="206">
        <v>2</v>
      </c>
      <c r="E38" s="214" t="s">
        <v>174</v>
      </c>
      <c r="F38" s="216">
        <v>20490</v>
      </c>
      <c r="G38" s="198">
        <f t="shared" si="6"/>
        <v>333120</v>
      </c>
      <c r="H38" s="173">
        <f t="shared" si="0"/>
        <v>327.14932126696829</v>
      </c>
      <c r="I38" s="209">
        <v>95</v>
      </c>
      <c r="J38" s="229">
        <v>6210</v>
      </c>
      <c r="L38" s="100">
        <f t="shared" si="7"/>
        <v>0</v>
      </c>
      <c r="M38" s="130">
        <f t="shared" si="1"/>
        <v>0</v>
      </c>
      <c r="N38" s="130">
        <f t="shared" si="2"/>
        <v>20490</v>
      </c>
      <c r="O38" s="130">
        <f t="shared" si="3"/>
        <v>0</v>
      </c>
      <c r="P38" s="130">
        <f t="shared" si="4"/>
        <v>0</v>
      </c>
    </row>
    <row r="39" spans="1:16" ht="13.95" customHeight="1" thickBot="1">
      <c r="A39" s="228">
        <v>30</v>
      </c>
      <c r="B39" s="204"/>
      <c r="C39" s="205"/>
      <c r="D39" s="206"/>
      <c r="E39" s="214"/>
      <c r="F39" s="216">
        <f t="shared" si="5"/>
        <v>0</v>
      </c>
      <c r="G39" s="198">
        <f t="shared" si="6"/>
        <v>333120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333120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333120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333120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333120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333120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333120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333120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333120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333120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287.72226000000001</v>
      </c>
      <c r="D49" s="213"/>
      <c r="E49" s="207" t="s">
        <v>214</v>
      </c>
      <c r="F49" s="215"/>
      <c r="G49" s="199"/>
      <c r="H49" s="173">
        <f t="shared" si="0"/>
        <v>287.72226000000001</v>
      </c>
      <c r="I49" s="205">
        <v>95</v>
      </c>
      <c r="J49" s="229">
        <v>6700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363310.33491999999</v>
      </c>
      <c r="D50" s="195" t="s">
        <v>294</v>
      </c>
      <c r="E50" s="177" t="s">
        <v>295</v>
      </c>
      <c r="F50" s="191">
        <f>SUM(F10:F46)</f>
        <v>333120</v>
      </c>
      <c r="G50" s="201" t="s">
        <v>212</v>
      </c>
      <c r="H50" s="200"/>
      <c r="I50" s="197"/>
      <c r="J50" s="231" t="s">
        <v>257</v>
      </c>
      <c r="K50" s="32"/>
      <c r="L50" s="100"/>
      <c r="M50" s="101"/>
      <c r="N50" s="101"/>
      <c r="O50" s="102"/>
      <c r="P50" s="102"/>
    </row>
    <row r="51" spans="1:17" ht="13.95" customHeight="1" thickBot="1">
      <c r="A51" s="230" t="s">
        <v>259</v>
      </c>
      <c r="B51" s="210">
        <v>0.8305555555555556</v>
      </c>
      <c r="C51" s="190" t="s">
        <v>258</v>
      </c>
      <c r="D51" s="180" t="s">
        <v>260</v>
      </c>
      <c r="E51" s="210">
        <v>0.90625</v>
      </c>
      <c r="F51" s="190" t="s">
        <v>258</v>
      </c>
      <c r="G51" s="180" t="s">
        <v>261</v>
      </c>
      <c r="H51" s="217">
        <v>43173</v>
      </c>
      <c r="I51" s="197" t="s">
        <v>301</v>
      </c>
      <c r="J51" s="232">
        <f>H49+H55</f>
        <v>337.72226000000001</v>
      </c>
      <c r="K51" s="172"/>
      <c r="L51" s="100"/>
      <c r="M51" s="101"/>
      <c r="N51" s="101"/>
      <c r="O51" s="102"/>
      <c r="P51" s="102"/>
    </row>
    <row r="52" spans="1:17" ht="13.95" customHeight="1" thickBot="1">
      <c r="A52" s="230" t="s">
        <v>234</v>
      </c>
      <c r="B52" s="205">
        <v>577</v>
      </c>
      <c r="C52" s="179" t="s">
        <v>134</v>
      </c>
      <c r="D52" s="180" t="s">
        <v>216</v>
      </c>
      <c r="E52" s="211">
        <f>MAX(D10:D48)</f>
        <v>2</v>
      </c>
      <c r="F52" s="179" t="s">
        <v>221</v>
      </c>
      <c r="G52" s="180" t="s">
        <v>222</v>
      </c>
      <c r="H52" s="211">
        <f>F50/(SUM(C15:C48)*42)</f>
        <v>1.0240708291063358</v>
      </c>
      <c r="I52" s="197" t="s">
        <v>221</v>
      </c>
      <c r="J52" s="233" t="s">
        <v>292</v>
      </c>
      <c r="L52" s="100"/>
      <c r="M52" s="101"/>
      <c r="N52" s="101"/>
      <c r="O52" s="102"/>
      <c r="P52" s="102"/>
    </row>
    <row r="53" spans="1:17" ht="13.95" customHeight="1" thickBot="1">
      <c r="A53" s="230" t="s">
        <v>235</v>
      </c>
      <c r="B53" s="205">
        <v>4912</v>
      </c>
      <c r="C53" s="179" t="s">
        <v>134</v>
      </c>
      <c r="D53" s="180" t="s">
        <v>217</v>
      </c>
      <c r="E53" s="205">
        <f>MAX(I10:I49)</f>
        <v>95</v>
      </c>
      <c r="F53" s="179" t="s">
        <v>135</v>
      </c>
      <c r="G53" s="180" t="s">
        <v>219</v>
      </c>
      <c r="H53" s="205">
        <f>AVERAGE(I14:I48)</f>
        <v>95</v>
      </c>
      <c r="I53" s="197" t="s">
        <v>135</v>
      </c>
      <c r="J53" s="234">
        <f>SUM(H10:H49)+E55+H55</f>
        <v>9191.2596441844435</v>
      </c>
      <c r="L53" s="172"/>
      <c r="M53" s="172"/>
      <c r="N53" s="172"/>
      <c r="O53" s="172"/>
      <c r="P53" s="172"/>
    </row>
    <row r="54" spans="1:17" ht="13.95" customHeight="1" thickBot="1">
      <c r="A54" s="230" t="s">
        <v>136</v>
      </c>
      <c r="B54" s="208">
        <v>1493</v>
      </c>
      <c r="C54" s="179" t="s">
        <v>134</v>
      </c>
      <c r="D54" s="180" t="s">
        <v>218</v>
      </c>
      <c r="E54" s="205">
        <f>MAX(J10:J49)</f>
        <v>7450</v>
      </c>
      <c r="F54" s="179" t="s">
        <v>134</v>
      </c>
      <c r="G54" s="180" t="s">
        <v>220</v>
      </c>
      <c r="H54" s="205">
        <f>AVERAGE(J14:J48)</f>
        <v>6244.8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0.60039544792017041</v>
      </c>
      <c r="C55" s="179" t="s">
        <v>289</v>
      </c>
      <c r="D55" s="189" t="s">
        <v>287</v>
      </c>
      <c r="E55" s="212">
        <v>127</v>
      </c>
      <c r="F55" s="179" t="s">
        <v>288</v>
      </c>
      <c r="G55" s="178" t="s">
        <v>290</v>
      </c>
      <c r="H55" s="212">
        <v>50</v>
      </c>
      <c r="I55" s="197" t="s">
        <v>288</v>
      </c>
      <c r="J55" s="234">
        <f>(C50/42)+E55+H55</f>
        <v>8827.2460695238096</v>
      </c>
      <c r="L55" s="85">
        <f t="shared" ref="L55:P55" si="10">SUM(L10:L49)</f>
        <v>59.523809523809526</v>
      </c>
      <c r="M55" s="85">
        <f t="shared" si="10"/>
        <v>82990</v>
      </c>
      <c r="N55" s="85">
        <f t="shared" si="10"/>
        <v>250130</v>
      </c>
      <c r="O55" s="85">
        <f t="shared" si="10"/>
        <v>0</v>
      </c>
      <c r="P55" s="85">
        <f t="shared" si="10"/>
        <v>0</v>
      </c>
    </row>
    <row r="56" spans="1:17" ht="43.2" customHeight="1">
      <c r="A56" s="625" t="s">
        <v>579</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12978</v>
      </c>
      <c r="B61" s="119">
        <f>C6</f>
        <v>13127</v>
      </c>
      <c r="C61" s="119">
        <f>C50</f>
        <v>363310.33491999999</v>
      </c>
      <c r="D61" s="119">
        <f>J55</f>
        <v>8827.2460695238096</v>
      </c>
      <c r="E61" s="119">
        <f>F50</f>
        <v>333120</v>
      </c>
      <c r="F61" s="119">
        <f>M55</f>
        <v>82990</v>
      </c>
      <c r="G61" s="119">
        <f>N55</f>
        <v>250130</v>
      </c>
      <c r="H61" s="119">
        <f>O55</f>
        <v>0</v>
      </c>
      <c r="I61" s="119">
        <f>P55</f>
        <v>0</v>
      </c>
      <c r="J61" s="119">
        <f>B52</f>
        <v>577</v>
      </c>
      <c r="K61" s="119">
        <f>B53</f>
        <v>4912</v>
      </c>
      <c r="L61" s="119">
        <f>B54</f>
        <v>1493</v>
      </c>
      <c r="M61" s="120">
        <f>B55</f>
        <v>0.60039544792017041</v>
      </c>
      <c r="N61" s="119">
        <f>E53</f>
        <v>95</v>
      </c>
      <c r="O61" s="119">
        <f>H53</f>
        <v>95</v>
      </c>
      <c r="P61" s="119">
        <f>E54</f>
        <v>7450</v>
      </c>
      <c r="Q61" s="119">
        <f>H54</f>
        <v>6244.8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0.24915167712681302</v>
      </c>
      <c r="N3" s="143">
        <f>N55/F50</f>
        <v>0.75084832287318704</v>
      </c>
      <c r="O3" s="143">
        <f>O55/F50</f>
        <v>0</v>
      </c>
      <c r="P3" s="143">
        <f>P55/F50</f>
        <v>0</v>
      </c>
    </row>
    <row r="4" spans="1:17" ht="13.95" customHeight="1" thickBot="1">
      <c r="A4" s="615">
        <v>37</v>
      </c>
      <c r="B4" s="181" t="s">
        <v>276</v>
      </c>
      <c r="C4" s="202">
        <v>12962</v>
      </c>
      <c r="D4" s="182" t="s">
        <v>137</v>
      </c>
      <c r="E4" s="186">
        <f>'Perf Sheet '!$L$5</f>
        <v>2.2169999999999999E-2</v>
      </c>
      <c r="F4" s="616" t="s">
        <v>284</v>
      </c>
      <c r="G4" s="617"/>
      <c r="H4" s="618" t="s">
        <v>514</v>
      </c>
      <c r="I4" s="618"/>
      <c r="J4" s="619"/>
      <c r="N4" s="32"/>
    </row>
    <row r="5" spans="1:17" ht="13.95" customHeight="1" thickBot="1">
      <c r="A5" s="615"/>
      <c r="B5" s="579" t="s">
        <v>139</v>
      </c>
      <c r="C5" s="203">
        <v>12796</v>
      </c>
      <c r="D5" s="183" t="s">
        <v>277</v>
      </c>
      <c r="E5" s="187">
        <f>(C6+C5)/2</f>
        <v>12871</v>
      </c>
      <c r="F5" s="616" t="s">
        <v>285</v>
      </c>
      <c r="G5" s="620"/>
      <c r="H5" s="618" t="s">
        <v>511</v>
      </c>
      <c r="I5" s="621"/>
      <c r="J5" s="619"/>
      <c r="M5" s="628" t="s">
        <v>198</v>
      </c>
      <c r="N5" s="629"/>
      <c r="O5" s="629"/>
      <c r="P5" s="630"/>
    </row>
    <row r="6" spans="1:17" ht="13.95" customHeight="1" thickBot="1">
      <c r="A6" s="225" t="s">
        <v>202</v>
      </c>
      <c r="B6" s="579" t="s">
        <v>140</v>
      </c>
      <c r="C6" s="203">
        <v>12946</v>
      </c>
      <c r="D6" s="184" t="s">
        <v>203</v>
      </c>
      <c r="E6" s="188">
        <f>'Perf Sheet '!$J$13</f>
        <v>0.65</v>
      </c>
      <c r="F6" s="192" t="s">
        <v>226</v>
      </c>
      <c r="G6" s="194">
        <f>SUM(C12:C15)/SUM(C12:C46)</f>
        <v>8.8694876588737759E-2</v>
      </c>
      <c r="H6" s="192" t="s">
        <v>224</v>
      </c>
      <c r="I6" s="173">
        <f>J55/'Perf Sheet '!$E$21</f>
        <v>49.048261105395071</v>
      </c>
      <c r="J6" s="226"/>
      <c r="M6" s="631" t="s">
        <v>199</v>
      </c>
      <c r="N6" s="632"/>
      <c r="O6" s="632"/>
      <c r="P6" s="633"/>
    </row>
    <row r="7" spans="1:17" ht="13.95" customHeight="1" thickBot="1">
      <c r="A7" s="227">
        <v>22.1</v>
      </c>
      <c r="B7" s="579" t="s">
        <v>141</v>
      </c>
      <c r="C7" s="203">
        <v>8921</v>
      </c>
      <c r="D7" s="185" t="s">
        <v>138</v>
      </c>
      <c r="E7" s="187">
        <f>'Perf Sheet '!$J$15</f>
        <v>6</v>
      </c>
      <c r="F7" s="193" t="s">
        <v>223</v>
      </c>
      <c r="G7" s="187">
        <f>'Perf Sheet '!$J$12</f>
        <v>95</v>
      </c>
      <c r="H7" s="192" t="s">
        <v>225</v>
      </c>
      <c r="I7" s="173">
        <f>F50/'Perf Sheet '!$E$21</f>
        <v>1844.9307479224376</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5151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6750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150</v>
      </c>
      <c r="D12" s="206"/>
      <c r="E12" s="214" t="s">
        <v>147</v>
      </c>
      <c r="F12" s="216">
        <f t="shared" si="5"/>
        <v>0</v>
      </c>
      <c r="G12" s="198">
        <f t="shared" si="6"/>
        <v>0</v>
      </c>
      <c r="H12" s="173">
        <f t="shared" si="0"/>
        <v>150</v>
      </c>
      <c r="I12" s="209">
        <v>95</v>
      </c>
      <c r="J12" s="229">
        <v>7150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7350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352</v>
      </c>
      <c r="D14" s="206"/>
      <c r="E14" s="214" t="s">
        <v>148</v>
      </c>
      <c r="F14" s="216">
        <f t="shared" si="5"/>
        <v>0</v>
      </c>
      <c r="G14" s="198">
        <f t="shared" si="6"/>
        <v>0</v>
      </c>
      <c r="H14" s="173">
        <f t="shared" si="0"/>
        <v>352</v>
      </c>
      <c r="I14" s="209">
        <v>95</v>
      </c>
      <c r="J14" s="229">
        <v>7050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201</v>
      </c>
      <c r="D15" s="206">
        <v>0.3</v>
      </c>
      <c r="E15" s="214" t="s">
        <v>194</v>
      </c>
      <c r="F15" s="216">
        <v>2540</v>
      </c>
      <c r="G15" s="198">
        <f t="shared" si="6"/>
        <v>2540</v>
      </c>
      <c r="H15" s="173">
        <f t="shared" si="0"/>
        <v>203.7285067873303</v>
      </c>
      <c r="I15" s="209">
        <v>95</v>
      </c>
      <c r="J15" s="229">
        <v>7050</v>
      </c>
      <c r="L15" s="100">
        <f t="shared" si="7"/>
        <v>0</v>
      </c>
      <c r="M15" s="130">
        <f t="shared" si="1"/>
        <v>2540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8850</v>
      </c>
      <c r="H16" s="173">
        <f t="shared" si="0"/>
        <v>256.78733031674204</v>
      </c>
      <c r="I16" s="209">
        <v>95</v>
      </c>
      <c r="J16" s="229">
        <v>7100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20180</v>
      </c>
      <c r="H17" s="173">
        <f t="shared" si="0"/>
        <v>312.21719457013575</v>
      </c>
      <c r="I17" s="209">
        <v>95</v>
      </c>
      <c r="J17" s="229">
        <v>6850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501</v>
      </c>
      <c r="D18" s="206">
        <v>1.1000000000000001</v>
      </c>
      <c r="E18" s="214" t="s">
        <v>194</v>
      </c>
      <c r="F18" s="216">
        <v>23150</v>
      </c>
      <c r="G18" s="198">
        <f t="shared" si="6"/>
        <v>43330</v>
      </c>
      <c r="H18" s="173">
        <f t="shared" si="0"/>
        <v>525.93665158371039</v>
      </c>
      <c r="I18" s="209">
        <v>95</v>
      </c>
      <c r="J18" s="229">
        <v>6670</v>
      </c>
      <c r="L18" s="100">
        <f t="shared" si="7"/>
        <v>0</v>
      </c>
      <c r="M18" s="130">
        <f t="shared" si="1"/>
        <v>23150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24530</v>
      </c>
      <c r="G19" s="198">
        <f t="shared" si="6"/>
        <v>67860</v>
      </c>
      <c r="H19" s="173">
        <f t="shared" si="0"/>
        <v>476.47058823529414</v>
      </c>
      <c r="I19" s="209">
        <v>95</v>
      </c>
      <c r="J19" s="229">
        <v>6630</v>
      </c>
      <c r="L19" s="100">
        <f t="shared" si="7"/>
        <v>0</v>
      </c>
      <c r="M19" s="130">
        <f t="shared" si="1"/>
        <v>24530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15110</v>
      </c>
      <c r="G20" s="198">
        <f t="shared" si="6"/>
        <v>82970</v>
      </c>
      <c r="H20" s="173">
        <f t="shared" si="0"/>
        <v>256.28959276018099</v>
      </c>
      <c r="I20" s="209">
        <v>95</v>
      </c>
      <c r="J20" s="229">
        <v>6500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576</v>
      </c>
      <c r="C21" s="205">
        <v>298</v>
      </c>
      <c r="D21" s="206">
        <v>0.6</v>
      </c>
      <c r="E21" s="214" t="s">
        <v>174</v>
      </c>
      <c r="F21" s="216">
        <v>7510</v>
      </c>
      <c r="G21" s="198">
        <f t="shared" si="6"/>
        <v>90480</v>
      </c>
      <c r="H21" s="173">
        <f t="shared" si="0"/>
        <v>306.09049773755652</v>
      </c>
      <c r="I21" s="209">
        <v>95</v>
      </c>
      <c r="J21" s="229">
        <v>6200</v>
      </c>
      <c r="L21" s="100">
        <f t="shared" si="7"/>
        <v>0</v>
      </c>
      <c r="M21" s="130">
        <f t="shared" si="1"/>
        <v>0</v>
      </c>
      <c r="N21" s="130">
        <f t="shared" si="2"/>
        <v>7510</v>
      </c>
      <c r="O21" s="130">
        <f t="shared" si="3"/>
        <v>0</v>
      </c>
      <c r="P21" s="130">
        <f t="shared" si="4"/>
        <v>0</v>
      </c>
      <c r="Q21" s="86" t="s">
        <v>187</v>
      </c>
    </row>
    <row r="22" spans="1:17" ht="13.95" customHeight="1" thickBot="1">
      <c r="A22" s="228">
        <v>13</v>
      </c>
      <c r="B22" s="204" t="s">
        <v>576</v>
      </c>
      <c r="C22" s="205">
        <v>549</v>
      </c>
      <c r="D22" s="206">
        <v>0.9</v>
      </c>
      <c r="E22" s="214" t="s">
        <v>174</v>
      </c>
      <c r="F22" s="216">
        <v>20740</v>
      </c>
      <c r="G22" s="198">
        <f t="shared" si="6"/>
        <v>111220</v>
      </c>
      <c r="H22" s="173">
        <f t="shared" si="0"/>
        <v>571.35746606334851</v>
      </c>
      <c r="I22" s="209">
        <v>95</v>
      </c>
      <c r="J22" s="229">
        <v>6100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576</v>
      </c>
      <c r="C23" s="205">
        <v>148</v>
      </c>
      <c r="D23" s="206">
        <v>0.3</v>
      </c>
      <c r="E23" s="214" t="s">
        <v>174</v>
      </c>
      <c r="F23" s="216">
        <v>1870</v>
      </c>
      <c r="G23" s="198">
        <f t="shared" si="6"/>
        <v>113090</v>
      </c>
      <c r="H23" s="173">
        <f t="shared" si="0"/>
        <v>150.00904977375563</v>
      </c>
      <c r="I23" s="209">
        <v>95</v>
      </c>
      <c r="J23" s="229">
        <v>6050</v>
      </c>
      <c r="L23" s="100">
        <f t="shared" si="7"/>
        <v>0</v>
      </c>
      <c r="M23" s="130">
        <f t="shared" si="1"/>
        <v>0</v>
      </c>
      <c r="N23" s="130">
        <f t="shared" si="2"/>
        <v>1870</v>
      </c>
      <c r="O23" s="130">
        <f t="shared" si="3"/>
        <v>0</v>
      </c>
      <c r="P23" s="130">
        <f t="shared" si="4"/>
        <v>0</v>
      </c>
      <c r="Q23" s="86" t="s">
        <v>249</v>
      </c>
    </row>
    <row r="24" spans="1:17" ht="13.95" customHeight="1" thickBot="1">
      <c r="A24" s="228">
        <v>15</v>
      </c>
      <c r="B24" s="204" t="s">
        <v>576</v>
      </c>
      <c r="C24" s="205">
        <v>349</v>
      </c>
      <c r="D24" s="206">
        <v>0.9</v>
      </c>
      <c r="E24" s="214" t="s">
        <v>174</v>
      </c>
      <c r="F24" s="216">
        <v>13180</v>
      </c>
      <c r="G24" s="198">
        <f t="shared" si="6"/>
        <v>126270</v>
      </c>
      <c r="H24" s="173">
        <f t="shared" si="0"/>
        <v>363.21266968325796</v>
      </c>
      <c r="I24" s="209">
        <v>95</v>
      </c>
      <c r="J24" s="229">
        <v>6030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153550</v>
      </c>
      <c r="H25" s="173">
        <f t="shared" si="0"/>
        <v>529.41176470588232</v>
      </c>
      <c r="I25" s="209">
        <v>95</v>
      </c>
      <c r="J25" s="229">
        <v>6000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149</v>
      </c>
      <c r="D26" s="206">
        <v>0.3</v>
      </c>
      <c r="E26" s="214" t="s">
        <v>174</v>
      </c>
      <c r="F26" s="216">
        <v>1870</v>
      </c>
      <c r="G26" s="198">
        <f t="shared" si="6"/>
        <v>155420</v>
      </c>
      <c r="H26" s="173">
        <f t="shared" si="0"/>
        <v>151.02262443438914</v>
      </c>
      <c r="I26" s="209">
        <v>95</v>
      </c>
      <c r="J26" s="229">
        <v>6100</v>
      </c>
      <c r="L26" s="100">
        <f t="shared" si="7"/>
        <v>0</v>
      </c>
      <c r="M26" s="130">
        <f t="shared" si="1"/>
        <v>0</v>
      </c>
      <c r="N26" s="130">
        <f t="shared" si="2"/>
        <v>1870</v>
      </c>
      <c r="O26" s="130">
        <f t="shared" si="3"/>
        <v>0</v>
      </c>
      <c r="P26" s="130">
        <f t="shared" si="4"/>
        <v>0</v>
      </c>
    </row>
    <row r="27" spans="1:17" ht="13.95" customHeight="1" thickBot="1">
      <c r="A27" s="228">
        <v>18</v>
      </c>
      <c r="B27" s="204" t="s">
        <v>576</v>
      </c>
      <c r="C27" s="205">
        <v>398</v>
      </c>
      <c r="D27" s="206">
        <v>0.9</v>
      </c>
      <c r="E27" s="214" t="s">
        <v>174</v>
      </c>
      <c r="F27" s="216">
        <v>15040</v>
      </c>
      <c r="G27" s="198">
        <f t="shared" si="6"/>
        <v>170460</v>
      </c>
      <c r="H27" s="173">
        <f t="shared" si="0"/>
        <v>414.20814479638011</v>
      </c>
      <c r="I27" s="209">
        <v>95</v>
      </c>
      <c r="J27" s="229">
        <v>5930</v>
      </c>
      <c r="L27" s="100">
        <f t="shared" si="7"/>
        <v>0</v>
      </c>
      <c r="M27" s="130">
        <f t="shared" si="1"/>
        <v>0</v>
      </c>
      <c r="N27" s="130">
        <f t="shared" si="2"/>
        <v>15040</v>
      </c>
      <c r="O27" s="130">
        <f t="shared" si="3"/>
        <v>0</v>
      </c>
      <c r="P27" s="130">
        <f t="shared" si="4"/>
        <v>0</v>
      </c>
    </row>
    <row r="28" spans="1:17" ht="13.95" customHeight="1" thickBot="1">
      <c r="A28" s="228">
        <v>19</v>
      </c>
      <c r="B28" s="204" t="s">
        <v>576</v>
      </c>
      <c r="C28" s="205">
        <v>399</v>
      </c>
      <c r="D28" s="206">
        <v>1.3</v>
      </c>
      <c r="E28" s="214" t="s">
        <v>174</v>
      </c>
      <c r="F28" s="216">
        <v>21810</v>
      </c>
      <c r="G28" s="198">
        <f t="shared" si="6"/>
        <v>192270</v>
      </c>
      <c r="H28" s="173">
        <f t="shared" si="0"/>
        <v>422.47058823529414</v>
      </c>
      <c r="I28" s="209">
        <v>95</v>
      </c>
      <c r="J28" s="229">
        <v>5880</v>
      </c>
      <c r="L28" s="100">
        <f t="shared" si="7"/>
        <v>0</v>
      </c>
      <c r="M28" s="130">
        <f t="shared" si="1"/>
        <v>0</v>
      </c>
      <c r="N28" s="130">
        <f t="shared" si="2"/>
        <v>21810</v>
      </c>
      <c r="O28" s="130">
        <f t="shared" si="3"/>
        <v>0</v>
      </c>
      <c r="P28" s="130">
        <f t="shared" si="4"/>
        <v>0</v>
      </c>
    </row>
    <row r="29" spans="1:17" ht="13.95" customHeight="1" thickBot="1">
      <c r="A29" s="228">
        <v>20</v>
      </c>
      <c r="B29" s="204" t="s">
        <v>576</v>
      </c>
      <c r="C29" s="205">
        <v>400</v>
      </c>
      <c r="D29" s="206">
        <v>0.9</v>
      </c>
      <c r="E29" s="214" t="s">
        <v>174</v>
      </c>
      <c r="F29" s="216">
        <v>15110</v>
      </c>
      <c r="G29" s="198">
        <f t="shared" si="6"/>
        <v>207380</v>
      </c>
      <c r="H29" s="173">
        <f t="shared" si="0"/>
        <v>416.28959276018105</v>
      </c>
      <c r="I29" s="209">
        <v>95</v>
      </c>
      <c r="J29" s="229">
        <v>6010</v>
      </c>
      <c r="L29" s="100">
        <f t="shared" si="7"/>
        <v>0</v>
      </c>
      <c r="M29" s="130">
        <f t="shared" si="1"/>
        <v>0</v>
      </c>
      <c r="N29" s="130">
        <f t="shared" si="2"/>
        <v>15110</v>
      </c>
      <c r="O29" s="130">
        <f t="shared" si="3"/>
        <v>0</v>
      </c>
      <c r="P29" s="130">
        <f t="shared" si="4"/>
        <v>0</v>
      </c>
    </row>
    <row r="30" spans="1:17" ht="13.95" customHeight="1" thickBot="1">
      <c r="A30" s="228">
        <v>21</v>
      </c>
      <c r="B30" s="204" t="s">
        <v>576</v>
      </c>
      <c r="C30" s="205">
        <v>300</v>
      </c>
      <c r="D30" s="206">
        <v>1.5</v>
      </c>
      <c r="E30" s="214" t="s">
        <v>174</v>
      </c>
      <c r="F30" s="216">
        <v>18870</v>
      </c>
      <c r="G30" s="198">
        <f t="shared" si="6"/>
        <v>226250</v>
      </c>
      <c r="H30" s="173">
        <f t="shared" si="0"/>
        <v>320.36199095022624</v>
      </c>
      <c r="I30" s="209">
        <v>95</v>
      </c>
      <c r="J30" s="229">
        <v>5920</v>
      </c>
      <c r="L30" s="100">
        <f t="shared" si="7"/>
        <v>0</v>
      </c>
      <c r="M30" s="130">
        <f t="shared" si="1"/>
        <v>0</v>
      </c>
      <c r="N30" s="130">
        <f t="shared" si="2"/>
        <v>18870</v>
      </c>
      <c r="O30" s="130">
        <f t="shared" si="3"/>
        <v>0</v>
      </c>
      <c r="P30" s="130">
        <f t="shared" si="4"/>
        <v>0</v>
      </c>
    </row>
    <row r="31" spans="1:17" ht="13.95" customHeight="1" thickBot="1">
      <c r="A31" s="228">
        <v>22</v>
      </c>
      <c r="B31" s="204" t="s">
        <v>576</v>
      </c>
      <c r="C31" s="205">
        <v>300</v>
      </c>
      <c r="D31" s="206">
        <v>0.6</v>
      </c>
      <c r="E31" s="214" t="s">
        <v>174</v>
      </c>
      <c r="F31" s="216">
        <v>7550</v>
      </c>
      <c r="G31" s="198">
        <f t="shared" si="6"/>
        <v>233800</v>
      </c>
      <c r="H31" s="173">
        <f t="shared" si="0"/>
        <v>308.1447963800905</v>
      </c>
      <c r="I31" s="209">
        <v>95</v>
      </c>
      <c r="J31" s="229">
        <v>5950</v>
      </c>
      <c r="L31" s="100">
        <f t="shared" si="7"/>
        <v>0</v>
      </c>
      <c r="M31" s="130">
        <f t="shared" si="1"/>
        <v>0</v>
      </c>
      <c r="N31" s="130">
        <f t="shared" si="2"/>
        <v>7550</v>
      </c>
      <c r="O31" s="130">
        <f t="shared" si="3"/>
        <v>0</v>
      </c>
      <c r="P31" s="130">
        <f t="shared" si="4"/>
        <v>0</v>
      </c>
    </row>
    <row r="32" spans="1:17" ht="13.95" customHeight="1" thickBot="1">
      <c r="A32" s="228">
        <v>23</v>
      </c>
      <c r="B32" s="204" t="s">
        <v>576</v>
      </c>
      <c r="C32" s="205">
        <v>350</v>
      </c>
      <c r="D32" s="206">
        <v>0.9</v>
      </c>
      <c r="E32" s="214" t="s">
        <v>174</v>
      </c>
      <c r="F32" s="216">
        <v>13220</v>
      </c>
      <c r="G32" s="198">
        <f t="shared" si="6"/>
        <v>247020</v>
      </c>
      <c r="H32" s="173">
        <f t="shared" si="0"/>
        <v>364.2533936651584</v>
      </c>
      <c r="I32" s="209">
        <v>95</v>
      </c>
      <c r="J32" s="229">
        <v>5700</v>
      </c>
      <c r="L32" s="100">
        <f t="shared" si="7"/>
        <v>0</v>
      </c>
      <c r="M32" s="130">
        <f t="shared" si="1"/>
        <v>0</v>
      </c>
      <c r="N32" s="130">
        <f t="shared" si="2"/>
        <v>13220</v>
      </c>
      <c r="O32" s="130">
        <f t="shared" si="3"/>
        <v>0</v>
      </c>
      <c r="P32" s="130">
        <f t="shared" si="4"/>
        <v>0</v>
      </c>
    </row>
    <row r="33" spans="1:16" ht="13.95" customHeight="1" thickBot="1">
      <c r="A33" s="228">
        <v>24</v>
      </c>
      <c r="B33" s="204" t="s">
        <v>580</v>
      </c>
      <c r="C33" s="205">
        <v>249</v>
      </c>
      <c r="D33" s="206">
        <v>1.5</v>
      </c>
      <c r="E33" s="214" t="s">
        <v>174</v>
      </c>
      <c r="F33" s="216">
        <v>15690</v>
      </c>
      <c r="G33" s="198">
        <f t="shared" si="6"/>
        <v>262710</v>
      </c>
      <c r="H33" s="173">
        <f t="shared" si="0"/>
        <v>265.90045248868779</v>
      </c>
      <c r="I33" s="209">
        <v>95</v>
      </c>
      <c r="J33" s="229">
        <v>6150</v>
      </c>
      <c r="L33" s="100">
        <f t="shared" si="7"/>
        <v>0</v>
      </c>
      <c r="M33" s="130">
        <f t="shared" si="1"/>
        <v>0</v>
      </c>
      <c r="N33" s="130">
        <f t="shared" si="2"/>
        <v>15690</v>
      </c>
      <c r="O33" s="130">
        <f t="shared" si="3"/>
        <v>0</v>
      </c>
      <c r="P33" s="130">
        <f t="shared" si="4"/>
        <v>0</v>
      </c>
    </row>
    <row r="34" spans="1:16" ht="13.95" customHeight="1" thickBot="1">
      <c r="A34" s="228">
        <v>25</v>
      </c>
      <c r="B34" s="204" t="s">
        <v>580</v>
      </c>
      <c r="C34" s="205">
        <v>249</v>
      </c>
      <c r="D34" s="206">
        <v>0.6</v>
      </c>
      <c r="E34" s="214" t="s">
        <v>174</v>
      </c>
      <c r="F34" s="216">
        <v>6280</v>
      </c>
      <c r="G34" s="198">
        <f t="shared" si="6"/>
        <v>268990</v>
      </c>
      <c r="H34" s="173">
        <f t="shared" si="0"/>
        <v>255.76018099547508</v>
      </c>
      <c r="I34" s="209">
        <v>95</v>
      </c>
      <c r="J34" s="229">
        <v>6100</v>
      </c>
      <c r="L34" s="100">
        <f t="shared" si="7"/>
        <v>0</v>
      </c>
      <c r="M34" s="130">
        <f t="shared" si="1"/>
        <v>0</v>
      </c>
      <c r="N34" s="130">
        <f t="shared" si="2"/>
        <v>6280</v>
      </c>
      <c r="O34" s="130">
        <f t="shared" si="3"/>
        <v>0</v>
      </c>
      <c r="P34" s="130">
        <f t="shared" si="4"/>
        <v>0</v>
      </c>
    </row>
    <row r="35" spans="1:16" ht="13.95" customHeight="1" thickBot="1">
      <c r="A35" s="228">
        <v>26</v>
      </c>
      <c r="B35" s="204" t="s">
        <v>580</v>
      </c>
      <c r="C35" s="205">
        <v>409</v>
      </c>
      <c r="D35" s="206">
        <v>1</v>
      </c>
      <c r="E35" s="214" t="s">
        <v>174</v>
      </c>
      <c r="F35" s="216">
        <v>17210</v>
      </c>
      <c r="G35" s="198">
        <f t="shared" si="6"/>
        <v>286200</v>
      </c>
      <c r="H35" s="173">
        <f t="shared" si="0"/>
        <v>427.50678733031674</v>
      </c>
      <c r="I35" s="209">
        <v>95</v>
      </c>
      <c r="J35" s="229">
        <v>6130</v>
      </c>
      <c r="L35" s="100">
        <f t="shared" si="7"/>
        <v>0</v>
      </c>
      <c r="M35" s="130">
        <f t="shared" si="1"/>
        <v>0</v>
      </c>
      <c r="N35" s="130">
        <f t="shared" si="2"/>
        <v>17210</v>
      </c>
      <c r="O35" s="130">
        <f t="shared" si="3"/>
        <v>0</v>
      </c>
      <c r="P35" s="130">
        <f t="shared" si="4"/>
        <v>0</v>
      </c>
    </row>
    <row r="36" spans="1:16" ht="13.95" customHeight="1" thickBot="1">
      <c r="A36" s="228">
        <v>27</v>
      </c>
      <c r="B36" s="204" t="s">
        <v>580</v>
      </c>
      <c r="C36" s="205">
        <v>249</v>
      </c>
      <c r="D36" s="206">
        <v>1.3</v>
      </c>
      <c r="E36" s="214" t="s">
        <v>174</v>
      </c>
      <c r="F36" s="216">
        <v>13610</v>
      </c>
      <c r="G36" s="198">
        <f t="shared" si="6"/>
        <v>299810</v>
      </c>
      <c r="H36" s="173">
        <f t="shared" si="0"/>
        <v>263.64705882352939</v>
      </c>
      <c r="I36" s="209">
        <v>95</v>
      </c>
      <c r="J36" s="229">
        <v>6140</v>
      </c>
      <c r="L36" s="100">
        <f t="shared" si="7"/>
        <v>0</v>
      </c>
      <c r="M36" s="130">
        <f t="shared" si="1"/>
        <v>0</v>
      </c>
      <c r="N36" s="130">
        <f t="shared" si="2"/>
        <v>13610</v>
      </c>
      <c r="O36" s="130">
        <f t="shared" si="3"/>
        <v>0</v>
      </c>
      <c r="P36" s="130">
        <f t="shared" si="4"/>
        <v>0</v>
      </c>
    </row>
    <row r="37" spans="1:16" ht="13.95" customHeight="1" thickBot="1">
      <c r="A37" s="228">
        <v>28</v>
      </c>
      <c r="B37" s="204" t="s">
        <v>580</v>
      </c>
      <c r="C37" s="205">
        <v>200</v>
      </c>
      <c r="D37" s="206">
        <v>1.5</v>
      </c>
      <c r="E37" s="214" t="s">
        <v>174</v>
      </c>
      <c r="F37" s="216">
        <v>12630</v>
      </c>
      <c r="G37" s="198">
        <f t="shared" si="6"/>
        <v>312440</v>
      </c>
      <c r="H37" s="173">
        <f t="shared" si="0"/>
        <v>213.57466063348417</v>
      </c>
      <c r="I37" s="209">
        <v>95</v>
      </c>
      <c r="J37" s="229">
        <v>6200</v>
      </c>
      <c r="L37" s="100">
        <f t="shared" si="7"/>
        <v>0</v>
      </c>
      <c r="M37" s="130">
        <f t="shared" si="1"/>
        <v>0</v>
      </c>
      <c r="N37" s="130">
        <f t="shared" si="2"/>
        <v>12630</v>
      </c>
      <c r="O37" s="130">
        <f t="shared" si="3"/>
        <v>0</v>
      </c>
      <c r="P37" s="130">
        <f t="shared" si="4"/>
        <v>0</v>
      </c>
    </row>
    <row r="38" spans="1:16" ht="13.95" customHeight="1" thickBot="1">
      <c r="A38" s="228">
        <v>29</v>
      </c>
      <c r="B38" s="204" t="s">
        <v>580</v>
      </c>
      <c r="C38" s="205">
        <v>353</v>
      </c>
      <c r="D38" s="206">
        <v>2</v>
      </c>
      <c r="E38" s="214" t="s">
        <v>174</v>
      </c>
      <c r="F38" s="216">
        <v>20570</v>
      </c>
      <c r="G38" s="198">
        <f t="shared" si="6"/>
        <v>333010</v>
      </c>
      <c r="H38" s="173">
        <f t="shared" si="0"/>
        <v>384.94570135746602</v>
      </c>
      <c r="I38" s="209">
        <v>95</v>
      </c>
      <c r="J38" s="229">
        <v>6770</v>
      </c>
      <c r="L38" s="100">
        <f t="shared" si="7"/>
        <v>0</v>
      </c>
      <c r="M38" s="130">
        <f t="shared" si="1"/>
        <v>0</v>
      </c>
      <c r="N38" s="130">
        <f t="shared" si="2"/>
        <v>20570</v>
      </c>
      <c r="O38" s="130">
        <f t="shared" si="3"/>
        <v>0</v>
      </c>
      <c r="P38" s="130">
        <f t="shared" si="4"/>
        <v>0</v>
      </c>
    </row>
    <row r="39" spans="1:16" ht="13.95" customHeight="1" thickBot="1">
      <c r="A39" s="228">
        <v>30</v>
      </c>
      <c r="B39" s="204"/>
      <c r="C39" s="205"/>
      <c r="D39" s="206"/>
      <c r="E39" s="214"/>
      <c r="F39" s="216">
        <f t="shared" si="5"/>
        <v>0</v>
      </c>
      <c r="G39" s="198">
        <f t="shared" si="6"/>
        <v>333010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283.68732</v>
      </c>
      <c r="D49" s="213"/>
      <c r="E49" s="207" t="s">
        <v>214</v>
      </c>
      <c r="F49" s="215"/>
      <c r="G49" s="199"/>
      <c r="H49" s="173">
        <f t="shared" si="0"/>
        <v>283.68732</v>
      </c>
      <c r="I49" s="205">
        <v>95</v>
      </c>
      <c r="J49" s="229">
        <v>7200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364526.86744</v>
      </c>
      <c r="D50" s="195" t="s">
        <v>294</v>
      </c>
      <c r="E50" s="177" t="s">
        <v>295</v>
      </c>
      <c r="F50" s="191">
        <f>SUM(F10:F46)</f>
        <v>333010</v>
      </c>
      <c r="G50" s="201" t="s">
        <v>212</v>
      </c>
      <c r="H50" s="200"/>
      <c r="I50" s="197"/>
      <c r="J50" s="231" t="s">
        <v>257</v>
      </c>
      <c r="K50" s="32"/>
      <c r="L50" s="100"/>
      <c r="M50" s="101"/>
      <c r="N50" s="101"/>
      <c r="O50" s="102"/>
      <c r="P50" s="102"/>
    </row>
    <row r="51" spans="1:17" ht="13.95" customHeight="1" thickBot="1">
      <c r="A51" s="230" t="s">
        <v>259</v>
      </c>
      <c r="B51" s="210">
        <v>7.0833333333333331E-2</v>
      </c>
      <c r="C51" s="190" t="s">
        <v>258</v>
      </c>
      <c r="D51" s="180" t="s">
        <v>260</v>
      </c>
      <c r="E51" s="210">
        <v>0.14722222222222223</v>
      </c>
      <c r="F51" s="190" t="s">
        <v>258</v>
      </c>
      <c r="G51" s="180" t="s">
        <v>261</v>
      </c>
      <c r="H51" s="217">
        <v>43174</v>
      </c>
      <c r="I51" s="197" t="s">
        <v>301</v>
      </c>
      <c r="J51" s="232">
        <f>H49+H55</f>
        <v>333.68732</v>
      </c>
      <c r="K51" s="172"/>
      <c r="L51" s="100"/>
      <c r="M51" s="101"/>
      <c r="N51" s="101"/>
      <c r="O51" s="102"/>
      <c r="P51" s="102"/>
    </row>
    <row r="52" spans="1:17" ht="13.95" customHeight="1" thickBot="1">
      <c r="A52" s="230" t="s">
        <v>234</v>
      </c>
      <c r="B52" s="205">
        <v>595</v>
      </c>
      <c r="C52" s="179" t="s">
        <v>134</v>
      </c>
      <c r="D52" s="180" t="s">
        <v>216</v>
      </c>
      <c r="E52" s="211">
        <f>MAX(D10:D48)</f>
        <v>2</v>
      </c>
      <c r="F52" s="179" t="s">
        <v>221</v>
      </c>
      <c r="G52" s="180" t="s">
        <v>222</v>
      </c>
      <c r="H52" s="211">
        <f>F50/(SUM(C15:C48)*42)</f>
        <v>1.0176882972416279</v>
      </c>
      <c r="I52" s="197" t="s">
        <v>221</v>
      </c>
      <c r="J52" s="233" t="s">
        <v>292</v>
      </c>
      <c r="L52" s="100"/>
      <c r="M52" s="101"/>
      <c r="N52" s="101"/>
      <c r="O52" s="102"/>
      <c r="P52" s="102"/>
    </row>
    <row r="53" spans="1:17" ht="13.95" customHeight="1" thickBot="1">
      <c r="A53" s="230" t="s">
        <v>235</v>
      </c>
      <c r="B53" s="205">
        <v>5151</v>
      </c>
      <c r="C53" s="179" t="s">
        <v>134</v>
      </c>
      <c r="D53" s="180" t="s">
        <v>217</v>
      </c>
      <c r="E53" s="205">
        <f>MAX(I10:I49)</f>
        <v>95</v>
      </c>
      <c r="F53" s="179" t="s">
        <v>135</v>
      </c>
      <c r="G53" s="180" t="s">
        <v>219</v>
      </c>
      <c r="H53" s="205">
        <f>AVERAGE(I14:I48)</f>
        <v>95</v>
      </c>
      <c r="I53" s="197" t="s">
        <v>135</v>
      </c>
      <c r="J53" s="234">
        <f>SUM(H10:H49)+E55+H55</f>
        <v>9221.8084145916837</v>
      </c>
      <c r="L53" s="172"/>
      <c r="M53" s="172"/>
      <c r="N53" s="172"/>
      <c r="O53" s="172"/>
      <c r="P53" s="172"/>
    </row>
    <row r="54" spans="1:17" ht="13.95" customHeight="1" thickBot="1">
      <c r="A54" s="230" t="s">
        <v>136</v>
      </c>
      <c r="B54" s="208">
        <v>1618</v>
      </c>
      <c r="C54" s="179" t="s">
        <v>134</v>
      </c>
      <c r="D54" s="180" t="s">
        <v>218</v>
      </c>
      <c r="E54" s="205">
        <f>MAX(J10:J49)</f>
        <v>7350</v>
      </c>
      <c r="F54" s="179" t="s">
        <v>134</v>
      </c>
      <c r="G54" s="180" t="s">
        <v>220</v>
      </c>
      <c r="H54" s="205">
        <f>AVERAGE(J14:J48)</f>
        <v>6288.4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0.61436980159174981</v>
      </c>
      <c r="C55" s="179" t="s">
        <v>289</v>
      </c>
      <c r="D55" s="189" t="s">
        <v>287</v>
      </c>
      <c r="E55" s="212">
        <v>124</v>
      </c>
      <c r="F55" s="179" t="s">
        <v>288</v>
      </c>
      <c r="G55" s="178" t="s">
        <v>290</v>
      </c>
      <c r="H55" s="212">
        <v>50</v>
      </c>
      <c r="I55" s="197" t="s">
        <v>288</v>
      </c>
      <c r="J55" s="234">
        <f>(C50/42)+E55+H55</f>
        <v>8853.2111295238101</v>
      </c>
      <c r="L55" s="85">
        <f t="shared" ref="L55:P55" si="10">SUM(L10:L49)</f>
        <v>59.523809523809526</v>
      </c>
      <c r="M55" s="85">
        <f t="shared" si="10"/>
        <v>82970</v>
      </c>
      <c r="N55" s="85">
        <f t="shared" si="10"/>
        <v>250040</v>
      </c>
      <c r="O55" s="85">
        <f t="shared" si="10"/>
        <v>0</v>
      </c>
      <c r="P55" s="85">
        <f t="shared" si="10"/>
        <v>0</v>
      </c>
    </row>
    <row r="56" spans="1:17" ht="43.2" customHeight="1">
      <c r="A56" s="625" t="s">
        <v>579</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12796</v>
      </c>
      <c r="B61" s="119">
        <f>C6</f>
        <v>12946</v>
      </c>
      <c r="C61" s="119">
        <f>C50</f>
        <v>364526.86744</v>
      </c>
      <c r="D61" s="119">
        <f>J55</f>
        <v>8853.2111295238101</v>
      </c>
      <c r="E61" s="119">
        <f>F50</f>
        <v>333010</v>
      </c>
      <c r="F61" s="119">
        <f>M55</f>
        <v>82970</v>
      </c>
      <c r="G61" s="119">
        <f>N55</f>
        <v>250040</v>
      </c>
      <c r="H61" s="119">
        <f>O55</f>
        <v>0</v>
      </c>
      <c r="I61" s="119">
        <f>P55</f>
        <v>0</v>
      </c>
      <c r="J61" s="119">
        <f>B52</f>
        <v>595</v>
      </c>
      <c r="K61" s="119">
        <f>B53</f>
        <v>5151</v>
      </c>
      <c r="L61" s="119">
        <f>B54</f>
        <v>1618</v>
      </c>
      <c r="M61" s="120">
        <f>B55</f>
        <v>0.61436980159174981</v>
      </c>
      <c r="N61" s="119">
        <f>E53</f>
        <v>95</v>
      </c>
      <c r="O61" s="119">
        <f>H53</f>
        <v>95</v>
      </c>
      <c r="P61" s="119">
        <f>E54</f>
        <v>7350</v>
      </c>
      <c r="Q61" s="119">
        <f>H54</f>
        <v>6288.4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0.25023969319271333</v>
      </c>
      <c r="N3" s="143">
        <f>N55/F50</f>
        <v>0.74976030680728667</v>
      </c>
      <c r="O3" s="143">
        <f>O55/F50</f>
        <v>0</v>
      </c>
      <c r="P3" s="143">
        <f>P55/F50</f>
        <v>0</v>
      </c>
    </row>
    <row r="4" spans="1:17" ht="13.95" customHeight="1" thickBot="1">
      <c r="A4" s="615">
        <v>2</v>
      </c>
      <c r="B4" s="181" t="s">
        <v>276</v>
      </c>
      <c r="C4" s="202">
        <v>19314</v>
      </c>
      <c r="D4" s="182" t="s">
        <v>137</v>
      </c>
      <c r="E4" s="186">
        <f>'Perf Sheet '!$L$5</f>
        <v>2.2169999999999999E-2</v>
      </c>
      <c r="F4" s="616" t="s">
        <v>284</v>
      </c>
      <c r="G4" s="617"/>
      <c r="H4" s="618" t="s">
        <v>511</v>
      </c>
      <c r="I4" s="618"/>
      <c r="J4" s="619"/>
      <c r="N4" s="32"/>
    </row>
    <row r="5" spans="1:17" ht="13.95" customHeight="1" thickBot="1">
      <c r="A5" s="615"/>
      <c r="B5" s="562" t="s">
        <v>139</v>
      </c>
      <c r="C5" s="203">
        <v>19148.5</v>
      </c>
      <c r="D5" s="183" t="s">
        <v>277</v>
      </c>
      <c r="E5" s="187">
        <f>(C6+C5)/2</f>
        <v>19223.25</v>
      </c>
      <c r="F5" s="616" t="s">
        <v>285</v>
      </c>
      <c r="G5" s="620"/>
      <c r="H5" s="618" t="s">
        <v>512</v>
      </c>
      <c r="I5" s="621"/>
      <c r="J5" s="619"/>
      <c r="M5" s="628" t="s">
        <v>198</v>
      </c>
      <c r="N5" s="629"/>
      <c r="O5" s="629"/>
      <c r="P5" s="630"/>
    </row>
    <row r="6" spans="1:17" ht="13.95" customHeight="1" thickBot="1">
      <c r="A6" s="225" t="s">
        <v>202</v>
      </c>
      <c r="B6" s="562" t="s">
        <v>140</v>
      </c>
      <c r="C6" s="203">
        <v>19298</v>
      </c>
      <c r="D6" s="184" t="s">
        <v>203</v>
      </c>
      <c r="E6" s="188">
        <f>'Perf Sheet '!$J$13</f>
        <v>0.65</v>
      </c>
      <c r="F6" s="192" t="s">
        <v>226</v>
      </c>
      <c r="G6" s="194">
        <f>SUM(C12:C15)/SUM(C12:C46)</f>
        <v>0.10193301683490773</v>
      </c>
      <c r="H6" s="192" t="s">
        <v>224</v>
      </c>
      <c r="I6" s="173">
        <f>J55/'Perf Sheet '!$E$21</f>
        <v>57.291113875478167</v>
      </c>
      <c r="J6" s="226"/>
      <c r="M6" s="631" t="s">
        <v>199</v>
      </c>
      <c r="N6" s="632"/>
      <c r="O6" s="632"/>
      <c r="P6" s="633"/>
    </row>
    <row r="7" spans="1:17" ht="13.95" customHeight="1" thickBot="1">
      <c r="A7" s="227">
        <v>22.1</v>
      </c>
      <c r="B7" s="562" t="s">
        <v>141</v>
      </c>
      <c r="C7" s="203">
        <v>8940</v>
      </c>
      <c r="D7" s="185" t="s">
        <v>138</v>
      </c>
      <c r="E7" s="187">
        <f>'Perf Sheet '!$J$15</f>
        <v>6</v>
      </c>
      <c r="F7" s="193" t="s">
        <v>223</v>
      </c>
      <c r="G7" s="187">
        <f>'Perf Sheet '!$J$12</f>
        <v>95</v>
      </c>
      <c r="H7" s="192" t="s">
        <v>225</v>
      </c>
      <c r="I7" s="173">
        <f>F50/'Perf Sheet '!$E$21</f>
        <v>1849.0858725761773</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68</v>
      </c>
      <c r="D10" s="206"/>
      <c r="E10" s="214" t="s">
        <v>197</v>
      </c>
      <c r="F10" s="216">
        <f>(D10*42)*C10</f>
        <v>0</v>
      </c>
      <c r="G10" s="198">
        <f>F10</f>
        <v>0</v>
      </c>
      <c r="H10" s="173">
        <f t="shared" ref="H10:H49" si="0">(1*((D10/$A$7)+1))*C10</f>
        <v>68</v>
      </c>
      <c r="I10" s="209">
        <v>15</v>
      </c>
      <c r="J10" s="229">
        <v>5851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57</v>
      </c>
      <c r="J11" s="229">
        <v>7070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504</v>
      </c>
      <c r="C12" s="205">
        <v>170</v>
      </c>
      <c r="D12" s="206"/>
      <c r="E12" s="214" t="s">
        <v>147</v>
      </c>
      <c r="F12" s="216">
        <f t="shared" si="5"/>
        <v>0</v>
      </c>
      <c r="G12" s="198">
        <f t="shared" si="6"/>
        <v>0</v>
      </c>
      <c r="H12" s="173">
        <f t="shared" si="0"/>
        <v>170</v>
      </c>
      <c r="I12" s="209">
        <v>82</v>
      </c>
      <c r="J12" s="229">
        <v>7090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87</v>
      </c>
      <c r="J13" s="229">
        <v>8390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350</v>
      </c>
      <c r="D14" s="206"/>
      <c r="E14" s="214" t="s">
        <v>148</v>
      </c>
      <c r="F14" s="216">
        <f t="shared" si="5"/>
        <v>0</v>
      </c>
      <c r="G14" s="198">
        <f t="shared" si="6"/>
        <v>0</v>
      </c>
      <c r="H14" s="173">
        <f t="shared" si="0"/>
        <v>350</v>
      </c>
      <c r="I14" s="209">
        <v>85</v>
      </c>
      <c r="J14" s="229">
        <v>8380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343</v>
      </c>
      <c r="D15" s="206">
        <v>0.3</v>
      </c>
      <c r="E15" s="214" t="s">
        <v>194</v>
      </c>
      <c r="F15" s="216">
        <v>4330</v>
      </c>
      <c r="G15" s="198">
        <f t="shared" si="6"/>
        <v>4330</v>
      </c>
      <c r="H15" s="173">
        <f t="shared" si="0"/>
        <v>347.65610859728503</v>
      </c>
      <c r="I15" s="209">
        <v>78</v>
      </c>
      <c r="J15" s="229">
        <v>8240</v>
      </c>
      <c r="L15" s="100">
        <f t="shared" si="7"/>
        <v>0</v>
      </c>
      <c r="M15" s="130">
        <f t="shared" si="1"/>
        <v>4330</v>
      </c>
      <c r="N15" s="130">
        <f t="shared" si="2"/>
        <v>0</v>
      </c>
      <c r="O15" s="130">
        <f t="shared" si="3"/>
        <v>0</v>
      </c>
      <c r="P15" s="130">
        <f t="shared" si="4"/>
        <v>0</v>
      </c>
      <c r="Q15" s="86" t="s">
        <v>175</v>
      </c>
    </row>
    <row r="16" spans="1:17" ht="13.95" customHeight="1" thickBot="1">
      <c r="A16" s="228">
        <v>7</v>
      </c>
      <c r="B16" s="204" t="s">
        <v>513</v>
      </c>
      <c r="C16" s="205">
        <v>250</v>
      </c>
      <c r="D16" s="206">
        <v>0.6</v>
      </c>
      <c r="E16" s="214" t="s">
        <v>194</v>
      </c>
      <c r="F16" s="216">
        <v>6300</v>
      </c>
      <c r="G16" s="198">
        <f t="shared" si="6"/>
        <v>10630</v>
      </c>
      <c r="H16" s="173">
        <f t="shared" si="0"/>
        <v>256.78733031674204</v>
      </c>
      <c r="I16" s="209">
        <v>80</v>
      </c>
      <c r="J16" s="229">
        <v>8160</v>
      </c>
      <c r="L16" s="100">
        <f t="shared" si="7"/>
        <v>0</v>
      </c>
      <c r="M16" s="130">
        <f t="shared" si="1"/>
        <v>6300</v>
      </c>
      <c r="N16" s="130">
        <f t="shared" si="2"/>
        <v>0</v>
      </c>
      <c r="O16" s="130">
        <f t="shared" si="3"/>
        <v>0</v>
      </c>
      <c r="P16" s="130">
        <f t="shared" si="4"/>
        <v>0</v>
      </c>
      <c r="Q16" s="86" t="s">
        <v>210</v>
      </c>
    </row>
    <row r="17" spans="1:17" ht="13.95" customHeight="1" thickBot="1">
      <c r="A17" s="228">
        <v>8</v>
      </c>
      <c r="B17" s="204" t="s">
        <v>513</v>
      </c>
      <c r="C17" s="205">
        <v>300</v>
      </c>
      <c r="D17" s="206">
        <v>0.9</v>
      </c>
      <c r="E17" s="214" t="s">
        <v>194</v>
      </c>
      <c r="F17" s="216">
        <v>11330</v>
      </c>
      <c r="G17" s="198">
        <f t="shared" si="6"/>
        <v>21960</v>
      </c>
      <c r="H17" s="173">
        <f t="shared" si="0"/>
        <v>312.21719457013575</v>
      </c>
      <c r="I17" s="209">
        <v>87</v>
      </c>
      <c r="J17" s="229">
        <v>8190</v>
      </c>
      <c r="L17" s="100">
        <f t="shared" si="7"/>
        <v>0</v>
      </c>
      <c r="M17" s="130">
        <f t="shared" si="1"/>
        <v>11330</v>
      </c>
      <c r="N17" s="130">
        <f t="shared" si="2"/>
        <v>0</v>
      </c>
      <c r="O17" s="130">
        <f t="shared" si="3"/>
        <v>0</v>
      </c>
      <c r="P17" s="130">
        <f t="shared" si="4"/>
        <v>0</v>
      </c>
      <c r="Q17" s="86" t="s">
        <v>148</v>
      </c>
    </row>
    <row r="18" spans="1:17" ht="13.95" customHeight="1" thickBot="1">
      <c r="A18" s="228">
        <v>9</v>
      </c>
      <c r="B18" s="204" t="s">
        <v>513</v>
      </c>
      <c r="C18" s="205">
        <v>501</v>
      </c>
      <c r="D18" s="206">
        <v>1.1000000000000001</v>
      </c>
      <c r="E18" s="214" t="s">
        <v>194</v>
      </c>
      <c r="F18" s="216">
        <v>23150</v>
      </c>
      <c r="G18" s="198">
        <f t="shared" si="6"/>
        <v>45110</v>
      </c>
      <c r="H18" s="173">
        <f t="shared" si="0"/>
        <v>525.93665158371039</v>
      </c>
      <c r="I18" s="209">
        <v>90</v>
      </c>
      <c r="J18" s="229">
        <v>8240</v>
      </c>
      <c r="L18" s="100">
        <f t="shared" si="7"/>
        <v>0</v>
      </c>
      <c r="M18" s="130">
        <f t="shared" si="1"/>
        <v>23150</v>
      </c>
      <c r="N18" s="130">
        <f t="shared" si="2"/>
        <v>0</v>
      </c>
      <c r="O18" s="130">
        <f t="shared" si="3"/>
        <v>0</v>
      </c>
      <c r="P18" s="130">
        <f t="shared" si="4"/>
        <v>0</v>
      </c>
      <c r="Q18" s="86" t="s">
        <v>63</v>
      </c>
    </row>
    <row r="19" spans="1:17" ht="13.95" customHeight="1" thickBot="1">
      <c r="A19" s="228">
        <v>10</v>
      </c>
      <c r="B19" s="204" t="s">
        <v>513</v>
      </c>
      <c r="C19" s="205">
        <v>450</v>
      </c>
      <c r="D19" s="206">
        <v>1.3</v>
      </c>
      <c r="E19" s="214" t="s">
        <v>194</v>
      </c>
      <c r="F19" s="216">
        <v>24550</v>
      </c>
      <c r="G19" s="198">
        <f t="shared" si="6"/>
        <v>69660</v>
      </c>
      <c r="H19" s="173">
        <f t="shared" si="0"/>
        <v>476.47058823529414</v>
      </c>
      <c r="I19" s="209">
        <v>93</v>
      </c>
      <c r="J19" s="229">
        <v>8210</v>
      </c>
      <c r="L19" s="100">
        <f t="shared" si="7"/>
        <v>0</v>
      </c>
      <c r="M19" s="130">
        <f t="shared" si="1"/>
        <v>24550</v>
      </c>
      <c r="N19" s="130">
        <f t="shared" si="2"/>
        <v>0</v>
      </c>
      <c r="O19" s="130">
        <f t="shared" si="3"/>
        <v>0</v>
      </c>
      <c r="P19" s="130">
        <f t="shared" si="4"/>
        <v>0</v>
      </c>
      <c r="Q19" s="86" t="s">
        <v>147</v>
      </c>
    </row>
    <row r="20" spans="1:17" ht="13.95" customHeight="1" thickBot="1">
      <c r="A20" s="228">
        <v>11</v>
      </c>
      <c r="B20" s="204" t="s">
        <v>513</v>
      </c>
      <c r="C20" s="205">
        <v>220</v>
      </c>
      <c r="D20" s="206">
        <v>1.5</v>
      </c>
      <c r="E20" s="214" t="s">
        <v>194</v>
      </c>
      <c r="F20" s="216">
        <v>13860</v>
      </c>
      <c r="G20" s="198">
        <f t="shared" si="6"/>
        <v>83520</v>
      </c>
      <c r="H20" s="173">
        <f t="shared" si="0"/>
        <v>234.93212669683257</v>
      </c>
      <c r="I20" s="209">
        <v>95</v>
      </c>
      <c r="J20" s="229">
        <v>8290</v>
      </c>
      <c r="L20" s="100">
        <f t="shared" si="7"/>
        <v>0</v>
      </c>
      <c r="M20" s="130">
        <f t="shared" si="1"/>
        <v>13860</v>
      </c>
      <c r="N20" s="130">
        <f t="shared" si="2"/>
        <v>0</v>
      </c>
      <c r="O20" s="130">
        <f t="shared" si="3"/>
        <v>0</v>
      </c>
      <c r="P20" s="130">
        <f t="shared" si="4"/>
        <v>0</v>
      </c>
      <c r="Q20" s="86" t="s">
        <v>186</v>
      </c>
    </row>
    <row r="21" spans="1:17" ht="13.95" customHeight="1" thickBot="1">
      <c r="A21" s="228">
        <v>12</v>
      </c>
      <c r="B21" s="204" t="s">
        <v>513</v>
      </c>
      <c r="C21" s="205">
        <v>298</v>
      </c>
      <c r="D21" s="206">
        <v>0.6</v>
      </c>
      <c r="E21" s="214" t="s">
        <v>174</v>
      </c>
      <c r="F21" s="216">
        <v>7510</v>
      </c>
      <c r="G21" s="198">
        <f t="shared" si="6"/>
        <v>91030</v>
      </c>
      <c r="H21" s="173">
        <f t="shared" si="0"/>
        <v>306.09049773755652</v>
      </c>
      <c r="I21" s="209">
        <v>95</v>
      </c>
      <c r="J21" s="229">
        <v>8170</v>
      </c>
      <c r="L21" s="100">
        <f t="shared" si="7"/>
        <v>0</v>
      </c>
      <c r="M21" s="130">
        <f t="shared" si="1"/>
        <v>0</v>
      </c>
      <c r="N21" s="130">
        <f t="shared" si="2"/>
        <v>7510</v>
      </c>
      <c r="O21" s="130">
        <f t="shared" si="3"/>
        <v>0</v>
      </c>
      <c r="P21" s="130">
        <f t="shared" si="4"/>
        <v>0</v>
      </c>
      <c r="Q21" s="86" t="s">
        <v>187</v>
      </c>
    </row>
    <row r="22" spans="1:17" ht="13.95" customHeight="1" thickBot="1">
      <c r="A22" s="228">
        <v>13</v>
      </c>
      <c r="B22" s="204" t="s">
        <v>436</v>
      </c>
      <c r="C22" s="205">
        <v>548</v>
      </c>
      <c r="D22" s="206">
        <v>0.9</v>
      </c>
      <c r="E22" s="214" t="s">
        <v>174</v>
      </c>
      <c r="F22" s="216">
        <v>20710</v>
      </c>
      <c r="G22" s="198">
        <f t="shared" si="6"/>
        <v>111740</v>
      </c>
      <c r="H22" s="173">
        <f t="shared" si="0"/>
        <v>570.31674208144796</v>
      </c>
      <c r="I22" s="209">
        <v>93</v>
      </c>
      <c r="J22" s="229">
        <v>8300</v>
      </c>
      <c r="L22" s="100">
        <f t="shared" si="7"/>
        <v>0</v>
      </c>
      <c r="M22" s="130">
        <f t="shared" si="1"/>
        <v>0</v>
      </c>
      <c r="N22" s="130">
        <f t="shared" si="2"/>
        <v>20710</v>
      </c>
      <c r="O22" s="130">
        <f t="shared" si="3"/>
        <v>0</v>
      </c>
      <c r="P22" s="130">
        <f t="shared" si="4"/>
        <v>0</v>
      </c>
      <c r="Q22" s="86" t="s">
        <v>197</v>
      </c>
    </row>
    <row r="23" spans="1:17" ht="13.95" customHeight="1" thickBot="1">
      <c r="A23" s="228">
        <v>14</v>
      </c>
      <c r="B23" s="204" t="s">
        <v>436</v>
      </c>
      <c r="C23" s="205">
        <v>148</v>
      </c>
      <c r="D23" s="206">
        <v>0.3</v>
      </c>
      <c r="E23" s="214" t="s">
        <v>174</v>
      </c>
      <c r="F23" s="216">
        <v>1860</v>
      </c>
      <c r="G23" s="198">
        <f t="shared" si="6"/>
        <v>113600</v>
      </c>
      <c r="H23" s="173">
        <f t="shared" si="0"/>
        <v>150.00904977375563</v>
      </c>
      <c r="I23" s="209">
        <v>93</v>
      </c>
      <c r="J23" s="229">
        <v>7930</v>
      </c>
      <c r="L23" s="100">
        <f t="shared" si="7"/>
        <v>0</v>
      </c>
      <c r="M23" s="130">
        <f t="shared" si="1"/>
        <v>0</v>
      </c>
      <c r="N23" s="130">
        <f t="shared" si="2"/>
        <v>1860</v>
      </c>
      <c r="O23" s="130">
        <f t="shared" si="3"/>
        <v>0</v>
      </c>
      <c r="P23" s="130">
        <f t="shared" si="4"/>
        <v>0</v>
      </c>
      <c r="Q23" s="86" t="s">
        <v>249</v>
      </c>
    </row>
    <row r="24" spans="1:17" ht="13.95" customHeight="1" thickBot="1">
      <c r="A24" s="228">
        <v>15</v>
      </c>
      <c r="B24" s="204" t="s">
        <v>436</v>
      </c>
      <c r="C24" s="205">
        <v>350</v>
      </c>
      <c r="D24" s="206">
        <v>0.9</v>
      </c>
      <c r="E24" s="214" t="s">
        <v>174</v>
      </c>
      <c r="F24" s="216">
        <v>13220</v>
      </c>
      <c r="G24" s="198">
        <f t="shared" si="6"/>
        <v>126820</v>
      </c>
      <c r="H24" s="173">
        <f t="shared" si="0"/>
        <v>364.2533936651584</v>
      </c>
      <c r="I24" s="209">
        <v>93</v>
      </c>
      <c r="J24" s="229">
        <v>8030</v>
      </c>
      <c r="L24" s="100">
        <f t="shared" si="7"/>
        <v>0</v>
      </c>
      <c r="M24" s="130">
        <f t="shared" si="1"/>
        <v>0</v>
      </c>
      <c r="N24" s="130">
        <f t="shared" si="2"/>
        <v>13220</v>
      </c>
      <c r="O24" s="130">
        <f t="shared" si="3"/>
        <v>0</v>
      </c>
      <c r="P24" s="130">
        <f t="shared" si="4"/>
        <v>0</v>
      </c>
      <c r="Q24" s="86" t="s">
        <v>291</v>
      </c>
    </row>
    <row r="25" spans="1:17" ht="13.95" customHeight="1" thickBot="1">
      <c r="A25" s="228">
        <v>16</v>
      </c>
      <c r="B25" s="204" t="s">
        <v>436</v>
      </c>
      <c r="C25" s="205">
        <v>501</v>
      </c>
      <c r="D25" s="206">
        <v>1.3</v>
      </c>
      <c r="E25" s="214" t="s">
        <v>174</v>
      </c>
      <c r="F25" s="216">
        <v>27330</v>
      </c>
      <c r="G25" s="198">
        <f t="shared" si="6"/>
        <v>154150</v>
      </c>
      <c r="H25" s="173">
        <f t="shared" si="0"/>
        <v>530.47058823529414</v>
      </c>
      <c r="I25" s="209">
        <v>93</v>
      </c>
      <c r="J25" s="229">
        <v>8270</v>
      </c>
      <c r="L25" s="100">
        <f t="shared" si="7"/>
        <v>0</v>
      </c>
      <c r="M25" s="130">
        <f t="shared" si="1"/>
        <v>0</v>
      </c>
      <c r="N25" s="130">
        <f t="shared" si="2"/>
        <v>27330</v>
      </c>
      <c r="O25" s="130">
        <f t="shared" si="3"/>
        <v>0</v>
      </c>
      <c r="P25" s="130">
        <f t="shared" si="4"/>
        <v>0</v>
      </c>
      <c r="Q25" s="87" t="s">
        <v>214</v>
      </c>
    </row>
    <row r="26" spans="1:17" ht="13.95" customHeight="1" thickBot="1">
      <c r="A26" s="228">
        <v>17</v>
      </c>
      <c r="B26" s="204" t="s">
        <v>436</v>
      </c>
      <c r="C26" s="205">
        <v>148</v>
      </c>
      <c r="D26" s="206">
        <v>0.3</v>
      </c>
      <c r="E26" s="214" t="s">
        <v>174</v>
      </c>
      <c r="F26" s="216">
        <v>1860</v>
      </c>
      <c r="G26" s="198">
        <f t="shared" si="6"/>
        <v>156010</v>
      </c>
      <c r="H26" s="173">
        <f t="shared" si="0"/>
        <v>150.00904977375563</v>
      </c>
      <c r="I26" s="209">
        <v>91</v>
      </c>
      <c r="J26" s="229">
        <v>7790</v>
      </c>
      <c r="L26" s="100">
        <f t="shared" si="7"/>
        <v>0</v>
      </c>
      <c r="M26" s="130">
        <f t="shared" si="1"/>
        <v>0</v>
      </c>
      <c r="N26" s="130">
        <f t="shared" si="2"/>
        <v>1860</v>
      </c>
      <c r="O26" s="130">
        <f t="shared" si="3"/>
        <v>0</v>
      </c>
      <c r="P26" s="130">
        <f t="shared" si="4"/>
        <v>0</v>
      </c>
    </row>
    <row r="27" spans="1:17" ht="13.95" customHeight="1" thickBot="1">
      <c r="A27" s="228">
        <v>18</v>
      </c>
      <c r="B27" s="204" t="s">
        <v>436</v>
      </c>
      <c r="C27" s="205">
        <v>400</v>
      </c>
      <c r="D27" s="206">
        <v>0.9</v>
      </c>
      <c r="E27" s="214" t="s">
        <v>174</v>
      </c>
      <c r="F27" s="216">
        <v>15110</v>
      </c>
      <c r="G27" s="198">
        <f t="shared" si="6"/>
        <v>171120</v>
      </c>
      <c r="H27" s="173">
        <f t="shared" si="0"/>
        <v>416.28959276018105</v>
      </c>
      <c r="I27" s="209">
        <v>91</v>
      </c>
      <c r="J27" s="229">
        <v>7660</v>
      </c>
      <c r="L27" s="100">
        <f t="shared" si="7"/>
        <v>0</v>
      </c>
      <c r="M27" s="130">
        <f t="shared" si="1"/>
        <v>0</v>
      </c>
      <c r="N27" s="130">
        <f t="shared" si="2"/>
        <v>15110</v>
      </c>
      <c r="O27" s="130">
        <f t="shared" si="3"/>
        <v>0</v>
      </c>
      <c r="P27" s="130">
        <f t="shared" si="4"/>
        <v>0</v>
      </c>
    </row>
    <row r="28" spans="1:17" ht="13.95" customHeight="1" thickBot="1">
      <c r="A28" s="228">
        <v>19</v>
      </c>
      <c r="B28" s="204" t="s">
        <v>436</v>
      </c>
      <c r="C28" s="205">
        <v>400</v>
      </c>
      <c r="D28" s="206">
        <v>1.3</v>
      </c>
      <c r="E28" s="214" t="s">
        <v>174</v>
      </c>
      <c r="F28" s="216">
        <v>21860</v>
      </c>
      <c r="G28" s="198">
        <f t="shared" si="6"/>
        <v>192980</v>
      </c>
      <c r="H28" s="173">
        <f t="shared" si="0"/>
        <v>423.52941176470591</v>
      </c>
      <c r="I28" s="209">
        <v>95</v>
      </c>
      <c r="J28" s="229">
        <v>8180</v>
      </c>
      <c r="L28" s="100">
        <f t="shared" si="7"/>
        <v>0</v>
      </c>
      <c r="M28" s="130">
        <f t="shared" si="1"/>
        <v>0</v>
      </c>
      <c r="N28" s="130">
        <f t="shared" si="2"/>
        <v>21860</v>
      </c>
      <c r="O28" s="130">
        <f t="shared" si="3"/>
        <v>0</v>
      </c>
      <c r="P28" s="130">
        <f t="shared" si="4"/>
        <v>0</v>
      </c>
    </row>
    <row r="29" spans="1:17" ht="13.95" customHeight="1" thickBot="1">
      <c r="A29" s="228">
        <v>20</v>
      </c>
      <c r="B29" s="204" t="s">
        <v>436</v>
      </c>
      <c r="C29" s="205">
        <v>400</v>
      </c>
      <c r="D29" s="206">
        <v>0.9</v>
      </c>
      <c r="E29" s="214" t="s">
        <v>174</v>
      </c>
      <c r="F29" s="216">
        <v>15110</v>
      </c>
      <c r="G29" s="198">
        <f t="shared" si="6"/>
        <v>208090</v>
      </c>
      <c r="H29" s="173">
        <f t="shared" si="0"/>
        <v>416.28959276018105</v>
      </c>
      <c r="I29" s="209">
        <v>95</v>
      </c>
      <c r="J29" s="229">
        <v>7930</v>
      </c>
      <c r="L29" s="100">
        <f t="shared" si="7"/>
        <v>0</v>
      </c>
      <c r="M29" s="130">
        <f t="shared" si="1"/>
        <v>0</v>
      </c>
      <c r="N29" s="130">
        <f t="shared" si="2"/>
        <v>15110</v>
      </c>
      <c r="O29" s="130">
        <f t="shared" si="3"/>
        <v>0</v>
      </c>
      <c r="P29" s="130">
        <f t="shared" si="4"/>
        <v>0</v>
      </c>
    </row>
    <row r="30" spans="1:17" ht="13.95" customHeight="1" thickBot="1">
      <c r="A30" s="228">
        <v>21</v>
      </c>
      <c r="B30" s="204" t="s">
        <v>436</v>
      </c>
      <c r="C30" s="205">
        <v>300</v>
      </c>
      <c r="D30" s="206">
        <v>1.5</v>
      </c>
      <c r="E30" s="214" t="s">
        <v>174</v>
      </c>
      <c r="F30" s="216">
        <v>18880</v>
      </c>
      <c r="G30" s="198">
        <f t="shared" si="6"/>
        <v>226970</v>
      </c>
      <c r="H30" s="173">
        <f t="shared" si="0"/>
        <v>320.36199095022624</v>
      </c>
      <c r="I30" s="209">
        <v>95</v>
      </c>
      <c r="J30" s="229">
        <v>8210</v>
      </c>
      <c r="L30" s="100">
        <f t="shared" si="7"/>
        <v>0</v>
      </c>
      <c r="M30" s="130">
        <f t="shared" si="1"/>
        <v>0</v>
      </c>
      <c r="N30" s="130">
        <f t="shared" si="2"/>
        <v>18880</v>
      </c>
      <c r="O30" s="130">
        <f t="shared" si="3"/>
        <v>0</v>
      </c>
      <c r="P30" s="130">
        <f t="shared" si="4"/>
        <v>0</v>
      </c>
    </row>
    <row r="31" spans="1:17" ht="13.95" customHeight="1" thickBot="1">
      <c r="A31" s="228">
        <v>22</v>
      </c>
      <c r="B31" s="204" t="s">
        <v>436</v>
      </c>
      <c r="C31" s="205">
        <v>198</v>
      </c>
      <c r="D31" s="206">
        <v>0.6</v>
      </c>
      <c r="E31" s="214" t="s">
        <v>174</v>
      </c>
      <c r="F31" s="216">
        <v>4980</v>
      </c>
      <c r="G31" s="198">
        <f t="shared" si="6"/>
        <v>231950</v>
      </c>
      <c r="H31" s="173">
        <f t="shared" si="0"/>
        <v>203.37556561085972</v>
      </c>
      <c r="I31" s="209">
        <v>95</v>
      </c>
      <c r="J31" s="229">
        <v>8130</v>
      </c>
      <c r="L31" s="100">
        <f t="shared" si="7"/>
        <v>0</v>
      </c>
      <c r="M31" s="130">
        <f t="shared" si="1"/>
        <v>0</v>
      </c>
      <c r="N31" s="130">
        <f t="shared" si="2"/>
        <v>4980</v>
      </c>
      <c r="O31" s="130">
        <f t="shared" si="3"/>
        <v>0</v>
      </c>
      <c r="P31" s="130">
        <f t="shared" si="4"/>
        <v>0</v>
      </c>
    </row>
    <row r="32" spans="1:17" ht="13.95" customHeight="1" thickBot="1">
      <c r="A32" s="228">
        <v>23</v>
      </c>
      <c r="B32" s="204" t="s">
        <v>436</v>
      </c>
      <c r="C32" s="205">
        <v>200</v>
      </c>
      <c r="D32" s="206">
        <v>0</v>
      </c>
      <c r="E32" s="214" t="s">
        <v>186</v>
      </c>
      <c r="F32" s="216">
        <f t="shared" si="5"/>
        <v>0</v>
      </c>
      <c r="G32" s="198">
        <f t="shared" si="6"/>
        <v>231950</v>
      </c>
      <c r="H32" s="173">
        <f t="shared" si="0"/>
        <v>200</v>
      </c>
      <c r="I32" s="209">
        <v>95</v>
      </c>
      <c r="J32" s="229">
        <v>7710</v>
      </c>
      <c r="L32" s="100">
        <f t="shared" si="7"/>
        <v>0</v>
      </c>
      <c r="M32" s="130">
        <f t="shared" si="1"/>
        <v>0</v>
      </c>
      <c r="N32" s="130">
        <f t="shared" si="2"/>
        <v>0</v>
      </c>
      <c r="O32" s="130">
        <f t="shared" si="3"/>
        <v>0</v>
      </c>
      <c r="P32" s="130">
        <f t="shared" si="4"/>
        <v>0</v>
      </c>
    </row>
    <row r="33" spans="1:16" ht="13.95" customHeight="1" thickBot="1">
      <c r="A33" s="228">
        <v>24</v>
      </c>
      <c r="B33" s="204" t="s">
        <v>436</v>
      </c>
      <c r="C33" s="205">
        <v>200</v>
      </c>
      <c r="D33" s="206">
        <v>0.6</v>
      </c>
      <c r="E33" s="214" t="s">
        <v>174</v>
      </c>
      <c r="F33" s="216">
        <v>5030</v>
      </c>
      <c r="G33" s="198">
        <f t="shared" si="6"/>
        <v>236980</v>
      </c>
      <c r="H33" s="173">
        <f t="shared" si="0"/>
        <v>205.42986425339365</v>
      </c>
      <c r="I33" s="209">
        <v>95</v>
      </c>
      <c r="J33" s="229">
        <v>7780</v>
      </c>
      <c r="L33" s="100">
        <f t="shared" si="7"/>
        <v>0</v>
      </c>
      <c r="M33" s="130">
        <f t="shared" si="1"/>
        <v>0</v>
      </c>
      <c r="N33" s="130">
        <f t="shared" si="2"/>
        <v>5030</v>
      </c>
      <c r="O33" s="130">
        <f t="shared" si="3"/>
        <v>0</v>
      </c>
      <c r="P33" s="130">
        <f t="shared" si="4"/>
        <v>0</v>
      </c>
    </row>
    <row r="34" spans="1:16" ht="13.95" customHeight="1" thickBot="1">
      <c r="A34" s="228">
        <v>25</v>
      </c>
      <c r="B34" s="204" t="s">
        <v>436</v>
      </c>
      <c r="C34" s="205">
        <v>350</v>
      </c>
      <c r="D34" s="206">
        <v>0.9</v>
      </c>
      <c r="E34" s="214" t="s">
        <v>174</v>
      </c>
      <c r="F34" s="216">
        <v>13220</v>
      </c>
      <c r="G34" s="198">
        <f t="shared" si="6"/>
        <v>250200</v>
      </c>
      <c r="H34" s="173">
        <f t="shared" si="0"/>
        <v>364.2533936651584</v>
      </c>
      <c r="I34" s="209">
        <v>95</v>
      </c>
      <c r="J34" s="229">
        <v>7890</v>
      </c>
      <c r="L34" s="100">
        <f t="shared" si="7"/>
        <v>0</v>
      </c>
      <c r="M34" s="130">
        <f t="shared" si="1"/>
        <v>0</v>
      </c>
      <c r="N34" s="130">
        <f t="shared" si="2"/>
        <v>13220</v>
      </c>
      <c r="O34" s="130">
        <f t="shared" si="3"/>
        <v>0</v>
      </c>
      <c r="P34" s="130">
        <f t="shared" si="4"/>
        <v>0</v>
      </c>
    </row>
    <row r="35" spans="1:16" ht="13.95" customHeight="1" thickBot="1">
      <c r="A35" s="228">
        <v>26</v>
      </c>
      <c r="B35" s="204" t="s">
        <v>436</v>
      </c>
      <c r="C35" s="205">
        <v>251</v>
      </c>
      <c r="D35" s="206">
        <v>1.5</v>
      </c>
      <c r="E35" s="214" t="s">
        <v>174</v>
      </c>
      <c r="F35" s="216">
        <v>15810</v>
      </c>
      <c r="G35" s="198">
        <f t="shared" si="6"/>
        <v>266010</v>
      </c>
      <c r="H35" s="173">
        <f t="shared" si="0"/>
        <v>268.0361990950226</v>
      </c>
      <c r="I35" s="209">
        <v>95</v>
      </c>
      <c r="J35" s="229">
        <v>8280</v>
      </c>
      <c r="L35" s="100">
        <f t="shared" si="7"/>
        <v>0</v>
      </c>
      <c r="M35" s="130">
        <f t="shared" si="1"/>
        <v>0</v>
      </c>
      <c r="N35" s="130">
        <f t="shared" si="2"/>
        <v>15810</v>
      </c>
      <c r="O35" s="130">
        <f t="shared" si="3"/>
        <v>0</v>
      </c>
      <c r="P35" s="130">
        <f t="shared" si="4"/>
        <v>0</v>
      </c>
    </row>
    <row r="36" spans="1:16" ht="13.95" customHeight="1" thickBot="1">
      <c r="A36" s="228">
        <v>27</v>
      </c>
      <c r="B36" s="204" t="s">
        <v>436</v>
      </c>
      <c r="C36" s="205">
        <v>250</v>
      </c>
      <c r="D36" s="206">
        <v>0.6</v>
      </c>
      <c r="E36" s="214" t="s">
        <v>174</v>
      </c>
      <c r="F36" s="216">
        <v>6300</v>
      </c>
      <c r="G36" s="198">
        <f t="shared" si="6"/>
        <v>272310</v>
      </c>
      <c r="H36" s="173">
        <f t="shared" si="0"/>
        <v>256.78733031674204</v>
      </c>
      <c r="I36" s="209">
        <v>95</v>
      </c>
      <c r="J36" s="229">
        <v>7740</v>
      </c>
      <c r="L36" s="100">
        <f t="shared" si="7"/>
        <v>0</v>
      </c>
      <c r="M36" s="130">
        <f t="shared" si="1"/>
        <v>0</v>
      </c>
      <c r="N36" s="130">
        <f t="shared" si="2"/>
        <v>6300</v>
      </c>
      <c r="O36" s="130">
        <f t="shared" si="3"/>
        <v>0</v>
      </c>
      <c r="P36" s="130">
        <f t="shared" si="4"/>
        <v>0</v>
      </c>
    </row>
    <row r="37" spans="1:16" ht="13.95" customHeight="1" thickBot="1">
      <c r="A37" s="228">
        <v>28</v>
      </c>
      <c r="B37" s="204" t="s">
        <v>436</v>
      </c>
      <c r="C37" s="205">
        <v>410</v>
      </c>
      <c r="D37" s="206">
        <v>1</v>
      </c>
      <c r="E37" s="214" t="s">
        <v>174</v>
      </c>
      <c r="F37" s="216">
        <v>17240</v>
      </c>
      <c r="G37" s="198">
        <f t="shared" si="6"/>
        <v>289550</v>
      </c>
      <c r="H37" s="173">
        <f t="shared" si="0"/>
        <v>428.55203619909503</v>
      </c>
      <c r="I37" s="209">
        <v>95</v>
      </c>
      <c r="J37" s="229">
        <v>7750</v>
      </c>
      <c r="L37" s="100">
        <f t="shared" si="7"/>
        <v>0</v>
      </c>
      <c r="M37" s="130">
        <f t="shared" si="1"/>
        <v>0</v>
      </c>
      <c r="N37" s="130">
        <f t="shared" si="2"/>
        <v>17240</v>
      </c>
      <c r="O37" s="130">
        <f t="shared" si="3"/>
        <v>0</v>
      </c>
      <c r="P37" s="130">
        <f t="shared" si="4"/>
        <v>0</v>
      </c>
    </row>
    <row r="38" spans="1:16" ht="13.95" customHeight="1" thickBot="1">
      <c r="A38" s="228">
        <v>29</v>
      </c>
      <c r="B38" s="204" t="s">
        <v>436</v>
      </c>
      <c r="C38" s="205">
        <v>484</v>
      </c>
      <c r="D38" s="206">
        <v>1.3</v>
      </c>
      <c r="E38" s="214" t="s">
        <v>174</v>
      </c>
      <c r="F38" s="216">
        <v>26500</v>
      </c>
      <c r="G38" s="198">
        <f t="shared" si="6"/>
        <v>316050</v>
      </c>
      <c r="H38" s="173">
        <f t="shared" si="0"/>
        <v>512.47058823529414</v>
      </c>
      <c r="I38" s="209">
        <v>95</v>
      </c>
      <c r="J38" s="229">
        <v>7960</v>
      </c>
      <c r="L38" s="100">
        <f t="shared" si="7"/>
        <v>0</v>
      </c>
      <c r="M38" s="130">
        <f t="shared" si="1"/>
        <v>0</v>
      </c>
      <c r="N38" s="130">
        <f t="shared" si="2"/>
        <v>26500</v>
      </c>
      <c r="O38" s="130">
        <f t="shared" si="3"/>
        <v>0</v>
      </c>
      <c r="P38" s="130">
        <f t="shared" si="4"/>
        <v>0</v>
      </c>
    </row>
    <row r="39" spans="1:16" ht="13.95" customHeight="1" thickBot="1">
      <c r="A39" s="228">
        <v>30</v>
      </c>
      <c r="B39" s="204" t="s">
        <v>513</v>
      </c>
      <c r="C39" s="205">
        <v>361</v>
      </c>
      <c r="D39" s="206">
        <v>1.5</v>
      </c>
      <c r="E39" s="214" t="s">
        <v>174</v>
      </c>
      <c r="F39" s="216">
        <v>17710</v>
      </c>
      <c r="G39" s="198">
        <f t="shared" si="6"/>
        <v>333760</v>
      </c>
      <c r="H39" s="173">
        <f t="shared" si="0"/>
        <v>385.50226244343889</v>
      </c>
      <c r="I39" s="209">
        <v>95</v>
      </c>
      <c r="J39" s="229">
        <v>7870</v>
      </c>
      <c r="L39" s="100">
        <f t="shared" si="7"/>
        <v>0</v>
      </c>
      <c r="M39" s="130">
        <f t="shared" si="1"/>
        <v>0</v>
      </c>
      <c r="N39" s="130">
        <f t="shared" si="2"/>
        <v>17710</v>
      </c>
      <c r="O39" s="130">
        <f t="shared" si="3"/>
        <v>0</v>
      </c>
      <c r="P39" s="130">
        <f t="shared" si="4"/>
        <v>0</v>
      </c>
    </row>
    <row r="40" spans="1:16" ht="13.95" customHeight="1" thickBot="1">
      <c r="A40" s="228">
        <v>31</v>
      </c>
      <c r="B40" s="204"/>
      <c r="C40" s="205"/>
      <c r="D40" s="206"/>
      <c r="E40" s="214"/>
      <c r="F40" s="216">
        <f t="shared" si="5"/>
        <v>0</v>
      </c>
      <c r="G40" s="198">
        <f t="shared" si="6"/>
        <v>333760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333760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333760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333760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333760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333760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333760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333760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333760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513</v>
      </c>
      <c r="C49" s="191">
        <f>(C5*E4)</f>
        <v>424.522245</v>
      </c>
      <c r="D49" s="213"/>
      <c r="E49" s="207" t="s">
        <v>214</v>
      </c>
      <c r="F49" s="215"/>
      <c r="G49" s="199"/>
      <c r="H49" s="173">
        <f t="shared" si="0"/>
        <v>424.522245</v>
      </c>
      <c r="I49" s="205">
        <v>95</v>
      </c>
      <c r="J49" s="229">
        <v>7890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391987.93429</v>
      </c>
      <c r="D50" s="195" t="s">
        <v>294</v>
      </c>
      <c r="E50" s="177" t="s">
        <v>295</v>
      </c>
      <c r="F50" s="191">
        <f>SUM(F10:F46)</f>
        <v>333760</v>
      </c>
      <c r="G50" s="201" t="s">
        <v>212</v>
      </c>
      <c r="H50" s="200"/>
      <c r="I50" s="197"/>
      <c r="J50" s="231" t="s">
        <v>257</v>
      </c>
      <c r="K50" s="32"/>
      <c r="L50" s="100"/>
      <c r="M50" s="101"/>
      <c r="N50" s="101"/>
      <c r="O50" s="102"/>
      <c r="P50" s="102"/>
    </row>
    <row r="51" spans="1:17" ht="13.95" customHeight="1" thickBot="1">
      <c r="A51" s="230" t="s">
        <v>259</v>
      </c>
      <c r="B51" s="210">
        <v>0.75416666666666676</v>
      </c>
      <c r="C51" s="190" t="s">
        <v>258</v>
      </c>
      <c r="D51" s="180" t="s">
        <v>260</v>
      </c>
      <c r="E51" s="210">
        <v>0.83958333333333324</v>
      </c>
      <c r="F51" s="190" t="s">
        <v>258</v>
      </c>
      <c r="G51" s="180" t="s">
        <v>261</v>
      </c>
      <c r="H51" s="217">
        <v>43164</v>
      </c>
      <c r="I51" s="197" t="s">
        <v>301</v>
      </c>
      <c r="J51" s="232">
        <f>H49+H55</f>
        <v>474.522245</v>
      </c>
      <c r="K51" s="172"/>
      <c r="L51" s="100"/>
      <c r="M51" s="101"/>
      <c r="N51" s="101"/>
      <c r="O51" s="102"/>
      <c r="P51" s="102"/>
    </row>
    <row r="52" spans="1:17" ht="13.95" customHeight="1" thickBot="1">
      <c r="A52" s="230" t="s">
        <v>234</v>
      </c>
      <c r="B52" s="205">
        <v>456</v>
      </c>
      <c r="C52" s="179" t="s">
        <v>134</v>
      </c>
      <c r="D52" s="180" t="s">
        <v>216</v>
      </c>
      <c r="E52" s="211">
        <f>MAX(D10:D48)</f>
        <v>1.5</v>
      </c>
      <c r="F52" s="179" t="s">
        <v>221</v>
      </c>
      <c r="G52" s="180" t="s">
        <v>222</v>
      </c>
      <c r="H52" s="211">
        <f>F50/(SUM(C15:C48)*42)</f>
        <v>0.9619497236008554</v>
      </c>
      <c r="I52" s="197" t="s">
        <v>221</v>
      </c>
      <c r="J52" s="233" t="s">
        <v>292</v>
      </c>
      <c r="L52" s="100"/>
      <c r="M52" s="101"/>
      <c r="N52" s="101"/>
      <c r="O52" s="102"/>
      <c r="P52" s="102"/>
    </row>
    <row r="53" spans="1:17" ht="13.95" customHeight="1" thickBot="1">
      <c r="A53" s="230" t="s">
        <v>235</v>
      </c>
      <c r="B53" s="205">
        <v>5851</v>
      </c>
      <c r="C53" s="179" t="s">
        <v>134</v>
      </c>
      <c r="D53" s="180" t="s">
        <v>217</v>
      </c>
      <c r="E53" s="205">
        <f>MAX(I10:I49)</f>
        <v>95</v>
      </c>
      <c r="F53" s="179" t="s">
        <v>135</v>
      </c>
      <c r="G53" s="180" t="s">
        <v>219</v>
      </c>
      <c r="H53" s="205">
        <f>AVERAGE(I14:I48)</f>
        <v>92.192307692307693</v>
      </c>
      <c r="I53" s="197" t="s">
        <v>135</v>
      </c>
      <c r="J53" s="234">
        <f>SUM(H10:H49)+E55+H55</f>
        <v>10706.073203845077</v>
      </c>
      <c r="L53" s="172"/>
      <c r="M53" s="172"/>
      <c r="N53" s="172"/>
      <c r="O53" s="172"/>
      <c r="P53" s="172"/>
    </row>
    <row r="54" spans="1:17" ht="13.95" customHeight="1" thickBot="1">
      <c r="A54" s="230" t="s">
        <v>136</v>
      </c>
      <c r="B54" s="208">
        <v>953</v>
      </c>
      <c r="C54" s="179" t="s">
        <v>134</v>
      </c>
      <c r="D54" s="180" t="s">
        <v>218</v>
      </c>
      <c r="E54" s="205">
        <f>MAX(J10:J49)</f>
        <v>8390</v>
      </c>
      <c r="F54" s="179" t="s">
        <v>134</v>
      </c>
      <c r="G54" s="180" t="s">
        <v>220</v>
      </c>
      <c r="H54" s="205">
        <f>AVERAGE(J14:J48)</f>
        <v>8049.6153846153848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0.53959955257270698</v>
      </c>
      <c r="C55" s="179" t="s">
        <v>289</v>
      </c>
      <c r="D55" s="189" t="s">
        <v>287</v>
      </c>
      <c r="E55" s="212">
        <v>958</v>
      </c>
      <c r="F55" s="179" t="s">
        <v>288</v>
      </c>
      <c r="G55" s="178" t="s">
        <v>290</v>
      </c>
      <c r="H55" s="212">
        <v>50</v>
      </c>
      <c r="I55" s="197" t="s">
        <v>288</v>
      </c>
      <c r="J55" s="234">
        <f>(C50/42)+E55+H55</f>
        <v>10341.046054523809</v>
      </c>
      <c r="L55" s="85">
        <f t="shared" ref="L55:P55" si="10">SUM(L10:L49)</f>
        <v>59.523809523809526</v>
      </c>
      <c r="M55" s="85">
        <f t="shared" si="10"/>
        <v>83520</v>
      </c>
      <c r="N55" s="85">
        <f t="shared" si="10"/>
        <v>250240</v>
      </c>
      <c r="O55" s="85">
        <f t="shared" si="10"/>
        <v>0</v>
      </c>
      <c r="P55" s="85">
        <f t="shared" si="10"/>
        <v>0</v>
      </c>
    </row>
    <row r="56" spans="1:17" ht="43.2" customHeight="1">
      <c r="A56" s="625" t="s">
        <v>520</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19148.5</v>
      </c>
      <c r="B61" s="119">
        <f>C6</f>
        <v>19298</v>
      </c>
      <c r="C61" s="119">
        <f>C50</f>
        <v>391987.93429</v>
      </c>
      <c r="D61" s="119">
        <f>J55</f>
        <v>10341.046054523809</v>
      </c>
      <c r="E61" s="119">
        <f>F50</f>
        <v>333760</v>
      </c>
      <c r="F61" s="119">
        <f>M55</f>
        <v>83520</v>
      </c>
      <c r="G61" s="119">
        <f>N55</f>
        <v>250240</v>
      </c>
      <c r="H61" s="119">
        <f>O55</f>
        <v>0</v>
      </c>
      <c r="I61" s="119">
        <f>P55</f>
        <v>0</v>
      </c>
      <c r="J61" s="119">
        <f>B52</f>
        <v>456</v>
      </c>
      <c r="K61" s="119">
        <f>B53</f>
        <v>5851</v>
      </c>
      <c r="L61" s="119">
        <f>B54</f>
        <v>953</v>
      </c>
      <c r="M61" s="120">
        <f>B55</f>
        <v>0.53959955257270698</v>
      </c>
      <c r="N61" s="119">
        <f>E53</f>
        <v>95</v>
      </c>
      <c r="O61" s="119">
        <f>H53</f>
        <v>92.192307692307693</v>
      </c>
      <c r="P61" s="119">
        <f>E54</f>
        <v>8390</v>
      </c>
      <c r="Q61" s="119">
        <f>H54</f>
        <v>8049.6153846153848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0.24872517847501349</v>
      </c>
      <c r="N3" s="143">
        <f>N55/F50</f>
        <v>0.75127482152498648</v>
      </c>
      <c r="O3" s="143">
        <f>O55/F50</f>
        <v>0</v>
      </c>
      <c r="P3" s="143">
        <f>P55/F50</f>
        <v>0</v>
      </c>
    </row>
    <row r="4" spans="1:17" ht="13.95" customHeight="1" thickBot="1">
      <c r="A4" s="615">
        <v>38</v>
      </c>
      <c r="B4" s="181" t="s">
        <v>276</v>
      </c>
      <c r="C4" s="202">
        <v>12780</v>
      </c>
      <c r="D4" s="182" t="s">
        <v>137</v>
      </c>
      <c r="E4" s="186">
        <f>'Perf Sheet '!$L$5</f>
        <v>2.2169999999999999E-2</v>
      </c>
      <c r="F4" s="616" t="s">
        <v>284</v>
      </c>
      <c r="G4" s="617"/>
      <c r="H4" s="618" t="s">
        <v>509</v>
      </c>
      <c r="I4" s="618"/>
      <c r="J4" s="619"/>
      <c r="N4" s="32"/>
    </row>
    <row r="5" spans="1:17" ht="13.95" customHeight="1" thickBot="1">
      <c r="A5" s="615"/>
      <c r="B5" s="579" t="s">
        <v>139</v>
      </c>
      <c r="C5" s="203">
        <v>12615</v>
      </c>
      <c r="D5" s="183" t="s">
        <v>277</v>
      </c>
      <c r="E5" s="187">
        <f>(C6+C5)/2</f>
        <v>12689.5</v>
      </c>
      <c r="F5" s="616" t="s">
        <v>285</v>
      </c>
      <c r="G5" s="620"/>
      <c r="H5" s="618" t="s">
        <v>511</v>
      </c>
      <c r="I5" s="621"/>
      <c r="J5" s="619"/>
      <c r="M5" s="628" t="s">
        <v>198</v>
      </c>
      <c r="N5" s="629"/>
      <c r="O5" s="629"/>
      <c r="P5" s="630"/>
    </row>
    <row r="6" spans="1:17" ht="13.95" customHeight="1" thickBot="1">
      <c r="A6" s="225" t="s">
        <v>202</v>
      </c>
      <c r="B6" s="579" t="s">
        <v>140</v>
      </c>
      <c r="C6" s="203">
        <v>12764</v>
      </c>
      <c r="D6" s="184" t="s">
        <v>203</v>
      </c>
      <c r="E6" s="188">
        <f>'Perf Sheet '!$J$13</f>
        <v>0.65</v>
      </c>
      <c r="F6" s="192" t="s">
        <v>226</v>
      </c>
      <c r="G6" s="194">
        <f>SUM(C12:C15)/SUM(C12:C46)</f>
        <v>8.8515348389536286E-2</v>
      </c>
      <c r="H6" s="192" t="s">
        <v>224</v>
      </c>
      <c r="I6" s="173">
        <f>J55/'Perf Sheet '!$E$21</f>
        <v>48.88198537132304</v>
      </c>
      <c r="J6" s="226"/>
      <c r="M6" s="631" t="s">
        <v>199</v>
      </c>
      <c r="N6" s="632"/>
      <c r="O6" s="632"/>
      <c r="P6" s="633"/>
    </row>
    <row r="7" spans="1:17" ht="13.95" customHeight="1" thickBot="1">
      <c r="A7" s="227">
        <v>22.1</v>
      </c>
      <c r="B7" s="579" t="s">
        <v>141</v>
      </c>
      <c r="C7" s="203">
        <v>8922</v>
      </c>
      <c r="D7" s="185" t="s">
        <v>138</v>
      </c>
      <c r="E7" s="187">
        <f>'Perf Sheet '!$J$15</f>
        <v>6</v>
      </c>
      <c r="F7" s="193" t="s">
        <v>223</v>
      </c>
      <c r="G7" s="187">
        <f>'Perf Sheet '!$J$12</f>
        <v>95</v>
      </c>
      <c r="H7" s="192" t="s">
        <v>225</v>
      </c>
      <c r="I7" s="173">
        <f>F50/'Perf Sheet '!$E$21</f>
        <v>1846.9806094182825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37</v>
      </c>
      <c r="D10" s="206"/>
      <c r="E10" s="214" t="s">
        <v>197</v>
      </c>
      <c r="F10" s="216">
        <f>(D10*42)*C10</f>
        <v>0</v>
      </c>
      <c r="G10" s="198">
        <f>F10</f>
        <v>0</v>
      </c>
      <c r="H10" s="173">
        <f t="shared" ref="H10:H49" si="0">(1*((D10/$A$7)+1))*C10</f>
        <v>37</v>
      </c>
      <c r="I10" s="209">
        <v>15</v>
      </c>
      <c r="J10" s="229">
        <v>3837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76</v>
      </c>
      <c r="J11" s="229">
        <v>6250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150</v>
      </c>
      <c r="D12" s="206"/>
      <c r="E12" s="214" t="s">
        <v>147</v>
      </c>
      <c r="F12" s="216">
        <f t="shared" si="5"/>
        <v>0</v>
      </c>
      <c r="G12" s="198">
        <f t="shared" si="6"/>
        <v>0</v>
      </c>
      <c r="H12" s="173">
        <f t="shared" si="0"/>
        <v>150</v>
      </c>
      <c r="I12" s="209">
        <v>90</v>
      </c>
      <c r="J12" s="229">
        <v>7650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7360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350</v>
      </c>
      <c r="D14" s="206"/>
      <c r="E14" s="214" t="s">
        <v>148</v>
      </c>
      <c r="F14" s="216">
        <f t="shared" si="5"/>
        <v>0</v>
      </c>
      <c r="G14" s="198">
        <f t="shared" si="6"/>
        <v>0</v>
      </c>
      <c r="H14" s="173">
        <f t="shared" si="0"/>
        <v>350</v>
      </c>
      <c r="I14" s="209">
        <v>93</v>
      </c>
      <c r="J14" s="229">
        <v>7560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93</v>
      </c>
      <c r="J15" s="229">
        <v>7510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6300</v>
      </c>
      <c r="G16" s="198">
        <f t="shared" si="6"/>
        <v>8820</v>
      </c>
      <c r="H16" s="173">
        <f t="shared" si="0"/>
        <v>256.78733031674204</v>
      </c>
      <c r="I16" s="209">
        <v>93</v>
      </c>
      <c r="J16" s="229">
        <v>7300</v>
      </c>
      <c r="L16" s="100">
        <f t="shared" si="7"/>
        <v>0</v>
      </c>
      <c r="M16" s="130">
        <f t="shared" si="1"/>
        <v>6300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20150</v>
      </c>
      <c r="H17" s="173">
        <f t="shared" si="0"/>
        <v>312.21719457013575</v>
      </c>
      <c r="I17" s="209">
        <v>93</v>
      </c>
      <c r="J17" s="229">
        <v>7040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43260</v>
      </c>
      <c r="H18" s="173">
        <f t="shared" si="0"/>
        <v>524.88687782805437</v>
      </c>
      <c r="I18" s="209">
        <v>94</v>
      </c>
      <c r="J18" s="229">
        <v>6680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24550</v>
      </c>
      <c r="G19" s="198">
        <f t="shared" si="6"/>
        <v>67810</v>
      </c>
      <c r="H19" s="173">
        <f t="shared" si="0"/>
        <v>476.47058823529414</v>
      </c>
      <c r="I19" s="209">
        <v>94</v>
      </c>
      <c r="J19" s="229">
        <v>6520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15110</v>
      </c>
      <c r="G20" s="198">
        <f t="shared" si="6"/>
        <v>82920</v>
      </c>
      <c r="H20" s="173">
        <f t="shared" si="0"/>
        <v>256.28959276018099</v>
      </c>
      <c r="I20" s="209">
        <v>94</v>
      </c>
      <c r="J20" s="229">
        <v>6550</v>
      </c>
      <c r="L20" s="100">
        <f t="shared" si="7"/>
        <v>0</v>
      </c>
      <c r="M20" s="130">
        <f t="shared" si="1"/>
        <v>15110</v>
      </c>
      <c r="N20" s="130">
        <f t="shared" si="2"/>
        <v>0</v>
      </c>
      <c r="O20" s="130">
        <f t="shared" si="3"/>
        <v>0</v>
      </c>
      <c r="P20" s="130">
        <f t="shared" si="4"/>
        <v>0</v>
      </c>
      <c r="Q20" s="86" t="s">
        <v>186</v>
      </c>
    </row>
    <row r="21" spans="1:17" ht="13.95" customHeight="1" thickBot="1">
      <c r="A21" s="228">
        <v>12</v>
      </c>
      <c r="B21" s="204" t="s">
        <v>580</v>
      </c>
      <c r="C21" s="205">
        <v>300</v>
      </c>
      <c r="D21" s="206">
        <v>0.6</v>
      </c>
      <c r="E21" s="214" t="s">
        <v>174</v>
      </c>
      <c r="F21" s="216">
        <v>7560</v>
      </c>
      <c r="G21" s="198">
        <f t="shared" si="6"/>
        <v>90480</v>
      </c>
      <c r="H21" s="173">
        <f t="shared" si="0"/>
        <v>308.1447963800905</v>
      </c>
      <c r="I21" s="209">
        <v>94</v>
      </c>
      <c r="J21" s="229">
        <v>6280</v>
      </c>
      <c r="L21" s="100">
        <f t="shared" si="7"/>
        <v>0</v>
      </c>
      <c r="M21" s="130">
        <f t="shared" si="1"/>
        <v>0</v>
      </c>
      <c r="N21" s="130">
        <f t="shared" si="2"/>
        <v>7560</v>
      </c>
      <c r="O21" s="130">
        <f t="shared" si="3"/>
        <v>0</v>
      </c>
      <c r="P21" s="130">
        <f t="shared" si="4"/>
        <v>0</v>
      </c>
      <c r="Q21" s="86" t="s">
        <v>187</v>
      </c>
    </row>
    <row r="22" spans="1:17" ht="13.95" customHeight="1" thickBot="1">
      <c r="A22" s="228">
        <v>13</v>
      </c>
      <c r="B22" s="204" t="s">
        <v>580</v>
      </c>
      <c r="C22" s="205">
        <v>550</v>
      </c>
      <c r="D22" s="206">
        <v>0.9</v>
      </c>
      <c r="E22" s="214" t="s">
        <v>174</v>
      </c>
      <c r="F22" s="216">
        <v>20780</v>
      </c>
      <c r="G22" s="198">
        <f t="shared" si="6"/>
        <v>111260</v>
      </c>
      <c r="H22" s="173">
        <f t="shared" si="0"/>
        <v>572.39819004524895</v>
      </c>
      <c r="I22" s="209">
        <v>94</v>
      </c>
      <c r="J22" s="229">
        <v>6440</v>
      </c>
      <c r="L22" s="100">
        <f t="shared" si="7"/>
        <v>0</v>
      </c>
      <c r="M22" s="130">
        <f t="shared" si="1"/>
        <v>0</v>
      </c>
      <c r="N22" s="130">
        <f t="shared" si="2"/>
        <v>20780</v>
      </c>
      <c r="O22" s="130">
        <f t="shared" si="3"/>
        <v>0</v>
      </c>
      <c r="P22" s="130">
        <f t="shared" si="4"/>
        <v>0</v>
      </c>
      <c r="Q22" s="86" t="s">
        <v>197</v>
      </c>
    </row>
    <row r="23" spans="1:17" ht="13.95" customHeight="1" thickBot="1">
      <c r="A23" s="228">
        <v>14</v>
      </c>
      <c r="B23" s="204" t="s">
        <v>580</v>
      </c>
      <c r="C23" s="205">
        <v>150</v>
      </c>
      <c r="D23" s="206">
        <v>0.3</v>
      </c>
      <c r="E23" s="214" t="s">
        <v>174</v>
      </c>
      <c r="F23" s="216">
        <v>1890</v>
      </c>
      <c r="G23" s="198">
        <f t="shared" si="6"/>
        <v>113150</v>
      </c>
      <c r="H23" s="173">
        <f t="shared" si="0"/>
        <v>152.03619909502262</v>
      </c>
      <c r="I23" s="209">
        <v>94</v>
      </c>
      <c r="J23" s="229">
        <v>6290</v>
      </c>
      <c r="L23" s="100">
        <f t="shared" si="7"/>
        <v>0</v>
      </c>
      <c r="M23" s="130">
        <f t="shared" si="1"/>
        <v>0</v>
      </c>
      <c r="N23" s="130">
        <f t="shared" si="2"/>
        <v>1890</v>
      </c>
      <c r="O23" s="130">
        <f t="shared" si="3"/>
        <v>0</v>
      </c>
      <c r="P23" s="130">
        <f t="shared" si="4"/>
        <v>0</v>
      </c>
      <c r="Q23" s="86" t="s">
        <v>249</v>
      </c>
    </row>
    <row r="24" spans="1:17" ht="13.95" customHeight="1" thickBot="1">
      <c r="A24" s="228">
        <v>15</v>
      </c>
      <c r="B24" s="204" t="s">
        <v>580</v>
      </c>
      <c r="C24" s="205">
        <v>350</v>
      </c>
      <c r="D24" s="206">
        <v>0.9</v>
      </c>
      <c r="E24" s="214" t="s">
        <v>174</v>
      </c>
      <c r="F24" s="216">
        <v>13230</v>
      </c>
      <c r="G24" s="198">
        <f t="shared" si="6"/>
        <v>126380</v>
      </c>
      <c r="H24" s="173">
        <f t="shared" si="0"/>
        <v>364.2533936651584</v>
      </c>
      <c r="I24" s="209">
        <v>94</v>
      </c>
      <c r="J24" s="229">
        <v>6320</v>
      </c>
      <c r="L24" s="100">
        <f t="shared" si="7"/>
        <v>0</v>
      </c>
      <c r="M24" s="130">
        <f t="shared" si="1"/>
        <v>0</v>
      </c>
      <c r="N24" s="130">
        <f t="shared" si="2"/>
        <v>13230</v>
      </c>
      <c r="O24" s="130">
        <f t="shared" si="3"/>
        <v>0</v>
      </c>
      <c r="P24" s="130">
        <f t="shared" si="4"/>
        <v>0</v>
      </c>
      <c r="Q24" s="86" t="s">
        <v>291</v>
      </c>
    </row>
    <row r="25" spans="1:17" ht="13.95" customHeight="1" thickBot="1">
      <c r="A25" s="228">
        <v>16</v>
      </c>
      <c r="B25" s="204" t="s">
        <v>580</v>
      </c>
      <c r="C25" s="205">
        <v>500</v>
      </c>
      <c r="D25" s="206">
        <v>1.3</v>
      </c>
      <c r="E25" s="214" t="s">
        <v>174</v>
      </c>
      <c r="F25" s="216">
        <v>27280</v>
      </c>
      <c r="G25" s="198">
        <f t="shared" si="6"/>
        <v>153660</v>
      </c>
      <c r="H25" s="173">
        <f t="shared" si="0"/>
        <v>529.41176470588232</v>
      </c>
      <c r="I25" s="209">
        <v>94</v>
      </c>
      <c r="J25" s="229">
        <v>6360</v>
      </c>
      <c r="L25" s="100">
        <f t="shared" si="7"/>
        <v>0</v>
      </c>
      <c r="M25" s="130">
        <f t="shared" si="1"/>
        <v>0</v>
      </c>
      <c r="N25" s="130">
        <f t="shared" si="2"/>
        <v>27280</v>
      </c>
      <c r="O25" s="130">
        <f t="shared" si="3"/>
        <v>0</v>
      </c>
      <c r="P25" s="130">
        <f t="shared" si="4"/>
        <v>0</v>
      </c>
      <c r="Q25" s="87" t="s">
        <v>214</v>
      </c>
    </row>
    <row r="26" spans="1:17" ht="13.95" customHeight="1" thickBot="1">
      <c r="A26" s="228">
        <v>17</v>
      </c>
      <c r="B26" s="204" t="s">
        <v>580</v>
      </c>
      <c r="C26" s="205">
        <v>150</v>
      </c>
      <c r="D26" s="206">
        <v>0.3</v>
      </c>
      <c r="E26" s="214" t="s">
        <v>174</v>
      </c>
      <c r="F26" s="216">
        <v>1890</v>
      </c>
      <c r="G26" s="198">
        <f t="shared" si="6"/>
        <v>155550</v>
      </c>
      <c r="H26" s="173">
        <f t="shared" si="0"/>
        <v>152.03619909502262</v>
      </c>
      <c r="I26" s="209">
        <v>94</v>
      </c>
      <c r="J26" s="229">
        <v>6390</v>
      </c>
      <c r="L26" s="100">
        <f t="shared" si="7"/>
        <v>0</v>
      </c>
      <c r="M26" s="130">
        <f t="shared" si="1"/>
        <v>0</v>
      </c>
      <c r="N26" s="130">
        <f t="shared" si="2"/>
        <v>1890</v>
      </c>
      <c r="O26" s="130">
        <f t="shared" si="3"/>
        <v>0</v>
      </c>
      <c r="P26" s="130">
        <f t="shared" si="4"/>
        <v>0</v>
      </c>
    </row>
    <row r="27" spans="1:17" ht="13.95" customHeight="1" thickBot="1">
      <c r="A27" s="228">
        <v>18</v>
      </c>
      <c r="B27" s="204" t="s">
        <v>580</v>
      </c>
      <c r="C27" s="205">
        <v>400</v>
      </c>
      <c r="D27" s="206">
        <v>0.9</v>
      </c>
      <c r="E27" s="214" t="s">
        <v>174</v>
      </c>
      <c r="F27" s="216">
        <v>15110</v>
      </c>
      <c r="G27" s="198">
        <f t="shared" si="6"/>
        <v>170660</v>
      </c>
      <c r="H27" s="173">
        <f t="shared" si="0"/>
        <v>416.28959276018105</v>
      </c>
      <c r="I27" s="209">
        <v>94</v>
      </c>
      <c r="J27" s="229">
        <v>6230</v>
      </c>
      <c r="L27" s="100">
        <f t="shared" si="7"/>
        <v>0</v>
      </c>
      <c r="M27" s="130">
        <f t="shared" si="1"/>
        <v>0</v>
      </c>
      <c r="N27" s="130">
        <f t="shared" si="2"/>
        <v>15110</v>
      </c>
      <c r="O27" s="130">
        <f t="shared" si="3"/>
        <v>0</v>
      </c>
      <c r="P27" s="130">
        <f t="shared" si="4"/>
        <v>0</v>
      </c>
    </row>
    <row r="28" spans="1:17" ht="13.95" customHeight="1" thickBot="1">
      <c r="A28" s="228">
        <v>19</v>
      </c>
      <c r="B28" s="204" t="s">
        <v>580</v>
      </c>
      <c r="C28" s="205">
        <v>400</v>
      </c>
      <c r="D28" s="206">
        <v>1.3</v>
      </c>
      <c r="E28" s="214" t="s">
        <v>174</v>
      </c>
      <c r="F28" s="216">
        <v>21870</v>
      </c>
      <c r="G28" s="198">
        <f t="shared" si="6"/>
        <v>192530</v>
      </c>
      <c r="H28" s="173">
        <f t="shared" si="0"/>
        <v>423.52941176470591</v>
      </c>
      <c r="I28" s="209">
        <v>94</v>
      </c>
      <c r="J28" s="229">
        <v>6260</v>
      </c>
      <c r="L28" s="100">
        <f t="shared" si="7"/>
        <v>0</v>
      </c>
      <c r="M28" s="130">
        <f t="shared" si="1"/>
        <v>0</v>
      </c>
      <c r="N28" s="130">
        <f t="shared" si="2"/>
        <v>21870</v>
      </c>
      <c r="O28" s="130">
        <f t="shared" si="3"/>
        <v>0</v>
      </c>
      <c r="P28" s="130">
        <f t="shared" si="4"/>
        <v>0</v>
      </c>
    </row>
    <row r="29" spans="1:17" ht="13.95" customHeight="1" thickBot="1">
      <c r="A29" s="228">
        <v>20</v>
      </c>
      <c r="B29" s="204" t="s">
        <v>580</v>
      </c>
      <c r="C29" s="205">
        <v>400</v>
      </c>
      <c r="D29" s="206">
        <v>0.9</v>
      </c>
      <c r="E29" s="214" t="s">
        <v>174</v>
      </c>
      <c r="F29" s="216">
        <v>15110</v>
      </c>
      <c r="G29" s="198">
        <f t="shared" si="6"/>
        <v>207640</v>
      </c>
      <c r="H29" s="173">
        <f t="shared" si="0"/>
        <v>416.28959276018105</v>
      </c>
      <c r="I29" s="209">
        <v>94</v>
      </c>
      <c r="J29" s="229">
        <v>6130</v>
      </c>
      <c r="L29" s="100">
        <f t="shared" si="7"/>
        <v>0</v>
      </c>
      <c r="M29" s="130">
        <f t="shared" si="1"/>
        <v>0</v>
      </c>
      <c r="N29" s="130">
        <f t="shared" si="2"/>
        <v>15110</v>
      </c>
      <c r="O29" s="130">
        <f t="shared" si="3"/>
        <v>0</v>
      </c>
      <c r="P29" s="130">
        <f t="shared" si="4"/>
        <v>0</v>
      </c>
    </row>
    <row r="30" spans="1:17" ht="13.95" customHeight="1" thickBot="1">
      <c r="A30" s="228">
        <v>21</v>
      </c>
      <c r="B30" s="204" t="s">
        <v>580</v>
      </c>
      <c r="C30" s="205">
        <v>298</v>
      </c>
      <c r="D30" s="206">
        <v>1.5</v>
      </c>
      <c r="E30" s="214" t="s">
        <v>174</v>
      </c>
      <c r="F30" s="216">
        <v>18760</v>
      </c>
      <c r="G30" s="198">
        <f t="shared" si="6"/>
        <v>226400</v>
      </c>
      <c r="H30" s="173">
        <f t="shared" si="0"/>
        <v>318.22624434389138</v>
      </c>
      <c r="I30" s="209">
        <v>94</v>
      </c>
      <c r="J30" s="229">
        <v>6150</v>
      </c>
      <c r="L30" s="100">
        <f t="shared" si="7"/>
        <v>0</v>
      </c>
      <c r="M30" s="130">
        <f t="shared" si="1"/>
        <v>0</v>
      </c>
      <c r="N30" s="130">
        <f t="shared" si="2"/>
        <v>18760</v>
      </c>
      <c r="O30" s="130">
        <f t="shared" si="3"/>
        <v>0</v>
      </c>
      <c r="P30" s="130">
        <f t="shared" si="4"/>
        <v>0</v>
      </c>
    </row>
    <row r="31" spans="1:17" ht="13.95" customHeight="1" thickBot="1">
      <c r="A31" s="228">
        <v>22</v>
      </c>
      <c r="B31" s="204" t="s">
        <v>580</v>
      </c>
      <c r="C31" s="205">
        <v>300</v>
      </c>
      <c r="D31" s="206">
        <v>0.6</v>
      </c>
      <c r="E31" s="214" t="s">
        <v>174</v>
      </c>
      <c r="F31" s="216">
        <v>7560</v>
      </c>
      <c r="G31" s="198">
        <f t="shared" si="6"/>
        <v>233960</v>
      </c>
      <c r="H31" s="173">
        <f t="shared" si="0"/>
        <v>308.1447963800905</v>
      </c>
      <c r="I31" s="209">
        <v>94</v>
      </c>
      <c r="J31" s="229">
        <v>6280</v>
      </c>
      <c r="L31" s="100">
        <f t="shared" si="7"/>
        <v>0</v>
      </c>
      <c r="M31" s="130">
        <f t="shared" si="1"/>
        <v>0</v>
      </c>
      <c r="N31" s="130">
        <f t="shared" si="2"/>
        <v>7560</v>
      </c>
      <c r="O31" s="130">
        <f t="shared" si="3"/>
        <v>0</v>
      </c>
      <c r="P31" s="130">
        <f t="shared" si="4"/>
        <v>0</v>
      </c>
    </row>
    <row r="32" spans="1:17" ht="13.95" customHeight="1" thickBot="1">
      <c r="A32" s="228">
        <v>23</v>
      </c>
      <c r="B32" s="204" t="s">
        <v>580</v>
      </c>
      <c r="C32" s="205">
        <v>350</v>
      </c>
      <c r="D32" s="206">
        <v>0.9</v>
      </c>
      <c r="E32" s="214" t="s">
        <v>174</v>
      </c>
      <c r="F32" s="216">
        <v>13220</v>
      </c>
      <c r="G32" s="198">
        <f t="shared" si="6"/>
        <v>247180</v>
      </c>
      <c r="H32" s="173">
        <f t="shared" si="0"/>
        <v>364.2533936651584</v>
      </c>
      <c r="I32" s="209">
        <v>94</v>
      </c>
      <c r="J32" s="229">
        <v>6350</v>
      </c>
      <c r="L32" s="100">
        <f t="shared" si="7"/>
        <v>0</v>
      </c>
      <c r="M32" s="130">
        <f t="shared" si="1"/>
        <v>0</v>
      </c>
      <c r="N32" s="130">
        <f t="shared" si="2"/>
        <v>13220</v>
      </c>
      <c r="O32" s="130">
        <f t="shared" si="3"/>
        <v>0</v>
      </c>
      <c r="P32" s="130">
        <f t="shared" si="4"/>
        <v>0</v>
      </c>
    </row>
    <row r="33" spans="1:16" ht="13.95" customHeight="1" thickBot="1">
      <c r="A33" s="228">
        <v>24</v>
      </c>
      <c r="B33" s="204" t="s">
        <v>580</v>
      </c>
      <c r="C33" s="205">
        <v>250</v>
      </c>
      <c r="D33" s="206">
        <v>1.5</v>
      </c>
      <c r="E33" s="214" t="s">
        <v>174</v>
      </c>
      <c r="F33" s="216">
        <v>15750</v>
      </c>
      <c r="G33" s="198">
        <f t="shared" si="6"/>
        <v>262930</v>
      </c>
      <c r="H33" s="173">
        <f t="shared" si="0"/>
        <v>266.96832579185519</v>
      </c>
      <c r="I33" s="209">
        <v>94</v>
      </c>
      <c r="J33" s="229">
        <v>6440</v>
      </c>
      <c r="L33" s="100">
        <f t="shared" si="7"/>
        <v>0</v>
      </c>
      <c r="M33" s="130">
        <f t="shared" si="1"/>
        <v>0</v>
      </c>
      <c r="N33" s="130">
        <f t="shared" si="2"/>
        <v>15750</v>
      </c>
      <c r="O33" s="130">
        <f t="shared" si="3"/>
        <v>0</v>
      </c>
      <c r="P33" s="130">
        <f t="shared" si="4"/>
        <v>0</v>
      </c>
    </row>
    <row r="34" spans="1:16" ht="13.95" customHeight="1" thickBot="1">
      <c r="A34" s="228">
        <v>25</v>
      </c>
      <c r="B34" s="204" t="s">
        <v>580</v>
      </c>
      <c r="C34" s="205">
        <v>248</v>
      </c>
      <c r="D34" s="206">
        <v>0.6</v>
      </c>
      <c r="E34" s="214" t="s">
        <v>174</v>
      </c>
      <c r="F34" s="216">
        <v>6250</v>
      </c>
      <c r="G34" s="198">
        <f t="shared" si="6"/>
        <v>269180</v>
      </c>
      <c r="H34" s="173">
        <f t="shared" si="0"/>
        <v>254.73303167420812</v>
      </c>
      <c r="I34" s="209">
        <v>94</v>
      </c>
      <c r="J34" s="229">
        <v>6330</v>
      </c>
      <c r="L34" s="100">
        <f t="shared" si="7"/>
        <v>0</v>
      </c>
      <c r="M34" s="130">
        <f t="shared" si="1"/>
        <v>0</v>
      </c>
      <c r="N34" s="130">
        <f t="shared" si="2"/>
        <v>6250</v>
      </c>
      <c r="O34" s="130">
        <f t="shared" si="3"/>
        <v>0</v>
      </c>
      <c r="P34" s="130">
        <f t="shared" si="4"/>
        <v>0</v>
      </c>
    </row>
    <row r="35" spans="1:16" ht="13.95" customHeight="1" thickBot="1">
      <c r="A35" s="228">
        <v>26</v>
      </c>
      <c r="B35" s="204" t="s">
        <v>580</v>
      </c>
      <c r="C35" s="205">
        <v>410</v>
      </c>
      <c r="D35" s="206">
        <v>1</v>
      </c>
      <c r="E35" s="214" t="s">
        <v>174</v>
      </c>
      <c r="F35" s="216">
        <v>17240</v>
      </c>
      <c r="G35" s="198">
        <f t="shared" si="6"/>
        <v>286420</v>
      </c>
      <c r="H35" s="173">
        <f t="shared" si="0"/>
        <v>428.55203619909503</v>
      </c>
      <c r="I35" s="209">
        <v>94</v>
      </c>
      <c r="J35" s="229">
        <v>6250</v>
      </c>
      <c r="L35" s="100">
        <f t="shared" si="7"/>
        <v>0</v>
      </c>
      <c r="M35" s="130">
        <f t="shared" si="1"/>
        <v>0</v>
      </c>
      <c r="N35" s="130">
        <f t="shared" si="2"/>
        <v>17240</v>
      </c>
      <c r="O35" s="130">
        <f t="shared" si="3"/>
        <v>0</v>
      </c>
      <c r="P35" s="130">
        <f t="shared" si="4"/>
        <v>0</v>
      </c>
    </row>
    <row r="36" spans="1:16" ht="13.95" customHeight="1" thickBot="1">
      <c r="A36" s="228">
        <v>27</v>
      </c>
      <c r="B36" s="204" t="s">
        <v>580</v>
      </c>
      <c r="C36" s="205">
        <v>248</v>
      </c>
      <c r="D36" s="206">
        <v>1.3</v>
      </c>
      <c r="E36" s="214" t="s">
        <v>174</v>
      </c>
      <c r="F36" s="216">
        <v>13560</v>
      </c>
      <c r="G36" s="198">
        <f t="shared" si="6"/>
        <v>299980</v>
      </c>
      <c r="H36" s="173">
        <f t="shared" si="0"/>
        <v>262.58823529411762</v>
      </c>
      <c r="I36" s="209">
        <v>94</v>
      </c>
      <c r="J36" s="229">
        <v>6260</v>
      </c>
      <c r="L36" s="100">
        <f t="shared" si="7"/>
        <v>0</v>
      </c>
      <c r="M36" s="130">
        <f t="shared" si="1"/>
        <v>0</v>
      </c>
      <c r="N36" s="130">
        <f t="shared" si="2"/>
        <v>13560</v>
      </c>
      <c r="O36" s="130">
        <f t="shared" si="3"/>
        <v>0</v>
      </c>
      <c r="P36" s="130">
        <f t="shared" si="4"/>
        <v>0</v>
      </c>
    </row>
    <row r="37" spans="1:16" ht="13.95" customHeight="1" thickBot="1">
      <c r="A37" s="228">
        <v>28</v>
      </c>
      <c r="B37" s="204" t="s">
        <v>580</v>
      </c>
      <c r="C37" s="205">
        <v>200</v>
      </c>
      <c r="D37" s="206">
        <v>1.5</v>
      </c>
      <c r="E37" s="214" t="s">
        <v>174</v>
      </c>
      <c r="F37" s="216">
        <v>12630</v>
      </c>
      <c r="G37" s="198">
        <f t="shared" si="6"/>
        <v>312610</v>
      </c>
      <c r="H37" s="173">
        <f t="shared" si="0"/>
        <v>213.57466063348417</v>
      </c>
      <c r="I37" s="209">
        <v>94</v>
      </c>
      <c r="J37" s="229">
        <v>6330</v>
      </c>
      <c r="L37" s="100">
        <f t="shared" si="7"/>
        <v>0</v>
      </c>
      <c r="M37" s="130">
        <f t="shared" si="1"/>
        <v>0</v>
      </c>
      <c r="N37" s="130">
        <f t="shared" si="2"/>
        <v>12630</v>
      </c>
      <c r="O37" s="130">
        <f t="shared" si="3"/>
        <v>0</v>
      </c>
      <c r="P37" s="130">
        <f t="shared" si="4"/>
        <v>0</v>
      </c>
    </row>
    <row r="38" spans="1:16" ht="13.95" customHeight="1" thickBot="1">
      <c r="A38" s="228">
        <v>29</v>
      </c>
      <c r="B38" s="204" t="s">
        <v>580</v>
      </c>
      <c r="C38" s="205">
        <v>332</v>
      </c>
      <c r="D38" s="206">
        <v>2</v>
      </c>
      <c r="E38" s="214" t="s">
        <v>174</v>
      </c>
      <c r="F38" s="216">
        <v>20770</v>
      </c>
      <c r="G38" s="198">
        <f t="shared" si="6"/>
        <v>333380</v>
      </c>
      <c r="H38" s="173">
        <f t="shared" si="0"/>
        <v>362.04524886877823</v>
      </c>
      <c r="I38" s="209">
        <v>94</v>
      </c>
      <c r="J38" s="229">
        <v>7320</v>
      </c>
      <c r="L38" s="100">
        <f t="shared" si="7"/>
        <v>0</v>
      </c>
      <c r="M38" s="130">
        <f t="shared" si="1"/>
        <v>0</v>
      </c>
      <c r="N38" s="130">
        <f t="shared" si="2"/>
        <v>20770</v>
      </c>
      <c r="O38" s="130">
        <f t="shared" si="3"/>
        <v>0</v>
      </c>
      <c r="P38" s="130">
        <f t="shared" si="4"/>
        <v>0</v>
      </c>
    </row>
    <row r="39" spans="1:16" ht="13.95" customHeight="1" thickBot="1">
      <c r="A39" s="228">
        <v>30</v>
      </c>
      <c r="B39" s="204"/>
      <c r="C39" s="205"/>
      <c r="D39" s="206"/>
      <c r="E39" s="214"/>
      <c r="F39" s="216">
        <f t="shared" si="5"/>
        <v>0</v>
      </c>
      <c r="G39" s="198">
        <f t="shared" si="6"/>
        <v>333380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333380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580</v>
      </c>
      <c r="C49" s="191">
        <f>(C5*E4)</f>
        <v>279.67455000000001</v>
      </c>
      <c r="D49" s="213"/>
      <c r="E49" s="207" t="s">
        <v>214</v>
      </c>
      <c r="F49" s="215"/>
      <c r="G49" s="199"/>
      <c r="H49" s="173">
        <f t="shared" si="0"/>
        <v>279.67455000000001</v>
      </c>
      <c r="I49" s="205">
        <v>94</v>
      </c>
      <c r="J49" s="229">
        <v>6740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363392.33109999995</v>
      </c>
      <c r="D50" s="195" t="s">
        <v>294</v>
      </c>
      <c r="E50" s="177" t="s">
        <v>295</v>
      </c>
      <c r="F50" s="191">
        <f>SUM(F10:F46)</f>
        <v>333380</v>
      </c>
      <c r="G50" s="201" t="s">
        <v>212</v>
      </c>
      <c r="H50" s="200"/>
      <c r="I50" s="197"/>
      <c r="J50" s="231" t="s">
        <v>257</v>
      </c>
      <c r="K50" s="32"/>
      <c r="L50" s="100"/>
      <c r="M50" s="101"/>
      <c r="N50" s="101"/>
      <c r="O50" s="102"/>
      <c r="P50" s="102"/>
    </row>
    <row r="51" spans="1:17" ht="13.95" customHeight="1" thickBot="1">
      <c r="A51" s="230" t="s">
        <v>259</v>
      </c>
      <c r="B51" s="210">
        <v>0.28611111111111115</v>
      </c>
      <c r="C51" s="190" t="s">
        <v>258</v>
      </c>
      <c r="D51" s="180" t="s">
        <v>260</v>
      </c>
      <c r="E51" s="210">
        <v>0.36180555555555555</v>
      </c>
      <c r="F51" s="190" t="s">
        <v>258</v>
      </c>
      <c r="G51" s="180" t="s">
        <v>261</v>
      </c>
      <c r="H51" s="217">
        <v>43174</v>
      </c>
      <c r="I51" s="197" t="s">
        <v>301</v>
      </c>
      <c r="J51" s="232">
        <f>H49+H55</f>
        <v>329.67455000000001</v>
      </c>
      <c r="K51" s="172"/>
      <c r="L51" s="100"/>
      <c r="M51" s="101"/>
      <c r="N51" s="101"/>
      <c r="O51" s="102"/>
      <c r="P51" s="102"/>
    </row>
    <row r="52" spans="1:17" ht="13.95" customHeight="1" thickBot="1">
      <c r="A52" s="230" t="s">
        <v>234</v>
      </c>
      <c r="B52" s="205">
        <v>590</v>
      </c>
      <c r="C52" s="179" t="s">
        <v>134</v>
      </c>
      <c r="D52" s="180" t="s">
        <v>216</v>
      </c>
      <c r="E52" s="211">
        <f>MAX(D10:D48)</f>
        <v>2</v>
      </c>
      <c r="F52" s="179" t="s">
        <v>221</v>
      </c>
      <c r="G52" s="180" t="s">
        <v>222</v>
      </c>
      <c r="H52" s="211">
        <f>F50/(SUM(C15:C48)*42)</f>
        <v>1.0207843425436018</v>
      </c>
      <c r="I52" s="197" t="s">
        <v>221</v>
      </c>
      <c r="J52" s="233" t="s">
        <v>292</v>
      </c>
      <c r="L52" s="100"/>
      <c r="M52" s="101"/>
      <c r="N52" s="101"/>
      <c r="O52" s="102"/>
      <c r="P52" s="102"/>
    </row>
    <row r="53" spans="1:17" ht="13.95" customHeight="1" thickBot="1">
      <c r="A53" s="230" t="s">
        <v>235</v>
      </c>
      <c r="B53" s="205">
        <v>3837</v>
      </c>
      <c r="C53" s="179" t="s">
        <v>134</v>
      </c>
      <c r="D53" s="180" t="s">
        <v>217</v>
      </c>
      <c r="E53" s="205">
        <f>MAX(I10:I49)</f>
        <v>94</v>
      </c>
      <c r="F53" s="179" t="s">
        <v>135</v>
      </c>
      <c r="G53" s="180" t="s">
        <v>219</v>
      </c>
      <c r="H53" s="205">
        <f>AVERAGE(I14:I48)</f>
        <v>93.84</v>
      </c>
      <c r="I53" s="197" t="s">
        <v>135</v>
      </c>
      <c r="J53" s="234">
        <f>SUM(H10:H49)+E55+H55</f>
        <v>9190.0399884830858</v>
      </c>
      <c r="L53" s="172"/>
      <c r="M53" s="172"/>
      <c r="N53" s="172"/>
      <c r="O53" s="172"/>
      <c r="P53" s="172"/>
    </row>
    <row r="54" spans="1:17" ht="13.95" customHeight="1" thickBot="1">
      <c r="A54" s="230" t="s">
        <v>136</v>
      </c>
      <c r="B54" s="208">
        <v>1412</v>
      </c>
      <c r="C54" s="179" t="s">
        <v>134</v>
      </c>
      <c r="D54" s="180" t="s">
        <v>218</v>
      </c>
      <c r="E54" s="205">
        <f>MAX(J10:J49)</f>
        <v>7650</v>
      </c>
      <c r="F54" s="179" t="s">
        <v>134</v>
      </c>
      <c r="G54" s="180" t="s">
        <v>220</v>
      </c>
      <c r="H54" s="205">
        <f>AVERAGE(J14:J48)</f>
        <v>6542.8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0.59126047971306883</v>
      </c>
      <c r="C55" s="179" t="s">
        <v>289</v>
      </c>
      <c r="D55" s="189" t="s">
        <v>287</v>
      </c>
      <c r="E55" s="212">
        <v>121</v>
      </c>
      <c r="F55" s="179" t="s">
        <v>288</v>
      </c>
      <c r="G55" s="178" t="s">
        <v>290</v>
      </c>
      <c r="H55" s="212">
        <v>50</v>
      </c>
      <c r="I55" s="197" t="s">
        <v>288</v>
      </c>
      <c r="J55" s="234">
        <f>(C50/42)+E55+H55</f>
        <v>8823.1983595238089</v>
      </c>
      <c r="L55" s="85">
        <f t="shared" ref="L55:P55" si="10">SUM(L10:L49)</f>
        <v>59.523809523809526</v>
      </c>
      <c r="M55" s="85">
        <f t="shared" si="10"/>
        <v>82920</v>
      </c>
      <c r="N55" s="85">
        <f t="shared" si="10"/>
        <v>250460</v>
      </c>
      <c r="O55" s="85">
        <f t="shared" si="10"/>
        <v>0</v>
      </c>
      <c r="P55" s="85">
        <f t="shared" si="10"/>
        <v>0</v>
      </c>
    </row>
    <row r="56" spans="1:17" ht="43.2" customHeight="1">
      <c r="A56" s="625" t="s">
        <v>581</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12615</v>
      </c>
      <c r="B61" s="119">
        <f>C6</f>
        <v>12764</v>
      </c>
      <c r="C61" s="119">
        <f>C50</f>
        <v>363392.33109999995</v>
      </c>
      <c r="D61" s="119">
        <f>J55</f>
        <v>8823.1983595238089</v>
      </c>
      <c r="E61" s="119">
        <f>F50</f>
        <v>333380</v>
      </c>
      <c r="F61" s="119">
        <f>M55</f>
        <v>82920</v>
      </c>
      <c r="G61" s="119">
        <f>N55</f>
        <v>250460</v>
      </c>
      <c r="H61" s="119">
        <f>O55</f>
        <v>0</v>
      </c>
      <c r="I61" s="119">
        <f>P55</f>
        <v>0</v>
      </c>
      <c r="J61" s="119">
        <f>B52</f>
        <v>590</v>
      </c>
      <c r="K61" s="119">
        <f>B53</f>
        <v>3837</v>
      </c>
      <c r="L61" s="119">
        <f>B54</f>
        <v>1412</v>
      </c>
      <c r="M61" s="120">
        <f>B55</f>
        <v>0.59126047971306883</v>
      </c>
      <c r="N61" s="119">
        <f>E53</f>
        <v>94</v>
      </c>
      <c r="O61" s="119">
        <f>H53</f>
        <v>93.84</v>
      </c>
      <c r="P61" s="119">
        <f>E54</f>
        <v>7650</v>
      </c>
      <c r="Q61" s="119">
        <f>H54</f>
        <v>6542.8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0.24885844748858446</v>
      </c>
      <c r="N3" s="143">
        <f>N55/F50</f>
        <v>0.75114155251141557</v>
      </c>
      <c r="O3" s="143">
        <f>O55/F50</f>
        <v>0</v>
      </c>
      <c r="P3" s="143">
        <f>P55/F50</f>
        <v>0</v>
      </c>
    </row>
    <row r="4" spans="1:17" ht="13.95" customHeight="1" thickBot="1">
      <c r="A4" s="615">
        <v>39</v>
      </c>
      <c r="B4" s="181" t="s">
        <v>276</v>
      </c>
      <c r="C4" s="202">
        <v>12599</v>
      </c>
      <c r="D4" s="182" t="s">
        <v>137</v>
      </c>
      <c r="E4" s="186">
        <f>'Perf Sheet '!$L$5</f>
        <v>2.2169999999999999E-2</v>
      </c>
      <c r="F4" s="616" t="s">
        <v>284</v>
      </c>
      <c r="G4" s="617"/>
      <c r="H4" s="618" t="s">
        <v>511</v>
      </c>
      <c r="I4" s="618"/>
      <c r="J4" s="619"/>
      <c r="N4" s="32"/>
    </row>
    <row r="5" spans="1:17" ht="13.95" customHeight="1" thickBot="1">
      <c r="A5" s="615"/>
      <c r="B5" s="579" t="s">
        <v>139</v>
      </c>
      <c r="C5" s="203">
        <v>12433</v>
      </c>
      <c r="D5" s="183" t="s">
        <v>277</v>
      </c>
      <c r="E5" s="187">
        <f>(C6+C5)/2</f>
        <v>12508</v>
      </c>
      <c r="F5" s="616" t="s">
        <v>285</v>
      </c>
      <c r="G5" s="620"/>
      <c r="H5" s="618" t="s">
        <v>512</v>
      </c>
      <c r="I5" s="621"/>
      <c r="J5" s="619"/>
      <c r="M5" s="628" t="s">
        <v>198</v>
      </c>
      <c r="N5" s="629"/>
      <c r="O5" s="629"/>
      <c r="P5" s="630"/>
    </row>
    <row r="6" spans="1:17" ht="13.95" customHeight="1" thickBot="1">
      <c r="A6" s="225" t="s">
        <v>202</v>
      </c>
      <c r="B6" s="579" t="s">
        <v>140</v>
      </c>
      <c r="C6" s="203">
        <v>12583</v>
      </c>
      <c r="D6" s="184" t="s">
        <v>203</v>
      </c>
      <c r="E6" s="188">
        <f>'Perf Sheet '!$J$13</f>
        <v>0.65</v>
      </c>
      <c r="F6" s="192" t="s">
        <v>226</v>
      </c>
      <c r="G6" s="194">
        <f>SUM(C12:C15)/SUM(C12:C46)</f>
        <v>8.5567797172628926E-2</v>
      </c>
      <c r="H6" s="192" t="s">
        <v>224</v>
      </c>
      <c r="I6" s="173">
        <f>J55/'Perf Sheet '!$E$21</f>
        <v>50.638024484896448</v>
      </c>
      <c r="J6" s="226"/>
      <c r="M6" s="631" t="s">
        <v>199</v>
      </c>
      <c r="N6" s="632"/>
      <c r="O6" s="632"/>
      <c r="P6" s="633"/>
    </row>
    <row r="7" spans="1:17" ht="13.95" customHeight="1" thickBot="1">
      <c r="A7" s="227">
        <v>22.1</v>
      </c>
      <c r="B7" s="579" t="s">
        <v>141</v>
      </c>
      <c r="C7" s="203">
        <v>8922</v>
      </c>
      <c r="D7" s="185" t="s">
        <v>138</v>
      </c>
      <c r="E7" s="187">
        <f>'Perf Sheet '!$J$15</f>
        <v>6</v>
      </c>
      <c r="F7" s="193" t="s">
        <v>223</v>
      </c>
      <c r="G7" s="187">
        <f>'Perf Sheet '!$J$12</f>
        <v>95</v>
      </c>
      <c r="H7" s="192" t="s">
        <v>225</v>
      </c>
      <c r="I7" s="173">
        <f>F50/'Perf Sheet '!$E$21</f>
        <v>1844.2105263157894</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55</v>
      </c>
      <c r="D10" s="206"/>
      <c r="E10" s="214" t="s">
        <v>197</v>
      </c>
      <c r="F10" s="216">
        <f>(D10*42)*C10</f>
        <v>0</v>
      </c>
      <c r="G10" s="198">
        <f>F10</f>
        <v>0</v>
      </c>
      <c r="H10" s="173">
        <f t="shared" ref="H10:H49" si="0">(1*((D10/$A$7)+1))*C10</f>
        <v>55</v>
      </c>
      <c r="I10" s="209">
        <v>15</v>
      </c>
      <c r="J10" s="229">
        <v>4540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54</v>
      </c>
      <c r="J11" s="229">
        <v>5940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150</v>
      </c>
      <c r="D12" s="206"/>
      <c r="E12" s="214" t="s">
        <v>147</v>
      </c>
      <c r="F12" s="216">
        <f t="shared" si="5"/>
        <v>0</v>
      </c>
      <c r="G12" s="198">
        <f t="shared" si="6"/>
        <v>0</v>
      </c>
      <c r="H12" s="173">
        <f t="shared" si="0"/>
        <v>150</v>
      </c>
      <c r="I12" s="209">
        <v>79</v>
      </c>
      <c r="J12" s="229">
        <v>6260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7180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351</v>
      </c>
      <c r="D14" s="206"/>
      <c r="E14" s="214" t="s">
        <v>148</v>
      </c>
      <c r="F14" s="216">
        <f t="shared" si="5"/>
        <v>0</v>
      </c>
      <c r="G14" s="198">
        <f t="shared" si="6"/>
        <v>0</v>
      </c>
      <c r="H14" s="173">
        <f t="shared" si="0"/>
        <v>351</v>
      </c>
      <c r="I14" s="209">
        <v>95</v>
      </c>
      <c r="J14" s="229">
        <v>6790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95</v>
      </c>
      <c r="J15" s="229">
        <v>7020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8830</v>
      </c>
      <c r="H16" s="173">
        <f t="shared" si="0"/>
        <v>256.78733031674204</v>
      </c>
      <c r="I16" s="209">
        <v>95</v>
      </c>
      <c r="J16" s="229">
        <v>7040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301</v>
      </c>
      <c r="D17" s="206">
        <v>0.9</v>
      </c>
      <c r="E17" s="214" t="s">
        <v>194</v>
      </c>
      <c r="F17" s="216">
        <v>11370</v>
      </c>
      <c r="G17" s="198">
        <f t="shared" si="6"/>
        <v>20200</v>
      </c>
      <c r="H17" s="173">
        <f t="shared" si="0"/>
        <v>313.25791855203624</v>
      </c>
      <c r="I17" s="209">
        <v>95</v>
      </c>
      <c r="J17" s="229">
        <v>7090</v>
      </c>
      <c r="L17" s="100">
        <f t="shared" si="7"/>
        <v>0</v>
      </c>
      <c r="M17" s="130">
        <f t="shared" si="1"/>
        <v>11370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43310</v>
      </c>
      <c r="H18" s="173">
        <f t="shared" si="0"/>
        <v>524.88687782805437</v>
      </c>
      <c r="I18" s="209">
        <v>95</v>
      </c>
      <c r="J18" s="229">
        <v>6960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449</v>
      </c>
      <c r="D19" s="206">
        <v>1.3</v>
      </c>
      <c r="E19" s="214" t="s">
        <v>194</v>
      </c>
      <c r="F19" s="216">
        <v>24490</v>
      </c>
      <c r="G19" s="198">
        <f t="shared" si="6"/>
        <v>67800</v>
      </c>
      <c r="H19" s="173">
        <f t="shared" si="0"/>
        <v>475.41176470588238</v>
      </c>
      <c r="I19" s="209">
        <v>95</v>
      </c>
      <c r="J19" s="229">
        <v>6830</v>
      </c>
      <c r="L19" s="100">
        <f t="shared" si="7"/>
        <v>0</v>
      </c>
      <c r="M19" s="130">
        <f t="shared" si="1"/>
        <v>24490</v>
      </c>
      <c r="N19" s="130">
        <f t="shared" si="2"/>
        <v>0</v>
      </c>
      <c r="O19" s="130">
        <f t="shared" si="3"/>
        <v>0</v>
      </c>
      <c r="P19" s="130">
        <f t="shared" si="4"/>
        <v>0</v>
      </c>
      <c r="Q19" s="86" t="s">
        <v>147</v>
      </c>
    </row>
    <row r="20" spans="1:17" ht="13.95" customHeight="1" thickBot="1">
      <c r="A20" s="228">
        <v>11</v>
      </c>
      <c r="B20" s="204" t="s">
        <v>576</v>
      </c>
      <c r="C20" s="205">
        <v>239</v>
      </c>
      <c r="D20" s="206">
        <v>1.5</v>
      </c>
      <c r="E20" s="214" t="s">
        <v>194</v>
      </c>
      <c r="F20" s="216">
        <v>15040</v>
      </c>
      <c r="G20" s="198">
        <f t="shared" si="6"/>
        <v>82840</v>
      </c>
      <c r="H20" s="173">
        <f t="shared" si="0"/>
        <v>255.22171945701356</v>
      </c>
      <c r="I20" s="209">
        <v>95</v>
      </c>
      <c r="J20" s="229">
        <v>6550</v>
      </c>
      <c r="L20" s="100">
        <f t="shared" si="7"/>
        <v>0</v>
      </c>
      <c r="M20" s="130">
        <f t="shared" si="1"/>
        <v>15040</v>
      </c>
      <c r="N20" s="130">
        <f t="shared" si="2"/>
        <v>0</v>
      </c>
      <c r="O20" s="130">
        <f t="shared" si="3"/>
        <v>0</v>
      </c>
      <c r="P20" s="130">
        <f t="shared" si="4"/>
        <v>0</v>
      </c>
      <c r="Q20" s="86" t="s">
        <v>186</v>
      </c>
    </row>
    <row r="21" spans="1:17" ht="13.95" customHeight="1" thickBot="1">
      <c r="A21" s="228">
        <v>12</v>
      </c>
      <c r="B21" s="204" t="s">
        <v>576</v>
      </c>
      <c r="C21" s="205">
        <v>301</v>
      </c>
      <c r="D21" s="206">
        <v>0.6</v>
      </c>
      <c r="E21" s="214" t="s">
        <v>174</v>
      </c>
      <c r="F21" s="216">
        <v>7580</v>
      </c>
      <c r="G21" s="198">
        <f t="shared" si="6"/>
        <v>90420</v>
      </c>
      <c r="H21" s="173">
        <f t="shared" si="0"/>
        <v>309.17194570135746</v>
      </c>
      <c r="I21" s="209">
        <v>95</v>
      </c>
      <c r="J21" s="229">
        <v>6290</v>
      </c>
      <c r="L21" s="100">
        <f t="shared" si="7"/>
        <v>0</v>
      </c>
      <c r="M21" s="130">
        <f t="shared" si="1"/>
        <v>0</v>
      </c>
      <c r="N21" s="130">
        <f t="shared" si="2"/>
        <v>7580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111200</v>
      </c>
      <c r="H22" s="173">
        <f t="shared" si="0"/>
        <v>572.39819004524895</v>
      </c>
      <c r="I22" s="209">
        <v>95</v>
      </c>
      <c r="J22" s="229">
        <v>6150</v>
      </c>
      <c r="L22" s="100">
        <f t="shared" si="7"/>
        <v>0</v>
      </c>
      <c r="M22" s="130">
        <f t="shared" si="1"/>
        <v>0</v>
      </c>
      <c r="N22" s="130">
        <f t="shared" si="2"/>
        <v>20780</v>
      </c>
      <c r="O22" s="130">
        <f t="shared" si="3"/>
        <v>0</v>
      </c>
      <c r="P22" s="130">
        <f t="shared" si="4"/>
        <v>0</v>
      </c>
      <c r="Q22" s="86" t="s">
        <v>197</v>
      </c>
    </row>
    <row r="23" spans="1:17" ht="13.95" customHeight="1" thickBot="1">
      <c r="A23" s="228">
        <v>14</v>
      </c>
      <c r="B23" s="204" t="s">
        <v>580</v>
      </c>
      <c r="C23" s="205">
        <v>149</v>
      </c>
      <c r="D23" s="206">
        <v>0.3</v>
      </c>
      <c r="E23" s="214" t="s">
        <v>174</v>
      </c>
      <c r="F23" s="216">
        <v>1880</v>
      </c>
      <c r="G23" s="198">
        <f t="shared" si="6"/>
        <v>113080</v>
      </c>
      <c r="H23" s="173">
        <f t="shared" si="0"/>
        <v>151.02262443438914</v>
      </c>
      <c r="I23" s="209">
        <v>95</v>
      </c>
      <c r="J23" s="229">
        <v>6630</v>
      </c>
      <c r="L23" s="100">
        <f t="shared" si="7"/>
        <v>0</v>
      </c>
      <c r="M23" s="130">
        <f t="shared" si="1"/>
        <v>0</v>
      </c>
      <c r="N23" s="130">
        <f t="shared" si="2"/>
        <v>1880</v>
      </c>
      <c r="O23" s="130">
        <f t="shared" si="3"/>
        <v>0</v>
      </c>
      <c r="P23" s="130">
        <f t="shared" si="4"/>
        <v>0</v>
      </c>
      <c r="Q23" s="86" t="s">
        <v>249</v>
      </c>
    </row>
    <row r="24" spans="1:17" ht="13.95" customHeight="1" thickBot="1">
      <c r="A24" s="228">
        <v>15</v>
      </c>
      <c r="B24" s="204" t="s">
        <v>580</v>
      </c>
      <c r="C24" s="205">
        <v>349</v>
      </c>
      <c r="D24" s="206">
        <v>0.9</v>
      </c>
      <c r="E24" s="214" t="s">
        <v>174</v>
      </c>
      <c r="F24" s="216">
        <v>13180</v>
      </c>
      <c r="G24" s="198">
        <f t="shared" si="6"/>
        <v>126260</v>
      </c>
      <c r="H24" s="173">
        <f t="shared" si="0"/>
        <v>363.21266968325796</v>
      </c>
      <c r="I24" s="209">
        <v>95</v>
      </c>
      <c r="J24" s="229">
        <v>6610</v>
      </c>
      <c r="L24" s="100">
        <f t="shared" si="7"/>
        <v>0</v>
      </c>
      <c r="M24" s="130">
        <f t="shared" si="1"/>
        <v>0</v>
      </c>
      <c r="N24" s="130">
        <f t="shared" si="2"/>
        <v>13180</v>
      </c>
      <c r="O24" s="130">
        <f t="shared" si="3"/>
        <v>0</v>
      </c>
      <c r="P24" s="130">
        <f t="shared" si="4"/>
        <v>0</v>
      </c>
      <c r="Q24" s="86" t="s">
        <v>291</v>
      </c>
    </row>
    <row r="25" spans="1:17" ht="13.95" customHeight="1" thickBot="1">
      <c r="A25" s="228">
        <v>16</v>
      </c>
      <c r="B25" s="204" t="s">
        <v>580</v>
      </c>
      <c r="C25" s="205">
        <v>500</v>
      </c>
      <c r="D25" s="206">
        <v>1.3</v>
      </c>
      <c r="E25" s="214" t="s">
        <v>174</v>
      </c>
      <c r="F25" s="216">
        <v>27280</v>
      </c>
      <c r="G25" s="198">
        <f t="shared" si="6"/>
        <v>153540</v>
      </c>
      <c r="H25" s="173">
        <f t="shared" si="0"/>
        <v>529.41176470588232</v>
      </c>
      <c r="I25" s="209">
        <v>95</v>
      </c>
      <c r="J25" s="229">
        <v>6470</v>
      </c>
      <c r="L25" s="100">
        <f t="shared" si="7"/>
        <v>0</v>
      </c>
      <c r="M25" s="130">
        <f t="shared" si="1"/>
        <v>0</v>
      </c>
      <c r="N25" s="130">
        <f t="shared" si="2"/>
        <v>27280</v>
      </c>
      <c r="O25" s="130">
        <f t="shared" si="3"/>
        <v>0</v>
      </c>
      <c r="P25" s="130">
        <f t="shared" si="4"/>
        <v>0</v>
      </c>
      <c r="Q25" s="87" t="s">
        <v>214</v>
      </c>
    </row>
    <row r="26" spans="1:17" ht="13.95" customHeight="1" thickBot="1">
      <c r="A26" s="228">
        <v>17</v>
      </c>
      <c r="B26" s="204" t="s">
        <v>580</v>
      </c>
      <c r="C26" s="205">
        <v>150</v>
      </c>
      <c r="D26" s="206">
        <v>0.3</v>
      </c>
      <c r="E26" s="214" t="s">
        <v>174</v>
      </c>
      <c r="F26" s="216">
        <v>1890</v>
      </c>
      <c r="G26" s="198">
        <f t="shared" si="6"/>
        <v>155430</v>
      </c>
      <c r="H26" s="173">
        <f t="shared" si="0"/>
        <v>152.03619909502262</v>
      </c>
      <c r="I26" s="209">
        <v>95</v>
      </c>
      <c r="J26" s="229">
        <v>6680</v>
      </c>
      <c r="L26" s="100">
        <f t="shared" si="7"/>
        <v>0</v>
      </c>
      <c r="M26" s="130">
        <f t="shared" si="1"/>
        <v>0</v>
      </c>
      <c r="N26" s="130">
        <f t="shared" si="2"/>
        <v>1890</v>
      </c>
      <c r="O26" s="130">
        <f t="shared" si="3"/>
        <v>0</v>
      </c>
      <c r="P26" s="130">
        <f t="shared" si="4"/>
        <v>0</v>
      </c>
    </row>
    <row r="27" spans="1:17" ht="13.95" customHeight="1" thickBot="1">
      <c r="A27" s="228">
        <v>18</v>
      </c>
      <c r="B27" s="204" t="s">
        <v>580</v>
      </c>
      <c r="C27" s="205">
        <v>399</v>
      </c>
      <c r="D27" s="206">
        <v>0.9</v>
      </c>
      <c r="E27" s="214" t="s">
        <v>174</v>
      </c>
      <c r="F27" s="216">
        <v>15070</v>
      </c>
      <c r="G27" s="198">
        <f t="shared" si="6"/>
        <v>170500</v>
      </c>
      <c r="H27" s="173">
        <f t="shared" si="0"/>
        <v>415.24886877828055</v>
      </c>
      <c r="I27" s="209">
        <v>95</v>
      </c>
      <c r="J27" s="229">
        <v>6730</v>
      </c>
      <c r="L27" s="100">
        <f t="shared" si="7"/>
        <v>0</v>
      </c>
      <c r="M27" s="130">
        <f t="shared" si="1"/>
        <v>0</v>
      </c>
      <c r="N27" s="130">
        <f t="shared" si="2"/>
        <v>15070</v>
      </c>
      <c r="O27" s="130">
        <f t="shared" si="3"/>
        <v>0</v>
      </c>
      <c r="P27" s="130">
        <f t="shared" si="4"/>
        <v>0</v>
      </c>
    </row>
    <row r="28" spans="1:17" ht="13.95" customHeight="1" thickBot="1">
      <c r="A28" s="228">
        <v>19</v>
      </c>
      <c r="B28" s="204" t="s">
        <v>580</v>
      </c>
      <c r="C28" s="205">
        <v>321</v>
      </c>
      <c r="D28" s="206">
        <v>1.3</v>
      </c>
      <c r="E28" s="214" t="s">
        <v>174</v>
      </c>
      <c r="F28" s="216">
        <v>17530</v>
      </c>
      <c r="G28" s="198">
        <f t="shared" si="6"/>
        <v>188030</v>
      </c>
      <c r="H28" s="173">
        <f t="shared" si="0"/>
        <v>339.88235294117646</v>
      </c>
      <c r="I28" s="209">
        <v>95</v>
      </c>
      <c r="J28" s="229">
        <v>7210</v>
      </c>
      <c r="L28" s="100">
        <f t="shared" si="7"/>
        <v>0</v>
      </c>
      <c r="M28" s="130">
        <f t="shared" si="1"/>
        <v>0</v>
      </c>
      <c r="N28" s="130">
        <f t="shared" si="2"/>
        <v>17530</v>
      </c>
      <c r="O28" s="130">
        <f t="shared" si="3"/>
        <v>0</v>
      </c>
      <c r="P28" s="130">
        <f t="shared" si="4"/>
        <v>0</v>
      </c>
    </row>
    <row r="29" spans="1:17" ht="13.95" customHeight="1" thickBot="1">
      <c r="A29" s="228">
        <v>20</v>
      </c>
      <c r="B29" s="204" t="s">
        <v>576</v>
      </c>
      <c r="C29" s="205">
        <v>545</v>
      </c>
      <c r="D29" s="206">
        <v>0.9</v>
      </c>
      <c r="E29" s="214" t="s">
        <v>174</v>
      </c>
      <c r="F29" s="216">
        <v>19830</v>
      </c>
      <c r="G29" s="198">
        <f t="shared" si="6"/>
        <v>207860</v>
      </c>
      <c r="H29" s="173">
        <f t="shared" si="0"/>
        <v>567.19457013574663</v>
      </c>
      <c r="I29" s="209">
        <v>95</v>
      </c>
      <c r="J29" s="229">
        <v>6620</v>
      </c>
      <c r="L29" s="100">
        <f t="shared" si="7"/>
        <v>0</v>
      </c>
      <c r="M29" s="130">
        <f t="shared" si="1"/>
        <v>0</v>
      </c>
      <c r="N29" s="130">
        <f t="shared" si="2"/>
        <v>19830</v>
      </c>
      <c r="O29" s="130">
        <f t="shared" si="3"/>
        <v>0</v>
      </c>
      <c r="P29" s="130">
        <f t="shared" si="4"/>
        <v>0</v>
      </c>
    </row>
    <row r="30" spans="1:17" ht="13.95" customHeight="1" thickBot="1">
      <c r="A30" s="228">
        <v>21</v>
      </c>
      <c r="B30" s="204" t="s">
        <v>576</v>
      </c>
      <c r="C30" s="205">
        <v>299</v>
      </c>
      <c r="D30" s="206">
        <v>1.5</v>
      </c>
      <c r="E30" s="214" t="s">
        <v>174</v>
      </c>
      <c r="F30" s="216">
        <v>18820</v>
      </c>
      <c r="G30" s="198">
        <f t="shared" si="6"/>
        <v>226680</v>
      </c>
      <c r="H30" s="173">
        <f t="shared" si="0"/>
        <v>319.29411764705884</v>
      </c>
      <c r="I30" s="209">
        <v>95</v>
      </c>
      <c r="J30" s="229">
        <v>6670</v>
      </c>
      <c r="L30" s="100">
        <f t="shared" si="7"/>
        <v>0</v>
      </c>
      <c r="M30" s="130">
        <f t="shared" si="1"/>
        <v>0</v>
      </c>
      <c r="N30" s="130">
        <f t="shared" si="2"/>
        <v>18820</v>
      </c>
      <c r="O30" s="130">
        <f t="shared" si="3"/>
        <v>0</v>
      </c>
      <c r="P30" s="130">
        <f t="shared" si="4"/>
        <v>0</v>
      </c>
    </row>
    <row r="31" spans="1:17" ht="13.95" customHeight="1" thickBot="1">
      <c r="A31" s="228">
        <v>22</v>
      </c>
      <c r="B31" s="204" t="s">
        <v>576</v>
      </c>
      <c r="C31" s="205">
        <v>300</v>
      </c>
      <c r="D31" s="206">
        <v>0.6</v>
      </c>
      <c r="E31" s="214" t="s">
        <v>174</v>
      </c>
      <c r="F31" s="216">
        <v>7560</v>
      </c>
      <c r="G31" s="198">
        <f t="shared" si="6"/>
        <v>234240</v>
      </c>
      <c r="H31" s="173">
        <f t="shared" si="0"/>
        <v>308.1447963800905</v>
      </c>
      <c r="I31" s="209">
        <v>95</v>
      </c>
      <c r="J31" s="229">
        <v>6860</v>
      </c>
      <c r="L31" s="100">
        <f t="shared" si="7"/>
        <v>0</v>
      </c>
      <c r="M31" s="130">
        <f t="shared" si="1"/>
        <v>0</v>
      </c>
      <c r="N31" s="130">
        <f t="shared" si="2"/>
        <v>7560</v>
      </c>
      <c r="O31" s="130">
        <f t="shared" si="3"/>
        <v>0</v>
      </c>
      <c r="P31" s="130">
        <f t="shared" si="4"/>
        <v>0</v>
      </c>
    </row>
    <row r="32" spans="1:17" ht="13.95" customHeight="1" thickBot="1">
      <c r="A32" s="228">
        <v>23</v>
      </c>
      <c r="B32" s="204" t="s">
        <v>576</v>
      </c>
      <c r="C32" s="205">
        <v>351</v>
      </c>
      <c r="D32" s="206">
        <v>0.9</v>
      </c>
      <c r="E32" s="214" t="s">
        <v>174</v>
      </c>
      <c r="F32" s="216">
        <v>13260</v>
      </c>
      <c r="G32" s="198">
        <f t="shared" si="6"/>
        <v>247500</v>
      </c>
      <c r="H32" s="173">
        <f t="shared" si="0"/>
        <v>365.29411764705884</v>
      </c>
      <c r="I32" s="209">
        <v>95</v>
      </c>
      <c r="J32" s="229">
        <v>6890</v>
      </c>
      <c r="L32" s="100">
        <f t="shared" si="7"/>
        <v>0</v>
      </c>
      <c r="M32" s="130">
        <f t="shared" si="1"/>
        <v>0</v>
      </c>
      <c r="N32" s="130">
        <f t="shared" si="2"/>
        <v>13260</v>
      </c>
      <c r="O32" s="130">
        <f t="shared" si="3"/>
        <v>0</v>
      </c>
      <c r="P32" s="130">
        <f t="shared" si="4"/>
        <v>0</v>
      </c>
    </row>
    <row r="33" spans="1:16" ht="13.95" customHeight="1" thickBot="1">
      <c r="A33" s="228">
        <v>24</v>
      </c>
      <c r="B33" s="204" t="s">
        <v>576</v>
      </c>
      <c r="C33" s="205">
        <v>251</v>
      </c>
      <c r="D33" s="206">
        <v>1.5</v>
      </c>
      <c r="E33" s="214" t="s">
        <v>174</v>
      </c>
      <c r="F33" s="216">
        <v>15810</v>
      </c>
      <c r="G33" s="198">
        <f t="shared" si="6"/>
        <v>263310</v>
      </c>
      <c r="H33" s="173">
        <f t="shared" si="0"/>
        <v>268.0361990950226</v>
      </c>
      <c r="I33" s="209">
        <v>95</v>
      </c>
      <c r="J33" s="229">
        <v>6840</v>
      </c>
      <c r="L33" s="100">
        <f t="shared" si="7"/>
        <v>0</v>
      </c>
      <c r="M33" s="130">
        <f t="shared" si="1"/>
        <v>0</v>
      </c>
      <c r="N33" s="130">
        <f t="shared" si="2"/>
        <v>15810</v>
      </c>
      <c r="O33" s="130">
        <f t="shared" si="3"/>
        <v>0</v>
      </c>
      <c r="P33" s="130">
        <f t="shared" si="4"/>
        <v>0</v>
      </c>
    </row>
    <row r="34" spans="1:16" ht="13.95" customHeight="1" thickBot="1">
      <c r="A34" s="228">
        <v>25</v>
      </c>
      <c r="B34" s="204" t="s">
        <v>576</v>
      </c>
      <c r="C34" s="205">
        <v>399</v>
      </c>
      <c r="D34" s="206">
        <v>0.6</v>
      </c>
      <c r="E34" s="214" t="s">
        <v>174</v>
      </c>
      <c r="F34" s="216">
        <v>10060</v>
      </c>
      <c r="G34" s="198">
        <f t="shared" si="6"/>
        <v>273370</v>
      </c>
      <c r="H34" s="173">
        <f t="shared" si="0"/>
        <v>409.83257918552033</v>
      </c>
      <c r="I34" s="209">
        <v>95</v>
      </c>
      <c r="J34" s="229">
        <v>6940</v>
      </c>
      <c r="L34" s="100">
        <f t="shared" si="7"/>
        <v>0</v>
      </c>
      <c r="M34" s="130">
        <f t="shared" si="1"/>
        <v>0</v>
      </c>
      <c r="N34" s="130">
        <f t="shared" si="2"/>
        <v>10060</v>
      </c>
      <c r="O34" s="130">
        <f t="shared" si="3"/>
        <v>0</v>
      </c>
      <c r="P34" s="130">
        <f t="shared" si="4"/>
        <v>0</v>
      </c>
    </row>
    <row r="35" spans="1:16" ht="13.95" customHeight="1" thickBot="1">
      <c r="A35" s="228">
        <v>26</v>
      </c>
      <c r="B35" s="204" t="s">
        <v>576</v>
      </c>
      <c r="C35" s="205">
        <v>409</v>
      </c>
      <c r="D35" s="206">
        <v>1</v>
      </c>
      <c r="E35" s="214" t="s">
        <v>174</v>
      </c>
      <c r="F35" s="216">
        <v>17160</v>
      </c>
      <c r="G35" s="198">
        <f t="shared" si="6"/>
        <v>290530</v>
      </c>
      <c r="H35" s="173">
        <f t="shared" si="0"/>
        <v>427.50678733031674</v>
      </c>
      <c r="I35" s="209">
        <v>95</v>
      </c>
      <c r="J35" s="229">
        <v>6760</v>
      </c>
      <c r="L35" s="100">
        <f t="shared" si="7"/>
        <v>0</v>
      </c>
      <c r="M35" s="130">
        <f t="shared" si="1"/>
        <v>0</v>
      </c>
      <c r="N35" s="130">
        <f t="shared" si="2"/>
        <v>17160</v>
      </c>
      <c r="O35" s="130">
        <f t="shared" si="3"/>
        <v>0</v>
      </c>
      <c r="P35" s="130">
        <f t="shared" si="4"/>
        <v>0</v>
      </c>
    </row>
    <row r="36" spans="1:16" ht="13.95" customHeight="1" thickBot="1">
      <c r="A36" s="228">
        <v>27</v>
      </c>
      <c r="B36" s="204" t="s">
        <v>576</v>
      </c>
      <c r="C36" s="205">
        <v>249</v>
      </c>
      <c r="D36" s="206">
        <v>1.3</v>
      </c>
      <c r="E36" s="214" t="s">
        <v>174</v>
      </c>
      <c r="F36" s="216">
        <v>13610</v>
      </c>
      <c r="G36" s="198">
        <f t="shared" si="6"/>
        <v>304140</v>
      </c>
      <c r="H36" s="173">
        <f t="shared" si="0"/>
        <v>263.64705882352939</v>
      </c>
      <c r="I36" s="209">
        <v>95</v>
      </c>
      <c r="J36" s="229">
        <v>6700</v>
      </c>
      <c r="L36" s="100">
        <f t="shared" si="7"/>
        <v>0</v>
      </c>
      <c r="M36" s="130">
        <f t="shared" si="1"/>
        <v>0</v>
      </c>
      <c r="N36" s="130">
        <f t="shared" si="2"/>
        <v>13610</v>
      </c>
      <c r="O36" s="130">
        <f t="shared" si="3"/>
        <v>0</v>
      </c>
      <c r="P36" s="130">
        <f t="shared" si="4"/>
        <v>0</v>
      </c>
    </row>
    <row r="37" spans="1:16" ht="13.95" customHeight="1" thickBot="1">
      <c r="A37" s="228">
        <v>28</v>
      </c>
      <c r="B37" s="204" t="s">
        <v>576</v>
      </c>
      <c r="C37" s="205">
        <v>199</v>
      </c>
      <c r="D37" s="206">
        <v>1.5</v>
      </c>
      <c r="E37" s="214" t="s">
        <v>174</v>
      </c>
      <c r="F37" s="216">
        <v>12570</v>
      </c>
      <c r="G37" s="198">
        <f t="shared" si="6"/>
        <v>316710</v>
      </c>
      <c r="H37" s="173">
        <f t="shared" si="0"/>
        <v>212.50678733031674</v>
      </c>
      <c r="I37" s="209">
        <v>95</v>
      </c>
      <c r="J37" s="229">
        <v>6750</v>
      </c>
      <c r="L37" s="100">
        <f t="shared" si="7"/>
        <v>0</v>
      </c>
      <c r="M37" s="130">
        <f t="shared" si="1"/>
        <v>0</v>
      </c>
      <c r="N37" s="130">
        <f t="shared" si="2"/>
        <v>12570</v>
      </c>
      <c r="O37" s="130">
        <f t="shared" si="3"/>
        <v>0</v>
      </c>
      <c r="P37" s="130">
        <f t="shared" si="4"/>
        <v>0</v>
      </c>
    </row>
    <row r="38" spans="1:16" ht="13.95" customHeight="1" thickBot="1">
      <c r="A38" s="228">
        <v>29</v>
      </c>
      <c r="B38" s="204" t="s">
        <v>436</v>
      </c>
      <c r="C38" s="205">
        <v>413</v>
      </c>
      <c r="D38" s="206">
        <v>2</v>
      </c>
      <c r="E38" s="214" t="s">
        <v>174</v>
      </c>
      <c r="F38" s="216">
        <v>16170</v>
      </c>
      <c r="G38" s="198">
        <f t="shared" si="6"/>
        <v>332880</v>
      </c>
      <c r="H38" s="173">
        <f t="shared" si="0"/>
        <v>450.37556561085967</v>
      </c>
      <c r="I38" s="209">
        <v>80</v>
      </c>
      <c r="J38" s="229">
        <v>7880</v>
      </c>
      <c r="L38" s="100">
        <f t="shared" si="7"/>
        <v>0</v>
      </c>
      <c r="M38" s="130">
        <f t="shared" si="1"/>
        <v>0</v>
      </c>
      <c r="N38" s="130">
        <f t="shared" si="2"/>
        <v>16170</v>
      </c>
      <c r="O38" s="130">
        <f t="shared" si="3"/>
        <v>0</v>
      </c>
      <c r="P38" s="130">
        <f t="shared" si="4"/>
        <v>0</v>
      </c>
    </row>
    <row r="39" spans="1:16" ht="13.95" customHeight="1" thickBot="1">
      <c r="A39" s="228">
        <v>30</v>
      </c>
      <c r="B39" s="204"/>
      <c r="C39" s="205"/>
      <c r="D39" s="206"/>
      <c r="E39" s="214"/>
      <c r="F39" s="216">
        <f t="shared" si="5"/>
        <v>0</v>
      </c>
      <c r="G39" s="198">
        <f t="shared" si="6"/>
        <v>332880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332880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332880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332880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332880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332880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332880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332880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332880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332880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275.63961</v>
      </c>
      <c r="D49" s="213"/>
      <c r="E49" s="207" t="s">
        <v>214</v>
      </c>
      <c r="F49" s="215"/>
      <c r="G49" s="199"/>
      <c r="H49" s="173">
        <f t="shared" si="0"/>
        <v>275.63961</v>
      </c>
      <c r="I49" s="205">
        <v>72</v>
      </c>
      <c r="J49" s="229">
        <v>7110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376494.86362000002</v>
      </c>
      <c r="D50" s="195" t="s">
        <v>294</v>
      </c>
      <c r="E50" s="177" t="s">
        <v>295</v>
      </c>
      <c r="F50" s="191">
        <f>SUM(F10:F46)</f>
        <v>332880</v>
      </c>
      <c r="G50" s="201" t="s">
        <v>212</v>
      </c>
      <c r="H50" s="200"/>
      <c r="I50" s="197"/>
      <c r="J50" s="231" t="s">
        <v>257</v>
      </c>
      <c r="K50" s="32"/>
      <c r="L50" s="100"/>
      <c r="M50" s="101"/>
      <c r="N50" s="101"/>
      <c r="O50" s="102"/>
      <c r="P50" s="102"/>
    </row>
    <row r="51" spans="1:17" ht="13.95" customHeight="1" thickBot="1">
      <c r="A51" s="230" t="s">
        <v>259</v>
      </c>
      <c r="B51" s="210">
        <v>0.84652777777777777</v>
      </c>
      <c r="C51" s="190" t="s">
        <v>258</v>
      </c>
      <c r="D51" s="180" t="s">
        <v>260</v>
      </c>
      <c r="E51" s="210">
        <v>0.92569444444444438</v>
      </c>
      <c r="F51" s="190" t="s">
        <v>258</v>
      </c>
      <c r="G51" s="180" t="s">
        <v>261</v>
      </c>
      <c r="H51" s="217">
        <v>43174</v>
      </c>
      <c r="I51" s="197" t="s">
        <v>301</v>
      </c>
      <c r="J51" s="232">
        <f>H49+H55</f>
        <v>325.63961</v>
      </c>
      <c r="K51" s="172"/>
      <c r="L51" s="100"/>
      <c r="M51" s="101"/>
      <c r="N51" s="101"/>
      <c r="O51" s="102"/>
      <c r="P51" s="102"/>
    </row>
    <row r="52" spans="1:17" ht="13.95" customHeight="1" thickBot="1">
      <c r="A52" s="230" t="s">
        <v>234</v>
      </c>
      <c r="B52" s="205">
        <v>433</v>
      </c>
      <c r="C52" s="179" t="s">
        <v>134</v>
      </c>
      <c r="D52" s="180" t="s">
        <v>216</v>
      </c>
      <c r="E52" s="211">
        <f>MAX(D10:D48)</f>
        <v>2</v>
      </c>
      <c r="F52" s="179" t="s">
        <v>221</v>
      </c>
      <c r="G52" s="180" t="s">
        <v>222</v>
      </c>
      <c r="H52" s="211">
        <f>F50/(SUM(C15:C48)*42)</f>
        <v>0.98175576436445999</v>
      </c>
      <c r="I52" s="197" t="s">
        <v>221</v>
      </c>
      <c r="J52" s="233" t="s">
        <v>292</v>
      </c>
      <c r="L52" s="100"/>
      <c r="M52" s="101"/>
      <c r="N52" s="101"/>
      <c r="O52" s="102"/>
      <c r="P52" s="102"/>
    </row>
    <row r="53" spans="1:17" ht="13.95" customHeight="1" thickBot="1">
      <c r="A53" s="230" t="s">
        <v>235</v>
      </c>
      <c r="B53" s="205">
        <v>4540</v>
      </c>
      <c r="C53" s="179" t="s">
        <v>134</v>
      </c>
      <c r="D53" s="180" t="s">
        <v>217</v>
      </c>
      <c r="E53" s="205">
        <f>MAX(I10:I49)</f>
        <v>95</v>
      </c>
      <c r="F53" s="179" t="s">
        <v>135</v>
      </c>
      <c r="G53" s="180" t="s">
        <v>219</v>
      </c>
      <c r="H53" s="205">
        <f>AVERAGE(I14:I48)</f>
        <v>94.4</v>
      </c>
      <c r="I53" s="197" t="s">
        <v>135</v>
      </c>
      <c r="J53" s="234">
        <f>SUM(H10:H49)+E55+H55</f>
        <v>9519.661157080367</v>
      </c>
      <c r="L53" s="172"/>
      <c r="M53" s="172"/>
      <c r="N53" s="172"/>
      <c r="O53" s="172"/>
      <c r="P53" s="172"/>
    </row>
    <row r="54" spans="1:17" ht="13.95" customHeight="1" thickBot="1">
      <c r="A54" s="230" t="s">
        <v>136</v>
      </c>
      <c r="B54" s="208">
        <v>1807</v>
      </c>
      <c r="C54" s="179" t="s">
        <v>134</v>
      </c>
      <c r="D54" s="180" t="s">
        <v>218</v>
      </c>
      <c r="E54" s="205">
        <f>MAX(J10:J49)</f>
        <v>7880</v>
      </c>
      <c r="F54" s="179" t="s">
        <v>134</v>
      </c>
      <c r="G54" s="180" t="s">
        <v>220</v>
      </c>
      <c r="H54" s="205">
        <f>AVERAGE(J14:J48)</f>
        <v>6798.4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0.63553306433535084</v>
      </c>
      <c r="C55" s="179" t="s">
        <v>289</v>
      </c>
      <c r="D55" s="189" t="s">
        <v>287</v>
      </c>
      <c r="E55" s="212">
        <v>126</v>
      </c>
      <c r="F55" s="179" t="s">
        <v>288</v>
      </c>
      <c r="G55" s="178" t="s">
        <v>290</v>
      </c>
      <c r="H55" s="212">
        <v>50</v>
      </c>
      <c r="I55" s="197" t="s">
        <v>288</v>
      </c>
      <c r="J55" s="234">
        <f>(C50/42)+E55+H55</f>
        <v>9140.1634195238094</v>
      </c>
      <c r="L55" s="85">
        <f t="shared" ref="L55:P55" si="10">SUM(L10:L49)</f>
        <v>59.523809523809526</v>
      </c>
      <c r="M55" s="85">
        <f t="shared" si="10"/>
        <v>82840</v>
      </c>
      <c r="N55" s="85">
        <f t="shared" si="10"/>
        <v>250040</v>
      </c>
      <c r="O55" s="85">
        <f t="shared" si="10"/>
        <v>0</v>
      </c>
      <c r="P55" s="85">
        <f t="shared" si="10"/>
        <v>0</v>
      </c>
    </row>
    <row r="56" spans="1:17" ht="43.2" customHeight="1">
      <c r="A56" s="625" t="s">
        <v>582</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12433</v>
      </c>
      <c r="B61" s="119">
        <f>C6</f>
        <v>12583</v>
      </c>
      <c r="C61" s="119">
        <f>C50</f>
        <v>376494.86362000002</v>
      </c>
      <c r="D61" s="119">
        <f>J55</f>
        <v>9140.1634195238094</v>
      </c>
      <c r="E61" s="119">
        <f>F50</f>
        <v>332880</v>
      </c>
      <c r="F61" s="119">
        <f>M55</f>
        <v>82840</v>
      </c>
      <c r="G61" s="119">
        <f>N55</f>
        <v>250040</v>
      </c>
      <c r="H61" s="119">
        <f>O55</f>
        <v>0</v>
      </c>
      <c r="I61" s="119">
        <f>P55</f>
        <v>0</v>
      </c>
      <c r="J61" s="119">
        <f>B52</f>
        <v>433</v>
      </c>
      <c r="K61" s="119">
        <f>B53</f>
        <v>4540</v>
      </c>
      <c r="L61" s="119">
        <f>B54</f>
        <v>1807</v>
      </c>
      <c r="M61" s="120">
        <f>B55</f>
        <v>0.63553306433535084</v>
      </c>
      <c r="N61" s="119">
        <f>E53</f>
        <v>95</v>
      </c>
      <c r="O61" s="119">
        <f>H53</f>
        <v>94.4</v>
      </c>
      <c r="P61" s="119">
        <f>E54</f>
        <v>7880</v>
      </c>
      <c r="Q61" s="119">
        <f>H54</f>
        <v>6798.4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0.25076323187135385</v>
      </c>
      <c r="N3" s="143">
        <f>N55/F50</f>
        <v>0.74923676812864615</v>
      </c>
      <c r="O3" s="143">
        <f>O55/F50</f>
        <v>0</v>
      </c>
      <c r="P3" s="143">
        <f>P55/F50</f>
        <v>0</v>
      </c>
    </row>
    <row r="4" spans="1:17" ht="13.95" customHeight="1" thickBot="1">
      <c r="A4" s="615">
        <v>40</v>
      </c>
      <c r="B4" s="181" t="s">
        <v>276</v>
      </c>
      <c r="C4" s="202">
        <v>12417</v>
      </c>
      <c r="D4" s="182" t="s">
        <v>137</v>
      </c>
      <c r="E4" s="186">
        <f>'Perf Sheet '!$L$5</f>
        <v>2.2169999999999999E-2</v>
      </c>
      <c r="F4" s="616" t="s">
        <v>284</v>
      </c>
      <c r="G4" s="617"/>
      <c r="H4" s="618" t="s">
        <v>511</v>
      </c>
      <c r="I4" s="618"/>
      <c r="J4" s="619"/>
      <c r="N4" s="32"/>
    </row>
    <row r="5" spans="1:17" ht="13.95" customHeight="1" thickBot="1">
      <c r="A5" s="615"/>
      <c r="B5" s="580" t="s">
        <v>139</v>
      </c>
      <c r="C5" s="203">
        <v>12252</v>
      </c>
      <c r="D5" s="183" t="s">
        <v>277</v>
      </c>
      <c r="E5" s="187">
        <f>(C6+C5)/2</f>
        <v>12326.5</v>
      </c>
      <c r="F5" s="616" t="s">
        <v>285</v>
      </c>
      <c r="G5" s="620"/>
      <c r="H5" s="618" t="s">
        <v>514</v>
      </c>
      <c r="I5" s="621"/>
      <c r="J5" s="619"/>
      <c r="M5" s="628" t="s">
        <v>198</v>
      </c>
      <c r="N5" s="629"/>
      <c r="O5" s="629"/>
      <c r="P5" s="630"/>
    </row>
    <row r="6" spans="1:17" ht="13.95" customHeight="1" thickBot="1">
      <c r="A6" s="225" t="s">
        <v>202</v>
      </c>
      <c r="B6" s="580" t="s">
        <v>140</v>
      </c>
      <c r="C6" s="203">
        <v>12401</v>
      </c>
      <c r="D6" s="184" t="s">
        <v>203</v>
      </c>
      <c r="E6" s="188">
        <f>'Perf Sheet '!$J$13</f>
        <v>0.65</v>
      </c>
      <c r="F6" s="192" t="s">
        <v>226</v>
      </c>
      <c r="G6" s="194">
        <f>SUM(C12:C15)/SUM(C12:C46)</f>
        <v>8.3186663567230104E-2</v>
      </c>
      <c r="H6" s="192" t="s">
        <v>224</v>
      </c>
      <c r="I6" s="173">
        <f>J55/'Perf Sheet '!$E$21</f>
        <v>50.471748750824432</v>
      </c>
      <c r="J6" s="226"/>
      <c r="M6" s="631" t="s">
        <v>199</v>
      </c>
      <c r="N6" s="632"/>
      <c r="O6" s="632"/>
      <c r="P6" s="633"/>
    </row>
    <row r="7" spans="1:17" ht="13.95" customHeight="1" thickBot="1">
      <c r="A7" s="227">
        <v>22.1</v>
      </c>
      <c r="B7" s="580" t="s">
        <v>141</v>
      </c>
      <c r="C7" s="203">
        <v>8923</v>
      </c>
      <c r="D7" s="185" t="s">
        <v>138</v>
      </c>
      <c r="E7" s="187">
        <f>'Perf Sheet '!$J$15</f>
        <v>6</v>
      </c>
      <c r="F7" s="193" t="s">
        <v>223</v>
      </c>
      <c r="G7" s="187">
        <f>'Perf Sheet '!$J$12</f>
        <v>95</v>
      </c>
      <c r="H7" s="192" t="s">
        <v>225</v>
      </c>
      <c r="I7" s="173">
        <f>F50/'Perf Sheet '!$E$21</f>
        <v>1832.8531855955678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51</v>
      </c>
      <c r="D10" s="206"/>
      <c r="E10" s="214" t="s">
        <v>197</v>
      </c>
      <c r="F10" s="216">
        <f>(D10*42)*C10</f>
        <v>0</v>
      </c>
      <c r="G10" s="198">
        <f>F10</f>
        <v>0</v>
      </c>
      <c r="H10" s="173">
        <f t="shared" ref="H10:H49" si="0">(1*((D10/$A$7)+1))*C10</f>
        <v>51</v>
      </c>
      <c r="I10" s="209">
        <v>15</v>
      </c>
      <c r="J10" s="229">
        <v>2502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54</v>
      </c>
      <c r="J11" s="229">
        <v>4717</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130</v>
      </c>
      <c r="D12" s="206"/>
      <c r="E12" s="214" t="s">
        <v>147</v>
      </c>
      <c r="F12" s="216">
        <f t="shared" si="5"/>
        <v>0</v>
      </c>
      <c r="G12" s="198">
        <f t="shared" si="6"/>
        <v>0</v>
      </c>
      <c r="H12" s="173">
        <f t="shared" si="0"/>
        <v>130</v>
      </c>
      <c r="I12" s="209">
        <v>73</v>
      </c>
      <c r="J12" s="229">
        <v>5360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6480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351</v>
      </c>
      <c r="D14" s="206"/>
      <c r="E14" s="214" t="s">
        <v>148</v>
      </c>
      <c r="F14" s="216">
        <f t="shared" si="5"/>
        <v>0</v>
      </c>
      <c r="G14" s="198">
        <f t="shared" si="6"/>
        <v>0</v>
      </c>
      <c r="H14" s="173">
        <f t="shared" si="0"/>
        <v>351</v>
      </c>
      <c r="I14" s="209">
        <v>95</v>
      </c>
      <c r="J14" s="229">
        <v>6670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199</v>
      </c>
      <c r="D15" s="206">
        <v>0.3</v>
      </c>
      <c r="E15" s="214" t="s">
        <v>194</v>
      </c>
      <c r="F15" s="216">
        <v>2510</v>
      </c>
      <c r="G15" s="198">
        <f t="shared" si="6"/>
        <v>2510</v>
      </c>
      <c r="H15" s="173">
        <f t="shared" si="0"/>
        <v>201.70135746606334</v>
      </c>
      <c r="I15" s="209">
        <v>95</v>
      </c>
      <c r="J15" s="229">
        <v>6960</v>
      </c>
      <c r="L15" s="100">
        <f t="shared" si="7"/>
        <v>0</v>
      </c>
      <c r="M15" s="130">
        <f t="shared" si="1"/>
        <v>2510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8820</v>
      </c>
      <c r="H16" s="173">
        <f t="shared" si="0"/>
        <v>256.78733031674204</v>
      </c>
      <c r="I16" s="209">
        <v>95</v>
      </c>
      <c r="J16" s="229">
        <v>6930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20150</v>
      </c>
      <c r="H17" s="173">
        <f t="shared" si="0"/>
        <v>312.21719457013575</v>
      </c>
      <c r="I17" s="209">
        <v>95</v>
      </c>
      <c r="J17" s="229">
        <v>6820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43260</v>
      </c>
      <c r="H18" s="173">
        <f t="shared" si="0"/>
        <v>524.88687782805437</v>
      </c>
      <c r="I18" s="209">
        <v>95</v>
      </c>
      <c r="J18" s="229">
        <v>6810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24530</v>
      </c>
      <c r="G19" s="198">
        <f t="shared" si="6"/>
        <v>67790</v>
      </c>
      <c r="H19" s="173">
        <f t="shared" si="0"/>
        <v>476.47058823529414</v>
      </c>
      <c r="I19" s="209">
        <v>95</v>
      </c>
      <c r="J19" s="229">
        <v>6690</v>
      </c>
      <c r="L19" s="100">
        <f t="shared" si="7"/>
        <v>0</v>
      </c>
      <c r="M19" s="130">
        <f t="shared" si="1"/>
        <v>24530</v>
      </c>
      <c r="N19" s="130">
        <f t="shared" si="2"/>
        <v>0</v>
      </c>
      <c r="O19" s="130">
        <f t="shared" si="3"/>
        <v>0</v>
      </c>
      <c r="P19" s="130">
        <f t="shared" si="4"/>
        <v>0</v>
      </c>
      <c r="Q19" s="86" t="s">
        <v>147</v>
      </c>
    </row>
    <row r="20" spans="1:17" ht="13.95" customHeight="1" thickBot="1">
      <c r="A20" s="228">
        <v>11</v>
      </c>
      <c r="B20" s="204" t="s">
        <v>576</v>
      </c>
      <c r="C20" s="205">
        <v>241</v>
      </c>
      <c r="D20" s="206">
        <v>1.5</v>
      </c>
      <c r="E20" s="214" t="s">
        <v>194</v>
      </c>
      <c r="F20" s="216">
        <v>15170</v>
      </c>
      <c r="G20" s="198">
        <f t="shared" si="6"/>
        <v>82960</v>
      </c>
      <c r="H20" s="173">
        <f t="shared" si="0"/>
        <v>257.3574660633484</v>
      </c>
      <c r="I20" s="209">
        <v>95</v>
      </c>
      <c r="J20" s="229">
        <v>6670</v>
      </c>
      <c r="L20" s="100">
        <f t="shared" si="7"/>
        <v>0</v>
      </c>
      <c r="M20" s="130">
        <f t="shared" si="1"/>
        <v>15170</v>
      </c>
      <c r="N20" s="130">
        <f t="shared" si="2"/>
        <v>0</v>
      </c>
      <c r="O20" s="130">
        <f t="shared" si="3"/>
        <v>0</v>
      </c>
      <c r="P20" s="130">
        <f t="shared" si="4"/>
        <v>0</v>
      </c>
      <c r="Q20" s="86" t="s">
        <v>186</v>
      </c>
    </row>
    <row r="21" spans="1:17" ht="13.95" customHeight="1" thickBot="1">
      <c r="A21" s="228">
        <v>12</v>
      </c>
      <c r="B21" s="204" t="s">
        <v>576</v>
      </c>
      <c r="C21" s="205">
        <v>301</v>
      </c>
      <c r="D21" s="206">
        <v>0.6</v>
      </c>
      <c r="E21" s="214" t="s">
        <v>174</v>
      </c>
      <c r="F21" s="216">
        <v>7580</v>
      </c>
      <c r="G21" s="198">
        <f t="shared" si="6"/>
        <v>90540</v>
      </c>
      <c r="H21" s="173">
        <f t="shared" si="0"/>
        <v>309.17194570135746</v>
      </c>
      <c r="I21" s="209">
        <v>95</v>
      </c>
      <c r="J21" s="229">
        <v>6190</v>
      </c>
      <c r="L21" s="100">
        <f t="shared" si="7"/>
        <v>0</v>
      </c>
      <c r="M21" s="130">
        <f t="shared" si="1"/>
        <v>0</v>
      </c>
      <c r="N21" s="130">
        <f t="shared" si="2"/>
        <v>7580</v>
      </c>
      <c r="O21" s="130">
        <f t="shared" si="3"/>
        <v>0</v>
      </c>
      <c r="P21" s="130">
        <f t="shared" si="4"/>
        <v>0</v>
      </c>
      <c r="Q21" s="86" t="s">
        <v>187</v>
      </c>
    </row>
    <row r="22" spans="1:17" ht="13.95" customHeight="1" thickBot="1">
      <c r="A22" s="228">
        <v>13</v>
      </c>
      <c r="B22" s="204" t="s">
        <v>576</v>
      </c>
      <c r="C22" s="205">
        <v>549</v>
      </c>
      <c r="D22" s="206">
        <v>0.9</v>
      </c>
      <c r="E22" s="214" t="s">
        <v>174</v>
      </c>
      <c r="F22" s="216">
        <v>20740</v>
      </c>
      <c r="G22" s="198">
        <f t="shared" si="6"/>
        <v>111280</v>
      </c>
      <c r="H22" s="173">
        <f t="shared" si="0"/>
        <v>571.35746606334851</v>
      </c>
      <c r="I22" s="209">
        <v>95</v>
      </c>
      <c r="J22" s="229">
        <v>5970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113170</v>
      </c>
      <c r="H23" s="173">
        <f t="shared" si="0"/>
        <v>152.03619909502262</v>
      </c>
      <c r="I23" s="209">
        <v>95</v>
      </c>
      <c r="J23" s="229">
        <v>5980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351</v>
      </c>
      <c r="D24" s="206">
        <v>0.9</v>
      </c>
      <c r="E24" s="214" t="s">
        <v>174</v>
      </c>
      <c r="F24" s="216">
        <v>13260</v>
      </c>
      <c r="G24" s="198">
        <f t="shared" si="6"/>
        <v>126430</v>
      </c>
      <c r="H24" s="173">
        <f t="shared" si="0"/>
        <v>365.29411764705884</v>
      </c>
      <c r="I24" s="209">
        <v>95</v>
      </c>
      <c r="J24" s="229">
        <v>5830</v>
      </c>
      <c r="L24" s="100">
        <f t="shared" si="7"/>
        <v>0</v>
      </c>
      <c r="M24" s="130">
        <f t="shared" si="1"/>
        <v>0</v>
      </c>
      <c r="N24" s="130">
        <f t="shared" si="2"/>
        <v>13260</v>
      </c>
      <c r="O24" s="130">
        <f t="shared" si="3"/>
        <v>0</v>
      </c>
      <c r="P24" s="130">
        <f t="shared" si="4"/>
        <v>0</v>
      </c>
      <c r="Q24" s="86" t="s">
        <v>291</v>
      </c>
    </row>
    <row r="25" spans="1:17" ht="13.95" customHeight="1" thickBot="1">
      <c r="A25" s="228">
        <v>16</v>
      </c>
      <c r="B25" s="204" t="s">
        <v>576</v>
      </c>
      <c r="C25" s="205">
        <v>499</v>
      </c>
      <c r="D25" s="206">
        <v>1.3</v>
      </c>
      <c r="E25" s="214" t="s">
        <v>174</v>
      </c>
      <c r="F25" s="216">
        <v>27230</v>
      </c>
      <c r="G25" s="198">
        <f t="shared" si="6"/>
        <v>153660</v>
      </c>
      <c r="H25" s="173">
        <f t="shared" si="0"/>
        <v>528.35294117647061</v>
      </c>
      <c r="I25" s="209">
        <v>95</v>
      </c>
      <c r="J25" s="229">
        <v>5850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576</v>
      </c>
      <c r="C26" s="205">
        <v>147</v>
      </c>
      <c r="D26" s="206">
        <v>0.3</v>
      </c>
      <c r="E26" s="214" t="s">
        <v>174</v>
      </c>
      <c r="F26" s="216">
        <v>1840</v>
      </c>
      <c r="G26" s="198">
        <f t="shared" si="6"/>
        <v>155500</v>
      </c>
      <c r="H26" s="173">
        <f t="shared" si="0"/>
        <v>148.99547511312215</v>
      </c>
      <c r="I26" s="209">
        <v>95</v>
      </c>
      <c r="J26" s="229">
        <v>5840</v>
      </c>
      <c r="L26" s="100">
        <f t="shared" si="7"/>
        <v>0</v>
      </c>
      <c r="M26" s="130">
        <f t="shared" si="1"/>
        <v>0</v>
      </c>
      <c r="N26" s="130">
        <f t="shared" si="2"/>
        <v>1840</v>
      </c>
      <c r="O26" s="130">
        <f t="shared" si="3"/>
        <v>0</v>
      </c>
      <c r="P26" s="130">
        <f t="shared" si="4"/>
        <v>0</v>
      </c>
    </row>
    <row r="27" spans="1:17" ht="13.95" customHeight="1" thickBot="1">
      <c r="A27" s="228">
        <v>18</v>
      </c>
      <c r="B27" s="204" t="s">
        <v>576</v>
      </c>
      <c r="C27" s="205">
        <v>399</v>
      </c>
      <c r="D27" s="206">
        <v>0.9</v>
      </c>
      <c r="E27" s="214" t="s">
        <v>174</v>
      </c>
      <c r="F27" s="216">
        <v>15070</v>
      </c>
      <c r="G27" s="198">
        <f t="shared" si="6"/>
        <v>170570</v>
      </c>
      <c r="H27" s="173">
        <f t="shared" si="0"/>
        <v>415.24886877828055</v>
      </c>
      <c r="I27" s="209">
        <v>95</v>
      </c>
      <c r="J27" s="229">
        <v>5850</v>
      </c>
      <c r="L27" s="100">
        <f t="shared" si="7"/>
        <v>0</v>
      </c>
      <c r="M27" s="130">
        <f t="shared" si="1"/>
        <v>0</v>
      </c>
      <c r="N27" s="130">
        <f t="shared" si="2"/>
        <v>15070</v>
      </c>
      <c r="O27" s="130">
        <f t="shared" si="3"/>
        <v>0</v>
      </c>
      <c r="P27" s="130">
        <f t="shared" si="4"/>
        <v>0</v>
      </c>
    </row>
    <row r="28" spans="1:17" ht="13.95" customHeight="1" thickBot="1">
      <c r="A28" s="228">
        <v>19</v>
      </c>
      <c r="B28" s="204" t="s">
        <v>576</v>
      </c>
      <c r="C28" s="205">
        <v>400</v>
      </c>
      <c r="D28" s="206">
        <v>1.3</v>
      </c>
      <c r="E28" s="214" t="s">
        <v>174</v>
      </c>
      <c r="F28" s="216">
        <v>21860</v>
      </c>
      <c r="G28" s="198">
        <f t="shared" si="6"/>
        <v>192430</v>
      </c>
      <c r="H28" s="173">
        <f t="shared" si="0"/>
        <v>423.52941176470591</v>
      </c>
      <c r="I28" s="209">
        <v>95</v>
      </c>
      <c r="J28" s="229">
        <v>5760</v>
      </c>
      <c r="L28" s="100">
        <f t="shared" si="7"/>
        <v>0</v>
      </c>
      <c r="M28" s="130">
        <f t="shared" si="1"/>
        <v>0</v>
      </c>
      <c r="N28" s="130">
        <f t="shared" si="2"/>
        <v>21860</v>
      </c>
      <c r="O28" s="130">
        <f t="shared" si="3"/>
        <v>0</v>
      </c>
      <c r="P28" s="130">
        <f t="shared" si="4"/>
        <v>0</v>
      </c>
    </row>
    <row r="29" spans="1:17" ht="13.95" customHeight="1" thickBot="1">
      <c r="A29" s="228">
        <v>20</v>
      </c>
      <c r="B29" s="204" t="s">
        <v>576</v>
      </c>
      <c r="C29" s="205">
        <v>304</v>
      </c>
      <c r="D29" s="206">
        <v>0.9</v>
      </c>
      <c r="E29" s="214" t="s">
        <v>174</v>
      </c>
      <c r="F29" s="216">
        <v>11480</v>
      </c>
      <c r="G29" s="198">
        <f t="shared" si="6"/>
        <v>203910</v>
      </c>
      <c r="H29" s="173">
        <f t="shared" si="0"/>
        <v>316.38009049773757</v>
      </c>
      <c r="I29" s="209">
        <v>95</v>
      </c>
      <c r="J29" s="229">
        <v>5750</v>
      </c>
      <c r="L29" s="100">
        <f t="shared" si="7"/>
        <v>0</v>
      </c>
      <c r="M29" s="130">
        <f t="shared" si="1"/>
        <v>0</v>
      </c>
      <c r="N29" s="130">
        <f t="shared" si="2"/>
        <v>11480</v>
      </c>
      <c r="O29" s="130">
        <f t="shared" si="3"/>
        <v>0</v>
      </c>
      <c r="P29" s="130">
        <f t="shared" si="4"/>
        <v>0</v>
      </c>
    </row>
    <row r="30" spans="1:17" ht="13.95" customHeight="1" thickBot="1">
      <c r="A30" s="228">
        <v>21</v>
      </c>
      <c r="B30" s="204" t="s">
        <v>576</v>
      </c>
      <c r="C30" s="205">
        <v>361</v>
      </c>
      <c r="D30" s="206">
        <v>1.5</v>
      </c>
      <c r="E30" s="214" t="s">
        <v>174</v>
      </c>
      <c r="F30" s="216">
        <v>22710</v>
      </c>
      <c r="G30" s="198">
        <f t="shared" si="6"/>
        <v>226620</v>
      </c>
      <c r="H30" s="173">
        <f t="shared" si="0"/>
        <v>385.50226244343889</v>
      </c>
      <c r="I30" s="209">
        <v>95</v>
      </c>
      <c r="J30" s="229">
        <v>5640</v>
      </c>
      <c r="L30" s="100">
        <f t="shared" si="7"/>
        <v>0</v>
      </c>
      <c r="M30" s="130">
        <f t="shared" si="1"/>
        <v>0</v>
      </c>
      <c r="N30" s="130">
        <f t="shared" si="2"/>
        <v>22710</v>
      </c>
      <c r="O30" s="130">
        <f t="shared" si="3"/>
        <v>0</v>
      </c>
      <c r="P30" s="130">
        <f t="shared" si="4"/>
        <v>0</v>
      </c>
    </row>
    <row r="31" spans="1:17" ht="13.95" customHeight="1" thickBot="1">
      <c r="A31" s="228">
        <v>22</v>
      </c>
      <c r="B31" s="204" t="s">
        <v>576</v>
      </c>
      <c r="C31" s="205">
        <v>202</v>
      </c>
      <c r="D31" s="206">
        <v>0.6</v>
      </c>
      <c r="E31" s="214" t="s">
        <v>174</v>
      </c>
      <c r="F31" s="216">
        <v>5080</v>
      </c>
      <c r="G31" s="198">
        <f t="shared" si="6"/>
        <v>231700</v>
      </c>
      <c r="H31" s="173">
        <f t="shared" si="0"/>
        <v>207.48416289592757</v>
      </c>
      <c r="I31" s="209">
        <v>95</v>
      </c>
      <c r="J31" s="229">
        <v>5690</v>
      </c>
      <c r="L31" s="100">
        <f t="shared" si="7"/>
        <v>0</v>
      </c>
      <c r="M31" s="130">
        <f t="shared" si="1"/>
        <v>0</v>
      </c>
      <c r="N31" s="130">
        <f t="shared" si="2"/>
        <v>5080</v>
      </c>
      <c r="O31" s="130">
        <f t="shared" si="3"/>
        <v>0</v>
      </c>
      <c r="P31" s="130">
        <f t="shared" si="4"/>
        <v>0</v>
      </c>
    </row>
    <row r="32" spans="1:17" ht="13.95" customHeight="1" thickBot="1">
      <c r="A32" s="228">
        <v>23</v>
      </c>
      <c r="B32" s="204" t="s">
        <v>576</v>
      </c>
      <c r="C32" s="205">
        <v>349</v>
      </c>
      <c r="D32" s="206">
        <v>0.9</v>
      </c>
      <c r="E32" s="214" t="s">
        <v>174</v>
      </c>
      <c r="F32" s="216">
        <v>13180</v>
      </c>
      <c r="G32" s="198">
        <f t="shared" si="6"/>
        <v>244880</v>
      </c>
      <c r="H32" s="173">
        <f t="shared" si="0"/>
        <v>363.21266968325796</v>
      </c>
      <c r="I32" s="209">
        <v>95</v>
      </c>
      <c r="J32" s="229">
        <v>5510</v>
      </c>
      <c r="L32" s="100">
        <f t="shared" si="7"/>
        <v>0</v>
      </c>
      <c r="M32" s="130">
        <f t="shared" si="1"/>
        <v>0</v>
      </c>
      <c r="N32" s="130">
        <f t="shared" si="2"/>
        <v>13180</v>
      </c>
      <c r="O32" s="130">
        <f t="shared" si="3"/>
        <v>0</v>
      </c>
      <c r="P32" s="130">
        <f t="shared" si="4"/>
        <v>0</v>
      </c>
    </row>
    <row r="33" spans="1:16" ht="13.95" customHeight="1" thickBot="1">
      <c r="A33" s="228">
        <v>24</v>
      </c>
      <c r="B33" s="204" t="s">
        <v>576</v>
      </c>
      <c r="C33" s="205">
        <v>288</v>
      </c>
      <c r="D33" s="206">
        <v>1.5</v>
      </c>
      <c r="E33" s="214" t="s">
        <v>174</v>
      </c>
      <c r="F33" s="216">
        <v>18170</v>
      </c>
      <c r="G33" s="198">
        <f t="shared" si="6"/>
        <v>263050</v>
      </c>
      <c r="H33" s="173">
        <f t="shared" si="0"/>
        <v>307.54751131221718</v>
      </c>
      <c r="I33" s="209">
        <v>95</v>
      </c>
      <c r="J33" s="229">
        <v>5620</v>
      </c>
      <c r="L33" s="100">
        <f t="shared" si="7"/>
        <v>0</v>
      </c>
      <c r="M33" s="130">
        <f t="shared" si="1"/>
        <v>0</v>
      </c>
      <c r="N33" s="130">
        <f t="shared" si="2"/>
        <v>18170</v>
      </c>
      <c r="O33" s="130">
        <f t="shared" si="3"/>
        <v>0</v>
      </c>
      <c r="P33" s="130">
        <f t="shared" si="4"/>
        <v>0</v>
      </c>
    </row>
    <row r="34" spans="1:16" ht="13.95" customHeight="1" thickBot="1">
      <c r="A34" s="228">
        <v>25</v>
      </c>
      <c r="B34" s="204" t="s">
        <v>576</v>
      </c>
      <c r="C34" s="205">
        <v>249</v>
      </c>
      <c r="D34" s="206">
        <v>0.6</v>
      </c>
      <c r="E34" s="214" t="s">
        <v>174</v>
      </c>
      <c r="F34" s="216">
        <v>6280</v>
      </c>
      <c r="G34" s="198">
        <f t="shared" si="6"/>
        <v>269330</v>
      </c>
      <c r="H34" s="173">
        <f t="shared" si="0"/>
        <v>255.76018099547508</v>
      </c>
      <c r="I34" s="209">
        <v>95</v>
      </c>
      <c r="J34" s="229">
        <v>5730</v>
      </c>
      <c r="L34" s="100">
        <f t="shared" si="7"/>
        <v>0</v>
      </c>
      <c r="M34" s="130">
        <f t="shared" si="1"/>
        <v>0</v>
      </c>
      <c r="N34" s="130">
        <f t="shared" si="2"/>
        <v>6280</v>
      </c>
      <c r="O34" s="130">
        <f t="shared" si="3"/>
        <v>0</v>
      </c>
      <c r="P34" s="130">
        <f t="shared" si="4"/>
        <v>0</v>
      </c>
    </row>
    <row r="35" spans="1:16" ht="13.95" customHeight="1" thickBot="1">
      <c r="A35" s="228">
        <v>26</v>
      </c>
      <c r="B35" s="204" t="s">
        <v>576</v>
      </c>
      <c r="C35" s="205">
        <v>409</v>
      </c>
      <c r="D35" s="206">
        <v>1</v>
      </c>
      <c r="E35" s="214" t="s">
        <v>174</v>
      </c>
      <c r="F35" s="216">
        <v>17200</v>
      </c>
      <c r="G35" s="198">
        <f t="shared" si="6"/>
        <v>286530</v>
      </c>
      <c r="H35" s="173">
        <f t="shared" si="0"/>
        <v>427.50678733031674</v>
      </c>
      <c r="I35" s="209">
        <v>95</v>
      </c>
      <c r="J35" s="229">
        <v>5680</v>
      </c>
      <c r="L35" s="100">
        <f t="shared" si="7"/>
        <v>0</v>
      </c>
      <c r="M35" s="130">
        <f t="shared" si="1"/>
        <v>0</v>
      </c>
      <c r="N35" s="130">
        <f t="shared" si="2"/>
        <v>17200</v>
      </c>
      <c r="O35" s="130">
        <f t="shared" si="3"/>
        <v>0</v>
      </c>
      <c r="P35" s="130">
        <f t="shared" si="4"/>
        <v>0</v>
      </c>
    </row>
    <row r="36" spans="1:16" ht="13.95" customHeight="1" thickBot="1">
      <c r="A36" s="228">
        <v>27</v>
      </c>
      <c r="B36" s="204" t="s">
        <v>576</v>
      </c>
      <c r="C36" s="205">
        <v>249</v>
      </c>
      <c r="D36" s="206">
        <v>1.3</v>
      </c>
      <c r="E36" s="214" t="s">
        <v>174</v>
      </c>
      <c r="F36" s="216">
        <v>13610</v>
      </c>
      <c r="G36" s="198">
        <f t="shared" si="6"/>
        <v>300140</v>
      </c>
      <c r="H36" s="173">
        <f t="shared" si="0"/>
        <v>263.64705882352939</v>
      </c>
      <c r="I36" s="209">
        <v>95</v>
      </c>
      <c r="J36" s="229">
        <v>5870</v>
      </c>
      <c r="L36" s="100">
        <f t="shared" si="7"/>
        <v>0</v>
      </c>
      <c r="M36" s="130">
        <f t="shared" si="1"/>
        <v>0</v>
      </c>
      <c r="N36" s="130">
        <f t="shared" si="2"/>
        <v>13610</v>
      </c>
      <c r="O36" s="130">
        <f t="shared" si="3"/>
        <v>0</v>
      </c>
      <c r="P36" s="130">
        <f t="shared" si="4"/>
        <v>0</v>
      </c>
    </row>
    <row r="37" spans="1:16" ht="13.95" customHeight="1" thickBot="1">
      <c r="A37" s="228">
        <v>28</v>
      </c>
      <c r="B37" s="204" t="s">
        <v>576</v>
      </c>
      <c r="C37" s="205">
        <v>199</v>
      </c>
      <c r="D37" s="206">
        <v>1.5</v>
      </c>
      <c r="E37" s="214" t="s">
        <v>174</v>
      </c>
      <c r="F37" s="216">
        <v>12570</v>
      </c>
      <c r="G37" s="198">
        <f t="shared" si="6"/>
        <v>312710</v>
      </c>
      <c r="H37" s="173">
        <f t="shared" si="0"/>
        <v>212.50678733031674</v>
      </c>
      <c r="I37" s="209">
        <v>95</v>
      </c>
      <c r="J37" s="229">
        <v>5990</v>
      </c>
      <c r="L37" s="100">
        <f t="shared" si="7"/>
        <v>0</v>
      </c>
      <c r="M37" s="130">
        <f t="shared" si="1"/>
        <v>0</v>
      </c>
      <c r="N37" s="130">
        <f t="shared" si="2"/>
        <v>12570</v>
      </c>
      <c r="O37" s="130">
        <f t="shared" si="3"/>
        <v>0</v>
      </c>
      <c r="P37" s="130">
        <f t="shared" si="4"/>
        <v>0</v>
      </c>
    </row>
    <row r="38" spans="1:16" ht="13.95" customHeight="1" thickBot="1">
      <c r="A38" s="228">
        <v>29</v>
      </c>
      <c r="B38" s="204" t="s">
        <v>576</v>
      </c>
      <c r="C38" s="205">
        <v>126</v>
      </c>
      <c r="D38" s="206">
        <v>2</v>
      </c>
      <c r="E38" s="214" t="s">
        <v>174</v>
      </c>
      <c r="F38" s="216">
        <v>10550</v>
      </c>
      <c r="G38" s="198">
        <f t="shared" si="6"/>
        <v>323260</v>
      </c>
      <c r="H38" s="173">
        <f t="shared" si="0"/>
        <v>137.40271493212668</v>
      </c>
      <c r="I38" s="209">
        <v>95</v>
      </c>
      <c r="J38" s="229">
        <v>6330</v>
      </c>
      <c r="L38" s="100">
        <f t="shared" si="7"/>
        <v>0</v>
      </c>
      <c r="M38" s="130">
        <f t="shared" si="1"/>
        <v>0</v>
      </c>
      <c r="N38" s="130">
        <f t="shared" si="2"/>
        <v>10550</v>
      </c>
      <c r="O38" s="130">
        <f t="shared" si="3"/>
        <v>0</v>
      </c>
      <c r="P38" s="130">
        <f t="shared" si="4"/>
        <v>0</v>
      </c>
    </row>
    <row r="39" spans="1:16" ht="13.95" customHeight="1" thickBot="1">
      <c r="A39" s="228">
        <v>30</v>
      </c>
      <c r="B39" s="204" t="s">
        <v>576</v>
      </c>
      <c r="C39" s="205">
        <v>349</v>
      </c>
      <c r="D39" s="206"/>
      <c r="E39" s="214" t="s">
        <v>186</v>
      </c>
      <c r="F39" s="216">
        <f t="shared" si="5"/>
        <v>0</v>
      </c>
      <c r="G39" s="198">
        <f t="shared" si="6"/>
        <v>323260</v>
      </c>
      <c r="H39" s="173">
        <f t="shared" si="0"/>
        <v>349</v>
      </c>
      <c r="I39" s="209">
        <v>92</v>
      </c>
      <c r="J39" s="229">
        <v>5980</v>
      </c>
      <c r="L39" s="100">
        <f t="shared" si="7"/>
        <v>0</v>
      </c>
      <c r="M39" s="130">
        <f t="shared" si="1"/>
        <v>0</v>
      </c>
      <c r="N39" s="130">
        <f t="shared" si="2"/>
        <v>0</v>
      </c>
      <c r="O39" s="130">
        <f t="shared" si="3"/>
        <v>0</v>
      </c>
      <c r="P39" s="130">
        <f t="shared" si="4"/>
        <v>0</v>
      </c>
    </row>
    <row r="40" spans="1:16" ht="13.95" customHeight="1" thickBot="1">
      <c r="A40" s="228">
        <v>31</v>
      </c>
      <c r="B40" s="204" t="s">
        <v>436</v>
      </c>
      <c r="C40" s="205">
        <v>266</v>
      </c>
      <c r="D40" s="206">
        <v>1</v>
      </c>
      <c r="E40" s="214" t="s">
        <v>174</v>
      </c>
      <c r="F40" s="216">
        <v>7570</v>
      </c>
      <c r="G40" s="198">
        <f t="shared" si="6"/>
        <v>330830</v>
      </c>
      <c r="H40" s="173">
        <f t="shared" si="0"/>
        <v>278.03619909502265</v>
      </c>
      <c r="I40" s="209">
        <v>92</v>
      </c>
      <c r="J40" s="229">
        <v>6250</v>
      </c>
      <c r="L40" s="100">
        <f t="shared" si="7"/>
        <v>0</v>
      </c>
      <c r="M40" s="130">
        <f t="shared" si="1"/>
        <v>0</v>
      </c>
      <c r="N40" s="130">
        <f t="shared" si="2"/>
        <v>7570</v>
      </c>
      <c r="O40" s="130">
        <f t="shared" si="3"/>
        <v>0</v>
      </c>
      <c r="P40" s="130">
        <f t="shared" si="4"/>
        <v>0</v>
      </c>
    </row>
    <row r="41" spans="1:16" ht="13.95" customHeight="1" thickBot="1">
      <c r="A41" s="228">
        <v>32</v>
      </c>
      <c r="B41" s="204"/>
      <c r="C41" s="205"/>
      <c r="D41" s="206"/>
      <c r="E41" s="214"/>
      <c r="F41" s="216">
        <f t="shared" si="5"/>
        <v>0</v>
      </c>
      <c r="G41" s="198">
        <f t="shared" si="6"/>
        <v>330830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330830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330830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330830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330830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330830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330830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330830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271.62683999999996</v>
      </c>
      <c r="D49" s="213"/>
      <c r="E49" s="207" t="s">
        <v>214</v>
      </c>
      <c r="F49" s="215"/>
      <c r="G49" s="199"/>
      <c r="H49" s="173">
        <f t="shared" si="0"/>
        <v>271.62683999999996</v>
      </c>
      <c r="I49" s="205">
        <v>92</v>
      </c>
      <c r="J49" s="229">
        <v>6290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375906.32728000003</v>
      </c>
      <c r="D50" s="195" t="s">
        <v>294</v>
      </c>
      <c r="E50" s="177" t="s">
        <v>295</v>
      </c>
      <c r="F50" s="191">
        <f>SUM(F10:F46)</f>
        <v>330830</v>
      </c>
      <c r="G50" s="201" t="s">
        <v>212</v>
      </c>
      <c r="H50" s="200"/>
      <c r="I50" s="197"/>
      <c r="J50" s="231" t="s">
        <v>257</v>
      </c>
      <c r="K50" s="32"/>
      <c r="L50" s="100"/>
      <c r="M50" s="101"/>
      <c r="N50" s="101"/>
      <c r="O50" s="102"/>
      <c r="P50" s="102"/>
    </row>
    <row r="51" spans="1:17" ht="13.95" customHeight="1" thickBot="1">
      <c r="A51" s="230" t="s">
        <v>259</v>
      </c>
      <c r="B51" s="210">
        <v>0.15138888888888888</v>
      </c>
      <c r="C51" s="190" t="s">
        <v>258</v>
      </c>
      <c r="D51" s="180" t="s">
        <v>260</v>
      </c>
      <c r="E51" s="210">
        <v>0.2298611111111111</v>
      </c>
      <c r="F51" s="190" t="s">
        <v>258</v>
      </c>
      <c r="G51" s="180" t="s">
        <v>261</v>
      </c>
      <c r="H51" s="217">
        <v>43175</v>
      </c>
      <c r="I51" s="197" t="s">
        <v>301</v>
      </c>
      <c r="J51" s="232">
        <f>H49+H55</f>
        <v>321.62683999999996</v>
      </c>
      <c r="K51" s="172"/>
      <c r="L51" s="100"/>
      <c r="M51" s="101"/>
      <c r="N51" s="101"/>
      <c r="O51" s="102"/>
      <c r="P51" s="102"/>
    </row>
    <row r="52" spans="1:17" ht="13.95" customHeight="1" thickBot="1">
      <c r="A52" s="230" t="s">
        <v>234</v>
      </c>
      <c r="B52" s="205">
        <v>491</v>
      </c>
      <c r="C52" s="179" t="s">
        <v>134</v>
      </c>
      <c r="D52" s="180" t="s">
        <v>216</v>
      </c>
      <c r="E52" s="211">
        <f>MAX(D10:D48)</f>
        <v>2</v>
      </c>
      <c r="F52" s="179" t="s">
        <v>221</v>
      </c>
      <c r="G52" s="180" t="s">
        <v>222</v>
      </c>
      <c r="H52" s="211">
        <f>F50/(SUM(C15:C48)*42)</f>
        <v>0.97402062098488462</v>
      </c>
      <c r="I52" s="197" t="s">
        <v>221</v>
      </c>
      <c r="J52" s="233" t="s">
        <v>292</v>
      </c>
      <c r="L52" s="100"/>
      <c r="M52" s="101"/>
      <c r="N52" s="101"/>
      <c r="O52" s="102"/>
      <c r="P52" s="102"/>
    </row>
    <row r="53" spans="1:17" ht="13.95" customHeight="1" thickBot="1">
      <c r="A53" s="230" t="s">
        <v>235</v>
      </c>
      <c r="B53" s="205">
        <v>2502</v>
      </c>
      <c r="C53" s="179" t="s">
        <v>134</v>
      </c>
      <c r="D53" s="180" t="s">
        <v>217</v>
      </c>
      <c r="E53" s="205">
        <f>MAX(I10:I49)</f>
        <v>95</v>
      </c>
      <c r="F53" s="179" t="s">
        <v>135</v>
      </c>
      <c r="G53" s="180" t="s">
        <v>219</v>
      </c>
      <c r="H53" s="205">
        <f>AVERAGE(I14:I48)</f>
        <v>94.777777777777771</v>
      </c>
      <c r="I53" s="197" t="s">
        <v>135</v>
      </c>
      <c r="J53" s="234">
        <f>SUM(H10:H49)+E55+H55</f>
        <v>9470.5443146821817</v>
      </c>
      <c r="L53" s="172"/>
      <c r="M53" s="172"/>
      <c r="N53" s="172"/>
      <c r="O53" s="172"/>
      <c r="P53" s="172"/>
    </row>
    <row r="54" spans="1:17" ht="13.95" customHeight="1" thickBot="1">
      <c r="A54" s="230" t="s">
        <v>136</v>
      </c>
      <c r="B54" s="208">
        <v>1567</v>
      </c>
      <c r="C54" s="179" t="s">
        <v>134</v>
      </c>
      <c r="D54" s="180" t="s">
        <v>218</v>
      </c>
      <c r="E54" s="205">
        <f>MAX(J10:J49)</f>
        <v>6960</v>
      </c>
      <c r="F54" s="179" t="s">
        <v>134</v>
      </c>
      <c r="G54" s="180" t="s">
        <v>220</v>
      </c>
      <c r="H54" s="205">
        <f>AVERAGE(J14:J48)</f>
        <v>6105.9259259259261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0.60861358287571443</v>
      </c>
      <c r="C55" s="179" t="s">
        <v>289</v>
      </c>
      <c r="D55" s="189" t="s">
        <v>287</v>
      </c>
      <c r="E55" s="212">
        <v>110</v>
      </c>
      <c r="F55" s="179" t="s">
        <v>288</v>
      </c>
      <c r="G55" s="178" t="s">
        <v>290</v>
      </c>
      <c r="H55" s="212">
        <v>50</v>
      </c>
      <c r="I55" s="197" t="s">
        <v>288</v>
      </c>
      <c r="J55" s="234">
        <f>(C50/42)+E55+H55</f>
        <v>9110.15064952381</v>
      </c>
      <c r="L55" s="85">
        <f t="shared" ref="L55:P55" si="10">SUM(L10:L49)</f>
        <v>59.523809523809526</v>
      </c>
      <c r="M55" s="85">
        <f t="shared" si="10"/>
        <v>82960</v>
      </c>
      <c r="N55" s="85">
        <f t="shared" si="10"/>
        <v>247870</v>
      </c>
      <c r="O55" s="85">
        <f t="shared" si="10"/>
        <v>0</v>
      </c>
      <c r="P55" s="85">
        <f t="shared" si="10"/>
        <v>0</v>
      </c>
    </row>
    <row r="56" spans="1:17" ht="43.2" customHeight="1">
      <c r="A56" s="625" t="s">
        <v>583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12252</v>
      </c>
      <c r="B61" s="119">
        <f>C6</f>
        <v>12401</v>
      </c>
      <c r="C61" s="119">
        <f>C50</f>
        <v>375906.32728000003</v>
      </c>
      <c r="D61" s="119">
        <f>J55</f>
        <v>9110.15064952381</v>
      </c>
      <c r="E61" s="119">
        <f>F50</f>
        <v>330830</v>
      </c>
      <c r="F61" s="119">
        <f>M55</f>
        <v>82960</v>
      </c>
      <c r="G61" s="119">
        <f>N55</f>
        <v>247870</v>
      </c>
      <c r="H61" s="119">
        <f>O55</f>
        <v>0</v>
      </c>
      <c r="I61" s="119">
        <f>P55</f>
        <v>0</v>
      </c>
      <c r="J61" s="119">
        <f>B52</f>
        <v>491</v>
      </c>
      <c r="K61" s="119">
        <f>B53</f>
        <v>2502</v>
      </c>
      <c r="L61" s="119">
        <f>B54</f>
        <v>1567</v>
      </c>
      <c r="M61" s="120">
        <f>B55</f>
        <v>0.60861358287571443</v>
      </c>
      <c r="N61" s="119">
        <f>E53</f>
        <v>95</v>
      </c>
      <c r="O61" s="119">
        <f>H53</f>
        <v>94.777777777777771</v>
      </c>
      <c r="P61" s="119">
        <f>E54</f>
        <v>6960</v>
      </c>
      <c r="Q61" s="119">
        <f>H54</f>
        <v>6105.9259259259261</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0.24860603153666286</v>
      </c>
      <c r="N3" s="143">
        <f>N55/F50</f>
        <v>0.75139396846333717</v>
      </c>
      <c r="O3" s="143">
        <f>O55/F50</f>
        <v>0</v>
      </c>
      <c r="P3" s="143">
        <f>P55/F50</f>
        <v>0</v>
      </c>
    </row>
    <row r="4" spans="1:17" ht="13.95" customHeight="1" thickBot="1">
      <c r="A4" s="615">
        <v>41</v>
      </c>
      <c r="B4" s="181" t="s">
        <v>276</v>
      </c>
      <c r="C4" s="202">
        <v>12236</v>
      </c>
      <c r="D4" s="182" t="s">
        <v>137</v>
      </c>
      <c r="E4" s="186">
        <f>'Perf Sheet '!$L$5</f>
        <v>2.2169999999999999E-2</v>
      </c>
      <c r="F4" s="616" t="s">
        <v>284</v>
      </c>
      <c r="G4" s="617"/>
      <c r="H4" s="618" t="s">
        <v>512</v>
      </c>
      <c r="I4" s="618"/>
      <c r="J4" s="619"/>
      <c r="N4" s="32"/>
    </row>
    <row r="5" spans="1:17" ht="13.95" customHeight="1" thickBot="1">
      <c r="A5" s="615"/>
      <c r="B5" s="580" t="s">
        <v>139</v>
      </c>
      <c r="C5" s="203">
        <v>12070</v>
      </c>
      <c r="D5" s="183" t="s">
        <v>277</v>
      </c>
      <c r="E5" s="187">
        <f>(C6+C5)/2</f>
        <v>12145</v>
      </c>
      <c r="F5" s="616" t="s">
        <v>285</v>
      </c>
      <c r="G5" s="620"/>
      <c r="H5" s="618" t="s">
        <v>584</v>
      </c>
      <c r="I5" s="621"/>
      <c r="J5" s="619"/>
      <c r="M5" s="628" t="s">
        <v>198</v>
      </c>
      <c r="N5" s="629"/>
      <c r="O5" s="629"/>
      <c r="P5" s="630"/>
    </row>
    <row r="6" spans="1:17" ht="13.95" customHeight="1" thickBot="1">
      <c r="A6" s="225" t="s">
        <v>202</v>
      </c>
      <c r="B6" s="580" t="s">
        <v>140</v>
      </c>
      <c r="C6" s="203">
        <v>12220</v>
      </c>
      <c r="D6" s="184" t="s">
        <v>203</v>
      </c>
      <c r="E6" s="188">
        <f>'Perf Sheet '!$J$13</f>
        <v>0.65</v>
      </c>
      <c r="F6" s="192" t="s">
        <v>226</v>
      </c>
      <c r="G6" s="194">
        <f>SUM(C12:C15)/SUM(C12:C46)</f>
        <v>8.6316805072189112E-2</v>
      </c>
      <c r="H6" s="192" t="s">
        <v>224</v>
      </c>
      <c r="I6" s="173">
        <f>J55/'Perf Sheet '!$E$21</f>
        <v>48.610059332541873</v>
      </c>
      <c r="J6" s="226"/>
      <c r="M6" s="631" t="s">
        <v>199</v>
      </c>
      <c r="N6" s="632"/>
      <c r="O6" s="632"/>
      <c r="P6" s="633"/>
    </row>
    <row r="7" spans="1:17" ht="13.95" customHeight="1" thickBot="1">
      <c r="A7" s="227">
        <v>22.1</v>
      </c>
      <c r="B7" s="580" t="s">
        <v>141</v>
      </c>
      <c r="C7" s="203">
        <v>8928</v>
      </c>
      <c r="D7" s="185" t="s">
        <v>138</v>
      </c>
      <c r="E7" s="187">
        <f>'Perf Sheet '!$J$15</f>
        <v>6</v>
      </c>
      <c r="F7" s="193" t="s">
        <v>223</v>
      </c>
      <c r="G7" s="187">
        <f>'Perf Sheet '!$J$12</f>
        <v>95</v>
      </c>
      <c r="H7" s="192" t="s">
        <v>225</v>
      </c>
      <c r="I7" s="173">
        <f>F50/'Perf Sheet '!$E$21</f>
        <v>1848.0886426592797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36</v>
      </c>
      <c r="D10" s="206"/>
      <c r="E10" s="214" t="s">
        <v>197</v>
      </c>
      <c r="F10" s="216">
        <f>(D10*42)*C10</f>
        <v>0</v>
      </c>
      <c r="G10" s="198">
        <f>F10</f>
        <v>0</v>
      </c>
      <c r="H10" s="173">
        <f t="shared" ref="H10:H49" si="0">(1*((D10/$A$7)+1))*C10</f>
        <v>36</v>
      </c>
      <c r="I10" s="209">
        <v>15</v>
      </c>
      <c r="J10" s="229">
        <v>4384</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5830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130</v>
      </c>
      <c r="D12" s="206"/>
      <c r="E12" s="214" t="s">
        <v>147</v>
      </c>
      <c r="F12" s="216">
        <f t="shared" si="5"/>
        <v>0</v>
      </c>
      <c r="G12" s="198">
        <f t="shared" si="6"/>
        <v>0</v>
      </c>
      <c r="H12" s="173">
        <f t="shared" si="0"/>
        <v>130</v>
      </c>
      <c r="I12" s="209">
        <v>82</v>
      </c>
      <c r="J12" s="229">
        <v>6520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6420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350</v>
      </c>
      <c r="D14" s="206"/>
      <c r="E14" s="214" t="s">
        <v>148</v>
      </c>
      <c r="F14" s="216">
        <f t="shared" si="5"/>
        <v>0</v>
      </c>
      <c r="G14" s="198">
        <f t="shared" si="6"/>
        <v>0</v>
      </c>
      <c r="H14" s="173">
        <f t="shared" si="0"/>
        <v>350</v>
      </c>
      <c r="I14" s="209">
        <v>95</v>
      </c>
      <c r="J14" s="229">
        <v>6650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2530</v>
      </c>
      <c r="G15" s="198">
        <f t="shared" si="6"/>
        <v>2530</v>
      </c>
      <c r="H15" s="173">
        <f t="shared" si="0"/>
        <v>202.71493212669682</v>
      </c>
      <c r="I15" s="209">
        <v>95</v>
      </c>
      <c r="J15" s="229">
        <v>6800</v>
      </c>
      <c r="L15" s="100">
        <f t="shared" si="7"/>
        <v>0</v>
      </c>
      <c r="M15" s="130">
        <f t="shared" si="1"/>
        <v>2530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8840</v>
      </c>
      <c r="H16" s="173">
        <f t="shared" si="0"/>
        <v>256.78733031674204</v>
      </c>
      <c r="I16" s="209">
        <v>95</v>
      </c>
      <c r="J16" s="229">
        <v>6960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20170</v>
      </c>
      <c r="H17" s="173">
        <f t="shared" si="0"/>
        <v>312.21719457013575</v>
      </c>
      <c r="I17" s="209">
        <v>95</v>
      </c>
      <c r="J17" s="229">
        <v>6200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43280</v>
      </c>
      <c r="H18" s="173">
        <f t="shared" si="0"/>
        <v>524.88687782805437</v>
      </c>
      <c r="I18" s="209">
        <v>95</v>
      </c>
      <c r="J18" s="229">
        <v>6920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24550</v>
      </c>
      <c r="G19" s="198">
        <f t="shared" si="6"/>
        <v>67830</v>
      </c>
      <c r="H19" s="173">
        <f t="shared" si="0"/>
        <v>476.47058823529414</v>
      </c>
      <c r="I19" s="209">
        <v>95</v>
      </c>
      <c r="J19" s="229">
        <v>6850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15100</v>
      </c>
      <c r="G20" s="198">
        <f t="shared" si="6"/>
        <v>82930</v>
      </c>
      <c r="H20" s="173">
        <f t="shared" si="0"/>
        <v>256.28959276018099</v>
      </c>
      <c r="I20" s="209">
        <v>95</v>
      </c>
      <c r="J20" s="229">
        <v>6700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580</v>
      </c>
      <c r="C21" s="205">
        <v>300</v>
      </c>
      <c r="D21" s="206">
        <v>0.6</v>
      </c>
      <c r="E21" s="214" t="s">
        <v>174</v>
      </c>
      <c r="F21" s="216">
        <v>7560</v>
      </c>
      <c r="G21" s="198">
        <f t="shared" si="6"/>
        <v>90490</v>
      </c>
      <c r="H21" s="173">
        <f t="shared" si="0"/>
        <v>308.1447963800905</v>
      </c>
      <c r="I21" s="209">
        <v>95</v>
      </c>
      <c r="J21" s="229">
        <v>6720</v>
      </c>
      <c r="L21" s="100">
        <f t="shared" si="7"/>
        <v>0</v>
      </c>
      <c r="M21" s="130">
        <f t="shared" si="1"/>
        <v>0</v>
      </c>
      <c r="N21" s="130">
        <f t="shared" si="2"/>
        <v>7560</v>
      </c>
      <c r="O21" s="130">
        <f t="shared" si="3"/>
        <v>0</v>
      </c>
      <c r="P21" s="130">
        <f t="shared" si="4"/>
        <v>0</v>
      </c>
      <c r="Q21" s="86" t="s">
        <v>187</v>
      </c>
    </row>
    <row r="22" spans="1:17" ht="13.95" customHeight="1" thickBot="1">
      <c r="A22" s="228">
        <v>13</v>
      </c>
      <c r="B22" s="204" t="s">
        <v>580</v>
      </c>
      <c r="C22" s="205">
        <v>550</v>
      </c>
      <c r="D22" s="206">
        <v>0.9</v>
      </c>
      <c r="E22" s="214" t="s">
        <v>174</v>
      </c>
      <c r="F22" s="216">
        <v>20780</v>
      </c>
      <c r="G22" s="198">
        <f t="shared" si="6"/>
        <v>111270</v>
      </c>
      <c r="H22" s="173">
        <f t="shared" si="0"/>
        <v>572.39819004524895</v>
      </c>
      <c r="I22" s="209">
        <v>95</v>
      </c>
      <c r="J22" s="229">
        <v>6270</v>
      </c>
      <c r="L22" s="100">
        <f t="shared" si="7"/>
        <v>0</v>
      </c>
      <c r="M22" s="130">
        <f t="shared" si="1"/>
        <v>0</v>
      </c>
      <c r="N22" s="130">
        <f t="shared" si="2"/>
        <v>20780</v>
      </c>
      <c r="O22" s="130">
        <f t="shared" si="3"/>
        <v>0</v>
      </c>
      <c r="P22" s="130">
        <f t="shared" si="4"/>
        <v>0</v>
      </c>
      <c r="Q22" s="86" t="s">
        <v>197</v>
      </c>
    </row>
    <row r="23" spans="1:17" ht="13.95" customHeight="1" thickBot="1">
      <c r="A23" s="228">
        <v>14</v>
      </c>
      <c r="B23" s="204" t="s">
        <v>580</v>
      </c>
      <c r="C23" s="205">
        <v>150</v>
      </c>
      <c r="D23" s="206">
        <v>0.3</v>
      </c>
      <c r="E23" s="214" t="s">
        <v>174</v>
      </c>
      <c r="F23" s="216">
        <v>1890</v>
      </c>
      <c r="G23" s="198">
        <f t="shared" si="6"/>
        <v>113160</v>
      </c>
      <c r="H23" s="173">
        <f t="shared" si="0"/>
        <v>152.03619909502262</v>
      </c>
      <c r="I23" s="209">
        <v>95</v>
      </c>
      <c r="J23" s="229">
        <v>6080</v>
      </c>
      <c r="L23" s="100">
        <f t="shared" si="7"/>
        <v>0</v>
      </c>
      <c r="M23" s="130">
        <f t="shared" si="1"/>
        <v>0</v>
      </c>
      <c r="N23" s="130">
        <f t="shared" si="2"/>
        <v>1890</v>
      </c>
      <c r="O23" s="130">
        <f t="shared" si="3"/>
        <v>0</v>
      </c>
      <c r="P23" s="130">
        <f t="shared" si="4"/>
        <v>0</v>
      </c>
      <c r="Q23" s="86" t="s">
        <v>249</v>
      </c>
    </row>
    <row r="24" spans="1:17" ht="13.95" customHeight="1" thickBot="1">
      <c r="A24" s="228">
        <v>15</v>
      </c>
      <c r="B24" s="204" t="s">
        <v>580</v>
      </c>
      <c r="C24" s="205">
        <v>350</v>
      </c>
      <c r="D24" s="206">
        <v>0.9</v>
      </c>
      <c r="E24" s="214" t="s">
        <v>174</v>
      </c>
      <c r="F24" s="216">
        <v>13220</v>
      </c>
      <c r="G24" s="198">
        <f t="shared" si="6"/>
        <v>126380</v>
      </c>
      <c r="H24" s="173">
        <f t="shared" si="0"/>
        <v>364.2533936651584</v>
      </c>
      <c r="I24" s="209">
        <v>95</v>
      </c>
      <c r="J24" s="229">
        <v>6110</v>
      </c>
      <c r="L24" s="100">
        <f t="shared" si="7"/>
        <v>0</v>
      </c>
      <c r="M24" s="130">
        <f t="shared" si="1"/>
        <v>0</v>
      </c>
      <c r="N24" s="130">
        <f t="shared" si="2"/>
        <v>13220</v>
      </c>
      <c r="O24" s="130">
        <f t="shared" si="3"/>
        <v>0</v>
      </c>
      <c r="P24" s="130">
        <f t="shared" si="4"/>
        <v>0</v>
      </c>
      <c r="Q24" s="86" t="s">
        <v>291</v>
      </c>
    </row>
    <row r="25" spans="1:17" ht="13.95" customHeight="1" thickBot="1">
      <c r="A25" s="228">
        <v>16</v>
      </c>
      <c r="B25" s="204" t="s">
        <v>580</v>
      </c>
      <c r="C25" s="205">
        <v>500</v>
      </c>
      <c r="D25" s="206">
        <v>1.3</v>
      </c>
      <c r="E25" s="214" t="s">
        <v>174</v>
      </c>
      <c r="F25" s="216">
        <v>27180</v>
      </c>
      <c r="G25" s="198">
        <f t="shared" si="6"/>
        <v>153560</v>
      </c>
      <c r="H25" s="173">
        <f t="shared" si="0"/>
        <v>529.41176470588232</v>
      </c>
      <c r="I25" s="209">
        <v>95</v>
      </c>
      <c r="J25" s="229">
        <v>6230</v>
      </c>
      <c r="L25" s="100">
        <f t="shared" si="7"/>
        <v>0</v>
      </c>
      <c r="M25" s="130">
        <f t="shared" si="1"/>
        <v>0</v>
      </c>
      <c r="N25" s="130">
        <f t="shared" si="2"/>
        <v>27180</v>
      </c>
      <c r="O25" s="130">
        <f t="shared" si="3"/>
        <v>0</v>
      </c>
      <c r="P25" s="130">
        <f t="shared" si="4"/>
        <v>0</v>
      </c>
      <c r="Q25" s="87" t="s">
        <v>214</v>
      </c>
    </row>
    <row r="26" spans="1:17" ht="13.95" customHeight="1" thickBot="1">
      <c r="A26" s="228">
        <v>17</v>
      </c>
      <c r="B26" s="204" t="s">
        <v>580</v>
      </c>
      <c r="C26" s="205">
        <v>150</v>
      </c>
      <c r="D26" s="206">
        <v>0.3</v>
      </c>
      <c r="E26" s="214" t="s">
        <v>174</v>
      </c>
      <c r="F26" s="216">
        <v>1890</v>
      </c>
      <c r="G26" s="198">
        <f t="shared" si="6"/>
        <v>155450</v>
      </c>
      <c r="H26" s="173">
        <f t="shared" si="0"/>
        <v>152.03619909502262</v>
      </c>
      <c r="I26" s="209">
        <v>95</v>
      </c>
      <c r="J26" s="229">
        <v>5990</v>
      </c>
      <c r="L26" s="100">
        <f t="shared" si="7"/>
        <v>0</v>
      </c>
      <c r="M26" s="130">
        <f t="shared" si="1"/>
        <v>0</v>
      </c>
      <c r="N26" s="130">
        <f t="shared" si="2"/>
        <v>1890</v>
      </c>
      <c r="O26" s="130">
        <f t="shared" si="3"/>
        <v>0</v>
      </c>
      <c r="P26" s="130">
        <f t="shared" si="4"/>
        <v>0</v>
      </c>
    </row>
    <row r="27" spans="1:17" ht="13.95" customHeight="1" thickBot="1">
      <c r="A27" s="228">
        <v>18</v>
      </c>
      <c r="B27" s="204" t="s">
        <v>580</v>
      </c>
      <c r="C27" s="205">
        <v>400</v>
      </c>
      <c r="D27" s="206">
        <v>0.9</v>
      </c>
      <c r="E27" s="214" t="s">
        <v>174</v>
      </c>
      <c r="F27" s="216">
        <v>15110</v>
      </c>
      <c r="G27" s="198">
        <f t="shared" si="6"/>
        <v>170560</v>
      </c>
      <c r="H27" s="173">
        <f t="shared" si="0"/>
        <v>416.28959276018105</v>
      </c>
      <c r="I27" s="209">
        <v>95</v>
      </c>
      <c r="J27" s="229">
        <v>6050</v>
      </c>
      <c r="L27" s="100">
        <f t="shared" si="7"/>
        <v>0</v>
      </c>
      <c r="M27" s="130">
        <f t="shared" si="1"/>
        <v>0</v>
      </c>
      <c r="N27" s="130">
        <f t="shared" si="2"/>
        <v>15110</v>
      </c>
      <c r="O27" s="130">
        <f t="shared" si="3"/>
        <v>0</v>
      </c>
      <c r="P27" s="130">
        <f t="shared" si="4"/>
        <v>0</v>
      </c>
    </row>
    <row r="28" spans="1:17" ht="13.95" customHeight="1" thickBot="1">
      <c r="A28" s="228">
        <v>19</v>
      </c>
      <c r="B28" s="204" t="s">
        <v>580</v>
      </c>
      <c r="C28" s="205">
        <v>400</v>
      </c>
      <c r="D28" s="206">
        <v>1.3</v>
      </c>
      <c r="E28" s="214" t="s">
        <v>174</v>
      </c>
      <c r="F28" s="216">
        <v>21860</v>
      </c>
      <c r="G28" s="198">
        <f t="shared" si="6"/>
        <v>192420</v>
      </c>
      <c r="H28" s="173">
        <f t="shared" si="0"/>
        <v>423.52941176470591</v>
      </c>
      <c r="I28" s="209">
        <v>95</v>
      </c>
      <c r="J28" s="229">
        <v>6150</v>
      </c>
      <c r="L28" s="100">
        <f t="shared" si="7"/>
        <v>0</v>
      </c>
      <c r="M28" s="130">
        <f t="shared" si="1"/>
        <v>0</v>
      </c>
      <c r="N28" s="130">
        <f t="shared" si="2"/>
        <v>21860</v>
      </c>
      <c r="O28" s="130">
        <f t="shared" si="3"/>
        <v>0</v>
      </c>
      <c r="P28" s="130">
        <f t="shared" si="4"/>
        <v>0</v>
      </c>
    </row>
    <row r="29" spans="1:17" ht="13.95" customHeight="1" thickBot="1">
      <c r="A29" s="228">
        <v>20</v>
      </c>
      <c r="B29" s="204" t="s">
        <v>580</v>
      </c>
      <c r="C29" s="205">
        <v>400</v>
      </c>
      <c r="D29" s="206">
        <v>0.9</v>
      </c>
      <c r="E29" s="214" t="s">
        <v>174</v>
      </c>
      <c r="F29" s="216">
        <v>15110</v>
      </c>
      <c r="G29" s="198">
        <f t="shared" si="6"/>
        <v>207530</v>
      </c>
      <c r="H29" s="173">
        <f t="shared" si="0"/>
        <v>416.28959276018105</v>
      </c>
      <c r="I29" s="209">
        <v>95</v>
      </c>
      <c r="J29" s="229">
        <v>6130</v>
      </c>
      <c r="L29" s="100">
        <f t="shared" si="7"/>
        <v>0</v>
      </c>
      <c r="M29" s="130">
        <f t="shared" si="1"/>
        <v>0</v>
      </c>
      <c r="N29" s="130">
        <f t="shared" si="2"/>
        <v>15110</v>
      </c>
      <c r="O29" s="130">
        <f t="shared" si="3"/>
        <v>0</v>
      </c>
      <c r="P29" s="130">
        <f t="shared" si="4"/>
        <v>0</v>
      </c>
    </row>
    <row r="30" spans="1:17" ht="13.95" customHeight="1" thickBot="1">
      <c r="A30" s="228">
        <v>21</v>
      </c>
      <c r="B30" s="204" t="s">
        <v>580</v>
      </c>
      <c r="C30" s="205">
        <v>300</v>
      </c>
      <c r="D30" s="206">
        <v>1.5</v>
      </c>
      <c r="E30" s="214" t="s">
        <v>174</v>
      </c>
      <c r="F30" s="216">
        <v>18880</v>
      </c>
      <c r="G30" s="198">
        <f t="shared" si="6"/>
        <v>226410</v>
      </c>
      <c r="H30" s="173">
        <f t="shared" si="0"/>
        <v>320.36199095022624</v>
      </c>
      <c r="I30" s="209">
        <v>95</v>
      </c>
      <c r="J30" s="229">
        <v>6260</v>
      </c>
      <c r="L30" s="100">
        <f t="shared" si="7"/>
        <v>0</v>
      </c>
      <c r="M30" s="130">
        <f t="shared" si="1"/>
        <v>0</v>
      </c>
      <c r="N30" s="130">
        <f t="shared" si="2"/>
        <v>18880</v>
      </c>
      <c r="O30" s="130">
        <f t="shared" si="3"/>
        <v>0</v>
      </c>
      <c r="P30" s="130">
        <f t="shared" si="4"/>
        <v>0</v>
      </c>
    </row>
    <row r="31" spans="1:17" ht="13.95" customHeight="1" thickBot="1">
      <c r="A31" s="228">
        <v>22</v>
      </c>
      <c r="B31" s="204" t="s">
        <v>580</v>
      </c>
      <c r="C31" s="205">
        <v>300</v>
      </c>
      <c r="D31" s="206">
        <v>0.6</v>
      </c>
      <c r="E31" s="214" t="s">
        <v>174</v>
      </c>
      <c r="F31" s="216">
        <v>7560</v>
      </c>
      <c r="G31" s="198">
        <f t="shared" si="6"/>
        <v>233970</v>
      </c>
      <c r="H31" s="173">
        <f t="shared" si="0"/>
        <v>308.1447963800905</v>
      </c>
      <c r="I31" s="209">
        <v>95</v>
      </c>
      <c r="J31" s="229">
        <v>6100</v>
      </c>
      <c r="L31" s="100">
        <f t="shared" si="7"/>
        <v>0</v>
      </c>
      <c r="M31" s="130">
        <f t="shared" si="1"/>
        <v>0</v>
      </c>
      <c r="N31" s="130">
        <f t="shared" si="2"/>
        <v>7560</v>
      </c>
      <c r="O31" s="130">
        <f t="shared" si="3"/>
        <v>0</v>
      </c>
      <c r="P31" s="130">
        <f t="shared" si="4"/>
        <v>0</v>
      </c>
    </row>
    <row r="32" spans="1:17" ht="13.95" customHeight="1" thickBot="1">
      <c r="A32" s="228">
        <v>23</v>
      </c>
      <c r="B32" s="204" t="s">
        <v>580</v>
      </c>
      <c r="C32" s="205">
        <v>350</v>
      </c>
      <c r="D32" s="206">
        <v>0.9</v>
      </c>
      <c r="E32" s="214" t="s">
        <v>174</v>
      </c>
      <c r="F32" s="216">
        <v>13220</v>
      </c>
      <c r="G32" s="198">
        <f t="shared" si="6"/>
        <v>247190</v>
      </c>
      <c r="H32" s="173">
        <f t="shared" si="0"/>
        <v>364.2533936651584</v>
      </c>
      <c r="I32" s="209">
        <v>95</v>
      </c>
      <c r="J32" s="229">
        <v>6130</v>
      </c>
      <c r="L32" s="100">
        <f t="shared" si="7"/>
        <v>0</v>
      </c>
      <c r="M32" s="130">
        <f t="shared" si="1"/>
        <v>0</v>
      </c>
      <c r="N32" s="130">
        <f t="shared" si="2"/>
        <v>13220</v>
      </c>
      <c r="O32" s="130">
        <f t="shared" si="3"/>
        <v>0</v>
      </c>
      <c r="P32" s="130">
        <f t="shared" si="4"/>
        <v>0</v>
      </c>
    </row>
    <row r="33" spans="1:16" ht="13.95" customHeight="1" thickBot="1">
      <c r="A33" s="228">
        <v>24</v>
      </c>
      <c r="B33" s="204" t="s">
        <v>580</v>
      </c>
      <c r="C33" s="205">
        <v>250</v>
      </c>
      <c r="D33" s="206">
        <v>1.5</v>
      </c>
      <c r="E33" s="214" t="s">
        <v>174</v>
      </c>
      <c r="F33" s="216">
        <v>13220</v>
      </c>
      <c r="G33" s="198">
        <f t="shared" si="6"/>
        <v>260410</v>
      </c>
      <c r="H33" s="173">
        <f t="shared" si="0"/>
        <v>266.96832579185519</v>
      </c>
      <c r="I33" s="209">
        <v>95</v>
      </c>
      <c r="J33" s="229">
        <v>6250</v>
      </c>
      <c r="L33" s="100">
        <f t="shared" si="7"/>
        <v>0</v>
      </c>
      <c r="M33" s="130">
        <f t="shared" si="1"/>
        <v>0</v>
      </c>
      <c r="N33" s="130">
        <f t="shared" si="2"/>
        <v>13220</v>
      </c>
      <c r="O33" s="130">
        <f t="shared" si="3"/>
        <v>0</v>
      </c>
      <c r="P33" s="130">
        <f t="shared" si="4"/>
        <v>0</v>
      </c>
    </row>
    <row r="34" spans="1:16" ht="13.95" customHeight="1" thickBot="1">
      <c r="A34" s="228">
        <v>25</v>
      </c>
      <c r="B34" s="204" t="s">
        <v>580</v>
      </c>
      <c r="C34" s="205">
        <v>250</v>
      </c>
      <c r="D34" s="206">
        <v>0.6</v>
      </c>
      <c r="E34" s="214" t="s">
        <v>174</v>
      </c>
      <c r="F34" s="216">
        <v>6310</v>
      </c>
      <c r="G34" s="198">
        <f t="shared" si="6"/>
        <v>266720</v>
      </c>
      <c r="H34" s="173">
        <f t="shared" si="0"/>
        <v>256.78733031674204</v>
      </c>
      <c r="I34" s="209">
        <v>95</v>
      </c>
      <c r="J34" s="229">
        <v>6100</v>
      </c>
      <c r="L34" s="100">
        <f t="shared" si="7"/>
        <v>0</v>
      </c>
      <c r="M34" s="130">
        <f t="shared" si="1"/>
        <v>0</v>
      </c>
      <c r="N34" s="130">
        <f t="shared" si="2"/>
        <v>6310</v>
      </c>
      <c r="O34" s="130">
        <f t="shared" si="3"/>
        <v>0</v>
      </c>
      <c r="P34" s="130">
        <f t="shared" si="4"/>
        <v>0</v>
      </c>
    </row>
    <row r="35" spans="1:16" ht="13.95" customHeight="1" thickBot="1">
      <c r="A35" s="228">
        <v>26</v>
      </c>
      <c r="B35" s="204" t="s">
        <v>580</v>
      </c>
      <c r="C35" s="205">
        <v>410</v>
      </c>
      <c r="D35" s="206">
        <v>1</v>
      </c>
      <c r="E35" s="214" t="s">
        <v>174</v>
      </c>
      <c r="F35" s="216">
        <v>17640</v>
      </c>
      <c r="G35" s="198">
        <f t="shared" si="6"/>
        <v>284360</v>
      </c>
      <c r="H35" s="173">
        <f t="shared" si="0"/>
        <v>428.55203619909503</v>
      </c>
      <c r="I35" s="209">
        <v>95</v>
      </c>
      <c r="J35" s="229">
        <v>6150</v>
      </c>
      <c r="L35" s="100">
        <f t="shared" si="7"/>
        <v>0</v>
      </c>
      <c r="M35" s="130">
        <f t="shared" si="1"/>
        <v>0</v>
      </c>
      <c r="N35" s="130">
        <f t="shared" si="2"/>
        <v>17640</v>
      </c>
      <c r="O35" s="130">
        <f t="shared" si="3"/>
        <v>0</v>
      </c>
      <c r="P35" s="130">
        <f t="shared" si="4"/>
        <v>0</v>
      </c>
    </row>
    <row r="36" spans="1:16" ht="13.95" customHeight="1" thickBot="1">
      <c r="A36" s="228">
        <v>27</v>
      </c>
      <c r="B36" s="204" t="s">
        <v>580</v>
      </c>
      <c r="C36" s="205">
        <v>250</v>
      </c>
      <c r="D36" s="206">
        <v>1.3</v>
      </c>
      <c r="E36" s="214" t="s">
        <v>174</v>
      </c>
      <c r="F36" s="216">
        <v>13670</v>
      </c>
      <c r="G36" s="198">
        <f t="shared" si="6"/>
        <v>298030</v>
      </c>
      <c r="H36" s="173">
        <f t="shared" si="0"/>
        <v>264.70588235294116</v>
      </c>
      <c r="I36" s="209">
        <v>95</v>
      </c>
      <c r="J36" s="229">
        <v>6200</v>
      </c>
      <c r="L36" s="100">
        <f t="shared" si="7"/>
        <v>0</v>
      </c>
      <c r="M36" s="130">
        <f t="shared" si="1"/>
        <v>0</v>
      </c>
      <c r="N36" s="130">
        <f t="shared" si="2"/>
        <v>13670</v>
      </c>
      <c r="O36" s="130">
        <f t="shared" si="3"/>
        <v>0</v>
      </c>
      <c r="P36" s="130">
        <f t="shared" si="4"/>
        <v>0</v>
      </c>
    </row>
    <row r="37" spans="1:16" ht="13.95" customHeight="1" thickBot="1">
      <c r="A37" s="228">
        <v>28</v>
      </c>
      <c r="B37" s="204" t="s">
        <v>580</v>
      </c>
      <c r="C37" s="205">
        <v>200</v>
      </c>
      <c r="D37" s="206">
        <v>1.5</v>
      </c>
      <c r="E37" s="214" t="s">
        <v>174</v>
      </c>
      <c r="F37" s="216">
        <v>14630</v>
      </c>
      <c r="G37" s="198">
        <f t="shared" si="6"/>
        <v>312660</v>
      </c>
      <c r="H37" s="173">
        <f t="shared" si="0"/>
        <v>213.57466063348417</v>
      </c>
      <c r="I37" s="209">
        <v>95</v>
      </c>
      <c r="J37" s="229">
        <v>6250</v>
      </c>
      <c r="L37" s="100">
        <f t="shared" si="7"/>
        <v>0</v>
      </c>
      <c r="M37" s="130">
        <f t="shared" si="1"/>
        <v>0</v>
      </c>
      <c r="N37" s="130">
        <f t="shared" si="2"/>
        <v>14630</v>
      </c>
      <c r="O37" s="130">
        <f t="shared" si="3"/>
        <v>0</v>
      </c>
      <c r="P37" s="130">
        <f t="shared" si="4"/>
        <v>0</v>
      </c>
    </row>
    <row r="38" spans="1:16" ht="13.95" customHeight="1" thickBot="1">
      <c r="A38" s="228">
        <v>29</v>
      </c>
      <c r="B38" s="204" t="s">
        <v>577</v>
      </c>
      <c r="C38" s="205">
        <v>326</v>
      </c>
      <c r="D38" s="206">
        <v>2</v>
      </c>
      <c r="E38" s="214" t="s">
        <v>174</v>
      </c>
      <c r="F38" s="216">
        <v>20920</v>
      </c>
      <c r="G38" s="198">
        <f t="shared" si="6"/>
        <v>333580</v>
      </c>
      <c r="H38" s="173">
        <f t="shared" si="0"/>
        <v>355.50226244343889</v>
      </c>
      <c r="I38" s="209">
        <v>95</v>
      </c>
      <c r="J38" s="229">
        <v>6400</v>
      </c>
      <c r="L38" s="100">
        <f t="shared" si="7"/>
        <v>0</v>
      </c>
      <c r="M38" s="130">
        <f t="shared" si="1"/>
        <v>0</v>
      </c>
      <c r="N38" s="130">
        <f t="shared" si="2"/>
        <v>20920</v>
      </c>
      <c r="O38" s="130">
        <f t="shared" si="3"/>
        <v>0</v>
      </c>
      <c r="P38" s="130">
        <f t="shared" si="4"/>
        <v>0</v>
      </c>
    </row>
    <row r="39" spans="1:16" ht="13.95" customHeight="1" thickBot="1">
      <c r="A39" s="228">
        <v>30</v>
      </c>
      <c r="B39" s="204"/>
      <c r="C39" s="205"/>
      <c r="D39" s="206"/>
      <c r="E39" s="214"/>
      <c r="F39" s="216">
        <f t="shared" si="5"/>
        <v>0</v>
      </c>
      <c r="G39" s="198">
        <f t="shared" si="6"/>
        <v>333580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333580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333580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333580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333580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333580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333580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333580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333580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333580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267.59190000000001</v>
      </c>
      <c r="D49" s="213"/>
      <c r="E49" s="207" t="s">
        <v>214</v>
      </c>
      <c r="F49" s="215"/>
      <c r="G49" s="199"/>
      <c r="H49" s="173">
        <f t="shared" si="0"/>
        <v>267.59190000000001</v>
      </c>
      <c r="I49" s="205">
        <v>95</v>
      </c>
      <c r="J49" s="229">
        <v>6120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362002.85979999998</v>
      </c>
      <c r="D50" s="195" t="s">
        <v>294</v>
      </c>
      <c r="E50" s="177" t="s">
        <v>295</v>
      </c>
      <c r="F50" s="191">
        <f>SUM(F10:F46)</f>
        <v>333580</v>
      </c>
      <c r="G50" s="201" t="s">
        <v>212</v>
      </c>
      <c r="H50" s="200"/>
      <c r="I50" s="197"/>
      <c r="J50" s="231" t="s">
        <v>257</v>
      </c>
      <c r="K50" s="32"/>
      <c r="L50" s="100"/>
      <c r="M50" s="101"/>
      <c r="N50" s="101"/>
      <c r="O50" s="102"/>
      <c r="P50" s="102"/>
    </row>
    <row r="51" spans="1:17" ht="13.95" customHeight="1" thickBot="1">
      <c r="A51" s="230" t="s">
        <v>259</v>
      </c>
      <c r="B51" s="210">
        <v>0.3576388888888889</v>
      </c>
      <c r="C51" s="190" t="s">
        <v>258</v>
      </c>
      <c r="D51" s="180" t="s">
        <v>260</v>
      </c>
      <c r="E51" s="210">
        <v>0.43124999999999997</v>
      </c>
      <c r="F51" s="190" t="s">
        <v>258</v>
      </c>
      <c r="G51" s="180" t="s">
        <v>261</v>
      </c>
      <c r="H51" s="217">
        <v>43175</v>
      </c>
      <c r="I51" s="197" t="s">
        <v>301</v>
      </c>
      <c r="J51" s="232">
        <f>H49+H55</f>
        <v>317.59190000000001</v>
      </c>
      <c r="K51" s="172"/>
      <c r="L51" s="100"/>
      <c r="M51" s="101"/>
      <c r="N51" s="101"/>
      <c r="O51" s="102"/>
      <c r="P51" s="102"/>
    </row>
    <row r="52" spans="1:17" ht="13.95" customHeight="1" thickBot="1">
      <c r="A52" s="230" t="s">
        <v>234</v>
      </c>
      <c r="B52" s="205">
        <v>535</v>
      </c>
      <c r="C52" s="179" t="s">
        <v>134</v>
      </c>
      <c r="D52" s="180" t="s">
        <v>216</v>
      </c>
      <c r="E52" s="211">
        <f>MAX(D10:D48)</f>
        <v>2</v>
      </c>
      <c r="F52" s="179" t="s">
        <v>221</v>
      </c>
      <c r="G52" s="180" t="s">
        <v>222</v>
      </c>
      <c r="H52" s="211">
        <f>F50/(SUM(C15:C48)*42)</f>
        <v>1.021396727415246</v>
      </c>
      <c r="I52" s="197" t="s">
        <v>221</v>
      </c>
      <c r="J52" s="233" t="s">
        <v>292</v>
      </c>
      <c r="L52" s="100"/>
      <c r="M52" s="101"/>
      <c r="N52" s="101"/>
      <c r="O52" s="102"/>
      <c r="P52" s="102"/>
    </row>
    <row r="53" spans="1:17" ht="13.95" customHeight="1" thickBot="1">
      <c r="A53" s="230" t="s">
        <v>235</v>
      </c>
      <c r="B53" s="205">
        <v>4384</v>
      </c>
      <c r="C53" s="179" t="s">
        <v>134</v>
      </c>
      <c r="D53" s="180" t="s">
        <v>217</v>
      </c>
      <c r="E53" s="205">
        <f>MAX(I10:I49)</f>
        <v>95</v>
      </c>
      <c r="F53" s="179" t="s">
        <v>135</v>
      </c>
      <c r="G53" s="180" t="s">
        <v>219</v>
      </c>
      <c r="H53" s="205">
        <f>AVERAGE(I14:I48)</f>
        <v>95</v>
      </c>
      <c r="I53" s="197" t="s">
        <v>135</v>
      </c>
      <c r="J53" s="234">
        <f>SUM(H10:H49)+E55+H55</f>
        <v>9140.7220443654369</v>
      </c>
      <c r="L53" s="172"/>
      <c r="M53" s="172"/>
      <c r="N53" s="172"/>
      <c r="O53" s="172"/>
      <c r="P53" s="172"/>
    </row>
    <row r="54" spans="1:17" ht="13.95" customHeight="1" thickBot="1">
      <c r="A54" s="230" t="s">
        <v>136</v>
      </c>
      <c r="B54" s="208">
        <v>1665</v>
      </c>
      <c r="C54" s="179" t="s">
        <v>134</v>
      </c>
      <c r="D54" s="180" t="s">
        <v>218</v>
      </c>
      <c r="E54" s="205">
        <f>MAX(J10:J49)</f>
        <v>6960</v>
      </c>
      <c r="F54" s="179" t="s">
        <v>134</v>
      </c>
      <c r="G54" s="180" t="s">
        <v>220</v>
      </c>
      <c r="H54" s="205">
        <f>AVERAGE(J14:J48)</f>
        <v>6346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0.61949193548387105</v>
      </c>
      <c r="C55" s="179" t="s">
        <v>289</v>
      </c>
      <c r="D55" s="189" t="s">
        <v>287</v>
      </c>
      <c r="E55" s="212">
        <v>105</v>
      </c>
      <c r="F55" s="179" t="s">
        <v>288</v>
      </c>
      <c r="G55" s="178" t="s">
        <v>290</v>
      </c>
      <c r="H55" s="212">
        <v>50</v>
      </c>
      <c r="I55" s="197" t="s">
        <v>288</v>
      </c>
      <c r="J55" s="234">
        <f>(C50/42)+E55+H55</f>
        <v>8774.1157095238086</v>
      </c>
      <c r="L55" s="85">
        <f t="shared" ref="L55:P55" si="10">SUM(L10:L49)</f>
        <v>59.523809523809526</v>
      </c>
      <c r="M55" s="85">
        <f t="shared" si="10"/>
        <v>82930</v>
      </c>
      <c r="N55" s="85">
        <f t="shared" si="10"/>
        <v>250650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12070</v>
      </c>
      <c r="B61" s="119">
        <f>C6</f>
        <v>12220</v>
      </c>
      <c r="C61" s="119">
        <f>C50</f>
        <v>362002.85979999998</v>
      </c>
      <c r="D61" s="119">
        <f>J55</f>
        <v>8774.1157095238086</v>
      </c>
      <c r="E61" s="119">
        <f>F50</f>
        <v>333580</v>
      </c>
      <c r="F61" s="119">
        <f>M55</f>
        <v>82930</v>
      </c>
      <c r="G61" s="119">
        <f>N55</f>
        <v>250650</v>
      </c>
      <c r="H61" s="119">
        <f>O55</f>
        <v>0</v>
      </c>
      <c r="I61" s="119">
        <f>P55</f>
        <v>0</v>
      </c>
      <c r="J61" s="119">
        <f>B52</f>
        <v>535</v>
      </c>
      <c r="K61" s="119">
        <f>B53</f>
        <v>4384</v>
      </c>
      <c r="L61" s="119">
        <f>B54</f>
        <v>1665</v>
      </c>
      <c r="M61" s="120">
        <f>B55</f>
        <v>0.61949193548387105</v>
      </c>
      <c r="N61" s="119">
        <f>E53</f>
        <v>95</v>
      </c>
      <c r="O61" s="119">
        <f>H53</f>
        <v>95</v>
      </c>
      <c r="P61" s="119">
        <f>E54</f>
        <v>6960</v>
      </c>
      <c r="Q61" s="119">
        <f>H54</f>
        <v>6346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0.24799639801891041</v>
      </c>
      <c r="N3" s="143">
        <f>N55/F50</f>
        <v>0.75200360198108962</v>
      </c>
      <c r="O3" s="143">
        <f>O55/F50</f>
        <v>0</v>
      </c>
      <c r="P3" s="143">
        <f>P55/F50</f>
        <v>0</v>
      </c>
    </row>
    <row r="4" spans="1:17" ht="13.95" customHeight="1" thickBot="1">
      <c r="A4" s="615">
        <v>42</v>
      </c>
      <c r="B4" s="181" t="s">
        <v>276</v>
      </c>
      <c r="C4" s="202">
        <v>12054</v>
      </c>
      <c r="D4" s="182" t="s">
        <v>137</v>
      </c>
      <c r="E4" s="186">
        <f>'Perf Sheet '!$L$5</f>
        <v>2.2169999999999999E-2</v>
      </c>
      <c r="F4" s="616" t="s">
        <v>284</v>
      </c>
      <c r="G4" s="617"/>
      <c r="H4" s="618" t="s">
        <v>585</v>
      </c>
      <c r="I4" s="618"/>
      <c r="J4" s="619"/>
      <c r="N4" s="32"/>
    </row>
    <row r="5" spans="1:17" ht="13.95" customHeight="1" thickBot="1">
      <c r="A5" s="615"/>
      <c r="B5" s="580" t="s">
        <v>139</v>
      </c>
      <c r="C5" s="203">
        <v>11889</v>
      </c>
      <c r="D5" s="183" t="s">
        <v>277</v>
      </c>
      <c r="E5" s="187">
        <f>(C6+C5)/2</f>
        <v>11963.5</v>
      </c>
      <c r="F5" s="616" t="s">
        <v>285</v>
      </c>
      <c r="G5" s="620"/>
      <c r="H5" s="618" t="s">
        <v>509</v>
      </c>
      <c r="I5" s="621"/>
      <c r="J5" s="619"/>
      <c r="M5" s="628" t="s">
        <v>198</v>
      </c>
      <c r="N5" s="629"/>
      <c r="O5" s="629"/>
      <c r="P5" s="630"/>
    </row>
    <row r="6" spans="1:17" ht="13.95" customHeight="1" thickBot="1">
      <c r="A6" s="225" t="s">
        <v>202</v>
      </c>
      <c r="B6" s="580" t="s">
        <v>140</v>
      </c>
      <c r="C6" s="203">
        <v>12038</v>
      </c>
      <c r="D6" s="184" t="s">
        <v>203</v>
      </c>
      <c r="E6" s="188">
        <f>'Perf Sheet '!$J$13</f>
        <v>0.65</v>
      </c>
      <c r="F6" s="192" t="s">
        <v>226</v>
      </c>
      <c r="G6" s="194">
        <f>SUM(C12:C15)/SUM(C12:C46)</f>
        <v>6.5443794933817107E-2</v>
      </c>
      <c r="H6" s="192" t="s">
        <v>224</v>
      </c>
      <c r="I6" s="173">
        <f>J55/'Perf Sheet '!$E$21</f>
        <v>61.451038578024011</v>
      </c>
      <c r="J6" s="226"/>
      <c r="M6" s="631" t="s">
        <v>199</v>
      </c>
      <c r="N6" s="632"/>
      <c r="O6" s="632"/>
      <c r="P6" s="633"/>
    </row>
    <row r="7" spans="1:17" ht="13.95" customHeight="1" thickBot="1">
      <c r="A7" s="227">
        <v>22.1</v>
      </c>
      <c r="B7" s="580" t="s">
        <v>141</v>
      </c>
      <c r="C7" s="203">
        <v>8933</v>
      </c>
      <c r="D7" s="185" t="s">
        <v>138</v>
      </c>
      <c r="E7" s="187">
        <f>'Perf Sheet '!$J$15</f>
        <v>6</v>
      </c>
      <c r="F7" s="193" t="s">
        <v>223</v>
      </c>
      <c r="G7" s="187">
        <f>'Perf Sheet '!$J$12</f>
        <v>95</v>
      </c>
      <c r="H7" s="192" t="s">
        <v>225</v>
      </c>
      <c r="I7" s="173">
        <f>F50/'Perf Sheet '!$E$21</f>
        <v>1845.7063711911358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4161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0" si="5">(D11*42)*C11</f>
        <v>0</v>
      </c>
      <c r="G11" s="198">
        <f t="shared" ref="G11:G48" si="6">G10+F11</f>
        <v>0</v>
      </c>
      <c r="H11" s="173">
        <f t="shared" si="0"/>
        <v>23.80952380952381</v>
      </c>
      <c r="I11" s="209">
        <v>80</v>
      </c>
      <c r="J11" s="229">
        <v>6420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160</v>
      </c>
      <c r="D12" s="206"/>
      <c r="E12" s="214" t="s">
        <v>147</v>
      </c>
      <c r="F12" s="216">
        <f t="shared" si="5"/>
        <v>0</v>
      </c>
      <c r="G12" s="198">
        <f t="shared" si="6"/>
        <v>0</v>
      </c>
      <c r="H12" s="173">
        <f t="shared" si="0"/>
        <v>160</v>
      </c>
      <c r="I12" s="209">
        <v>95</v>
      </c>
      <c r="J12" s="229">
        <v>7150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6880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300</v>
      </c>
      <c r="D14" s="206"/>
      <c r="E14" s="214" t="s">
        <v>148</v>
      </c>
      <c r="F14" s="216">
        <f t="shared" si="5"/>
        <v>0</v>
      </c>
      <c r="G14" s="198">
        <f t="shared" si="6"/>
        <v>0</v>
      </c>
      <c r="H14" s="173">
        <f t="shared" si="0"/>
        <v>300</v>
      </c>
      <c r="I14" s="209">
        <v>95</v>
      </c>
      <c r="J14" s="229">
        <v>6740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2530</v>
      </c>
      <c r="G15" s="198">
        <f t="shared" si="6"/>
        <v>2530</v>
      </c>
      <c r="H15" s="173">
        <f t="shared" si="0"/>
        <v>202.71493212669682</v>
      </c>
      <c r="I15" s="209">
        <v>95</v>
      </c>
      <c r="J15" s="229">
        <v>6950</v>
      </c>
      <c r="L15" s="100">
        <f t="shared" si="7"/>
        <v>0</v>
      </c>
      <c r="M15" s="130">
        <f t="shared" si="1"/>
        <v>2530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8840</v>
      </c>
      <c r="H16" s="173">
        <f t="shared" si="0"/>
        <v>256.78733031674204</v>
      </c>
      <c r="I16" s="209">
        <v>95</v>
      </c>
      <c r="J16" s="229">
        <v>7230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20170</v>
      </c>
      <c r="H17" s="173">
        <f t="shared" si="0"/>
        <v>312.21719457013575</v>
      </c>
      <c r="I17" s="209">
        <v>95</v>
      </c>
      <c r="J17" s="229">
        <v>6880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43280</v>
      </c>
      <c r="H18" s="173">
        <f t="shared" si="0"/>
        <v>524.88687782805437</v>
      </c>
      <c r="I18" s="209">
        <v>95</v>
      </c>
      <c r="J18" s="229">
        <v>6490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260</v>
      </c>
      <c r="D19" s="206">
        <v>1.3</v>
      </c>
      <c r="E19" s="214" t="s">
        <v>194</v>
      </c>
      <c r="F19" s="216">
        <v>13420</v>
      </c>
      <c r="G19" s="198">
        <f t="shared" si="6"/>
        <v>56700</v>
      </c>
      <c r="H19" s="173">
        <f t="shared" si="0"/>
        <v>275.29411764705884</v>
      </c>
      <c r="I19" s="209">
        <v>95</v>
      </c>
      <c r="J19" s="229">
        <v>6392</v>
      </c>
      <c r="L19" s="100">
        <f t="shared" si="7"/>
        <v>0</v>
      </c>
      <c r="M19" s="130">
        <f t="shared" si="1"/>
        <v>13420</v>
      </c>
      <c r="N19" s="130">
        <f t="shared" si="2"/>
        <v>0</v>
      </c>
      <c r="O19" s="130">
        <f t="shared" si="3"/>
        <v>0</v>
      </c>
      <c r="P19" s="130">
        <f t="shared" si="4"/>
        <v>0</v>
      </c>
      <c r="Q19" s="86" t="s">
        <v>147</v>
      </c>
    </row>
    <row r="20" spans="1:17" ht="13.95" customHeight="1" thickBot="1">
      <c r="A20" s="228">
        <v>11</v>
      </c>
      <c r="B20" s="204" t="s">
        <v>576</v>
      </c>
      <c r="C20" s="205">
        <v>387</v>
      </c>
      <c r="D20" s="206"/>
      <c r="E20" s="214" t="s">
        <v>214</v>
      </c>
      <c r="F20" s="216">
        <f t="shared" si="5"/>
        <v>0</v>
      </c>
      <c r="G20" s="198">
        <f t="shared" si="6"/>
        <v>56700</v>
      </c>
      <c r="H20" s="173">
        <f t="shared" si="0"/>
        <v>387</v>
      </c>
      <c r="I20" s="209">
        <v>95</v>
      </c>
      <c r="J20" s="229">
        <v>6240</v>
      </c>
      <c r="L20" s="100">
        <f t="shared" si="7"/>
        <v>0</v>
      </c>
      <c r="M20" s="130">
        <f t="shared" si="1"/>
        <v>0</v>
      </c>
      <c r="N20" s="130">
        <f t="shared" si="2"/>
        <v>0</v>
      </c>
      <c r="O20" s="130">
        <f t="shared" si="3"/>
        <v>0</v>
      </c>
      <c r="P20" s="130">
        <f t="shared" si="4"/>
        <v>0</v>
      </c>
      <c r="Q20" s="86" t="s">
        <v>186</v>
      </c>
    </row>
    <row r="21" spans="1:17" ht="13.95" customHeight="1" thickBot="1">
      <c r="A21" s="228">
        <v>12</v>
      </c>
      <c r="B21" s="204" t="s">
        <v>436</v>
      </c>
      <c r="C21" s="205">
        <v>442</v>
      </c>
      <c r="D21" s="206"/>
      <c r="E21" s="214" t="s">
        <v>148</v>
      </c>
      <c r="F21" s="216">
        <f t="shared" si="5"/>
        <v>0</v>
      </c>
      <c r="G21" s="198">
        <f t="shared" si="6"/>
        <v>56700</v>
      </c>
      <c r="H21" s="173">
        <f t="shared" si="0"/>
        <v>442</v>
      </c>
      <c r="I21" s="209">
        <v>95</v>
      </c>
      <c r="J21" s="229">
        <v>6340</v>
      </c>
      <c r="L21" s="100">
        <f t="shared" si="7"/>
        <v>0</v>
      </c>
      <c r="M21" s="130">
        <f t="shared" si="1"/>
        <v>0</v>
      </c>
      <c r="N21" s="130">
        <f t="shared" si="2"/>
        <v>0</v>
      </c>
      <c r="O21" s="130">
        <f t="shared" si="3"/>
        <v>0</v>
      </c>
      <c r="P21" s="130">
        <f t="shared" si="4"/>
        <v>0</v>
      </c>
      <c r="Q21" s="86" t="s">
        <v>187</v>
      </c>
    </row>
    <row r="22" spans="1:17" ht="13.95" customHeight="1" thickBot="1">
      <c r="A22" s="228">
        <v>13</v>
      </c>
      <c r="B22" s="204" t="s">
        <v>577</v>
      </c>
      <c r="C22" s="205">
        <v>199</v>
      </c>
      <c r="D22" s="206">
        <v>0.3</v>
      </c>
      <c r="E22" s="214" t="s">
        <v>194</v>
      </c>
      <c r="F22" s="216">
        <v>2510</v>
      </c>
      <c r="G22" s="198">
        <f t="shared" si="6"/>
        <v>59210</v>
      </c>
      <c r="H22" s="173">
        <f t="shared" si="0"/>
        <v>201.70135746606334</v>
      </c>
      <c r="I22" s="209">
        <v>95</v>
      </c>
      <c r="J22" s="229">
        <v>6620</v>
      </c>
      <c r="L22" s="100">
        <f t="shared" si="7"/>
        <v>0</v>
      </c>
      <c r="M22" s="130">
        <f t="shared" si="1"/>
        <v>2510</v>
      </c>
      <c r="N22" s="130">
        <f t="shared" si="2"/>
        <v>0</v>
      </c>
      <c r="O22" s="130">
        <f t="shared" si="3"/>
        <v>0</v>
      </c>
      <c r="P22" s="130">
        <f t="shared" si="4"/>
        <v>0</v>
      </c>
      <c r="Q22" s="86" t="s">
        <v>197</v>
      </c>
    </row>
    <row r="23" spans="1:17" ht="13.95" customHeight="1" thickBot="1">
      <c r="A23" s="228">
        <v>14</v>
      </c>
      <c r="B23" s="204" t="s">
        <v>577</v>
      </c>
      <c r="C23" s="205">
        <v>299</v>
      </c>
      <c r="D23" s="206">
        <v>0.6</v>
      </c>
      <c r="E23" s="214" t="s">
        <v>194</v>
      </c>
      <c r="F23" s="216">
        <v>7500</v>
      </c>
      <c r="G23" s="198">
        <f t="shared" si="6"/>
        <v>66710</v>
      </c>
      <c r="H23" s="173">
        <f t="shared" si="0"/>
        <v>307.11764705882348</v>
      </c>
      <c r="I23" s="209">
        <v>95</v>
      </c>
      <c r="J23" s="229">
        <v>6560</v>
      </c>
      <c r="L23" s="100">
        <f t="shared" si="7"/>
        <v>0</v>
      </c>
      <c r="M23" s="130">
        <f t="shared" si="1"/>
        <v>7500</v>
      </c>
      <c r="N23" s="130">
        <f t="shared" si="2"/>
        <v>0</v>
      </c>
      <c r="O23" s="130">
        <f t="shared" si="3"/>
        <v>0</v>
      </c>
      <c r="P23" s="130">
        <f t="shared" si="4"/>
        <v>0</v>
      </c>
      <c r="Q23" s="86" t="s">
        <v>249</v>
      </c>
    </row>
    <row r="24" spans="1:17" ht="13.95" customHeight="1" thickBot="1">
      <c r="A24" s="228">
        <v>15</v>
      </c>
      <c r="B24" s="204" t="s">
        <v>577</v>
      </c>
      <c r="C24" s="205">
        <v>421</v>
      </c>
      <c r="D24" s="206">
        <v>0.9</v>
      </c>
      <c r="E24" s="214" t="s">
        <v>194</v>
      </c>
      <c r="F24" s="216">
        <v>15910</v>
      </c>
      <c r="G24" s="198">
        <f t="shared" si="6"/>
        <v>82620</v>
      </c>
      <c r="H24" s="173">
        <f t="shared" si="0"/>
        <v>438.14479638009055</v>
      </c>
      <c r="I24" s="209">
        <v>95</v>
      </c>
      <c r="J24" s="229">
        <v>6490</v>
      </c>
      <c r="L24" s="100">
        <f t="shared" si="7"/>
        <v>0</v>
      </c>
      <c r="M24" s="130">
        <f t="shared" si="1"/>
        <v>15910</v>
      </c>
      <c r="N24" s="130">
        <f t="shared" si="2"/>
        <v>0</v>
      </c>
      <c r="O24" s="130">
        <f t="shared" si="3"/>
        <v>0</v>
      </c>
      <c r="P24" s="130">
        <f t="shared" si="4"/>
        <v>0</v>
      </c>
      <c r="Q24" s="86" t="s">
        <v>291</v>
      </c>
    </row>
    <row r="25" spans="1:17" ht="13.95" customHeight="1" thickBot="1">
      <c r="A25" s="228">
        <v>16</v>
      </c>
      <c r="B25" s="204" t="s">
        <v>577</v>
      </c>
      <c r="C25" s="205">
        <v>298</v>
      </c>
      <c r="D25" s="206">
        <v>0.6</v>
      </c>
      <c r="E25" s="214" t="s">
        <v>174</v>
      </c>
      <c r="F25" s="216">
        <v>7510</v>
      </c>
      <c r="G25" s="198">
        <f t="shared" si="6"/>
        <v>90130</v>
      </c>
      <c r="H25" s="173">
        <f t="shared" si="0"/>
        <v>306.09049773755652</v>
      </c>
      <c r="I25" s="209">
        <v>95</v>
      </c>
      <c r="J25" s="229">
        <v>6150</v>
      </c>
      <c r="L25" s="100">
        <f t="shared" si="7"/>
        <v>0</v>
      </c>
      <c r="M25" s="130">
        <f t="shared" si="1"/>
        <v>0</v>
      </c>
      <c r="N25" s="130">
        <f t="shared" si="2"/>
        <v>7510</v>
      </c>
      <c r="O25" s="130">
        <f t="shared" si="3"/>
        <v>0</v>
      </c>
      <c r="P25" s="130">
        <f t="shared" si="4"/>
        <v>0</v>
      </c>
      <c r="Q25" s="87" t="s">
        <v>214</v>
      </c>
    </row>
    <row r="26" spans="1:17" ht="13.95" customHeight="1" thickBot="1">
      <c r="A26" s="228">
        <v>17</v>
      </c>
      <c r="B26" s="204" t="s">
        <v>577</v>
      </c>
      <c r="C26" s="205">
        <v>548</v>
      </c>
      <c r="D26" s="206">
        <v>0.9</v>
      </c>
      <c r="E26" s="214" t="s">
        <v>174</v>
      </c>
      <c r="F26" s="216">
        <v>20700</v>
      </c>
      <c r="G26" s="198">
        <f t="shared" si="6"/>
        <v>110830</v>
      </c>
      <c r="H26" s="173">
        <f t="shared" si="0"/>
        <v>570.31674208144796</v>
      </c>
      <c r="I26" s="209">
        <v>95</v>
      </c>
      <c r="J26" s="229">
        <v>6110</v>
      </c>
      <c r="L26" s="100">
        <f t="shared" si="7"/>
        <v>0</v>
      </c>
      <c r="M26" s="130">
        <f t="shared" si="1"/>
        <v>0</v>
      </c>
      <c r="N26" s="130">
        <f t="shared" si="2"/>
        <v>20700</v>
      </c>
      <c r="O26" s="130">
        <f t="shared" si="3"/>
        <v>0</v>
      </c>
      <c r="P26" s="130">
        <f t="shared" si="4"/>
        <v>0</v>
      </c>
    </row>
    <row r="27" spans="1:17" ht="13.95" customHeight="1" thickBot="1">
      <c r="A27" s="228">
        <v>18</v>
      </c>
      <c r="B27" s="204" t="s">
        <v>577</v>
      </c>
      <c r="C27" s="205">
        <v>150</v>
      </c>
      <c r="D27" s="206">
        <v>0.3</v>
      </c>
      <c r="E27" s="214" t="s">
        <v>174</v>
      </c>
      <c r="F27" s="216">
        <v>1890</v>
      </c>
      <c r="G27" s="198">
        <f t="shared" si="6"/>
        <v>112720</v>
      </c>
      <c r="H27" s="173">
        <f t="shared" si="0"/>
        <v>152.03619909502262</v>
      </c>
      <c r="I27" s="209">
        <v>95</v>
      </c>
      <c r="J27" s="229">
        <v>6080</v>
      </c>
      <c r="L27" s="100">
        <f t="shared" si="7"/>
        <v>0</v>
      </c>
      <c r="M27" s="130">
        <f t="shared" si="1"/>
        <v>0</v>
      </c>
      <c r="N27" s="130">
        <f t="shared" si="2"/>
        <v>1890</v>
      </c>
      <c r="O27" s="130">
        <f t="shared" si="3"/>
        <v>0</v>
      </c>
      <c r="P27" s="130">
        <f t="shared" si="4"/>
        <v>0</v>
      </c>
    </row>
    <row r="28" spans="1:17" ht="13.95" customHeight="1" thickBot="1">
      <c r="A28" s="228">
        <v>19</v>
      </c>
      <c r="B28" s="204" t="s">
        <v>577</v>
      </c>
      <c r="C28" s="205">
        <v>349</v>
      </c>
      <c r="D28" s="206">
        <v>0.9</v>
      </c>
      <c r="E28" s="214" t="s">
        <v>174</v>
      </c>
      <c r="F28" s="216">
        <v>13180</v>
      </c>
      <c r="G28" s="198">
        <f t="shared" si="6"/>
        <v>125900</v>
      </c>
      <c r="H28" s="173">
        <f t="shared" si="0"/>
        <v>363.21266968325796</v>
      </c>
      <c r="I28" s="209">
        <v>95</v>
      </c>
      <c r="J28" s="229">
        <v>6010</v>
      </c>
      <c r="L28" s="100">
        <f t="shared" si="7"/>
        <v>0</v>
      </c>
      <c r="M28" s="130">
        <f t="shared" si="1"/>
        <v>0</v>
      </c>
      <c r="N28" s="130">
        <f t="shared" si="2"/>
        <v>13180</v>
      </c>
      <c r="O28" s="130">
        <f t="shared" si="3"/>
        <v>0</v>
      </c>
      <c r="P28" s="130">
        <f t="shared" si="4"/>
        <v>0</v>
      </c>
    </row>
    <row r="29" spans="1:17" ht="13.95" customHeight="1" thickBot="1">
      <c r="A29" s="228">
        <v>20</v>
      </c>
      <c r="B29" s="204" t="s">
        <v>576</v>
      </c>
      <c r="C29" s="205">
        <v>500</v>
      </c>
      <c r="D29" s="206">
        <v>1.3</v>
      </c>
      <c r="E29" s="214" t="s">
        <v>174</v>
      </c>
      <c r="F29" s="216">
        <v>27280</v>
      </c>
      <c r="G29" s="198">
        <f t="shared" si="6"/>
        <v>153180</v>
      </c>
      <c r="H29" s="173">
        <f t="shared" si="0"/>
        <v>529.41176470588232</v>
      </c>
      <c r="I29" s="209">
        <v>95</v>
      </c>
      <c r="J29" s="229">
        <v>6350</v>
      </c>
      <c r="L29" s="100">
        <f t="shared" si="7"/>
        <v>0</v>
      </c>
      <c r="M29" s="130">
        <f t="shared" si="1"/>
        <v>0</v>
      </c>
      <c r="N29" s="130">
        <f t="shared" si="2"/>
        <v>27280</v>
      </c>
      <c r="O29" s="130">
        <f t="shared" si="3"/>
        <v>0</v>
      </c>
      <c r="P29" s="130">
        <f t="shared" si="4"/>
        <v>0</v>
      </c>
    </row>
    <row r="30" spans="1:17" ht="13.95" customHeight="1" thickBot="1">
      <c r="A30" s="228">
        <v>21</v>
      </c>
      <c r="B30" s="204" t="s">
        <v>577</v>
      </c>
      <c r="C30" s="205">
        <v>151</v>
      </c>
      <c r="D30" s="206">
        <v>0.3</v>
      </c>
      <c r="E30" s="214" t="s">
        <v>174</v>
      </c>
      <c r="F30" s="216">
        <v>1900</v>
      </c>
      <c r="G30" s="198">
        <f t="shared" si="6"/>
        <v>155080</v>
      </c>
      <c r="H30" s="173">
        <f t="shared" si="0"/>
        <v>153.0497737556561</v>
      </c>
      <c r="I30" s="209">
        <v>95</v>
      </c>
      <c r="J30" s="229">
        <v>6250</v>
      </c>
      <c r="L30" s="100">
        <f t="shared" si="7"/>
        <v>0</v>
      </c>
      <c r="M30" s="130">
        <f t="shared" si="1"/>
        <v>0</v>
      </c>
      <c r="N30" s="130">
        <f t="shared" si="2"/>
        <v>1900</v>
      </c>
      <c r="O30" s="130">
        <f t="shared" si="3"/>
        <v>0</v>
      </c>
      <c r="P30" s="130">
        <f t="shared" si="4"/>
        <v>0</v>
      </c>
    </row>
    <row r="31" spans="1:17" ht="13.95" customHeight="1" thickBot="1">
      <c r="A31" s="228">
        <v>22</v>
      </c>
      <c r="B31" s="204" t="s">
        <v>577</v>
      </c>
      <c r="C31" s="205">
        <v>399</v>
      </c>
      <c r="D31" s="206">
        <v>0.9</v>
      </c>
      <c r="E31" s="214" t="s">
        <v>174</v>
      </c>
      <c r="F31" s="216">
        <v>15070</v>
      </c>
      <c r="G31" s="198">
        <f t="shared" si="6"/>
        <v>170150</v>
      </c>
      <c r="H31" s="173">
        <f t="shared" si="0"/>
        <v>415.24886877828055</v>
      </c>
      <c r="I31" s="209">
        <v>95</v>
      </c>
      <c r="J31" s="229">
        <v>6120</v>
      </c>
      <c r="L31" s="100">
        <f t="shared" si="7"/>
        <v>0</v>
      </c>
      <c r="M31" s="130">
        <f t="shared" si="1"/>
        <v>0</v>
      </c>
      <c r="N31" s="130">
        <f t="shared" si="2"/>
        <v>15070</v>
      </c>
      <c r="O31" s="130">
        <f t="shared" si="3"/>
        <v>0</v>
      </c>
      <c r="P31" s="130">
        <f t="shared" si="4"/>
        <v>0</v>
      </c>
    </row>
    <row r="32" spans="1:17" ht="13.95" customHeight="1" thickBot="1">
      <c r="A32" s="228">
        <v>23</v>
      </c>
      <c r="B32" s="204" t="s">
        <v>577</v>
      </c>
      <c r="C32" s="205">
        <v>399</v>
      </c>
      <c r="D32" s="206">
        <v>1.3</v>
      </c>
      <c r="E32" s="214" t="s">
        <v>174</v>
      </c>
      <c r="F32" s="216">
        <v>21810</v>
      </c>
      <c r="G32" s="198">
        <f t="shared" si="6"/>
        <v>191960</v>
      </c>
      <c r="H32" s="173">
        <f t="shared" si="0"/>
        <v>422.47058823529414</v>
      </c>
      <c r="I32" s="209">
        <v>95</v>
      </c>
      <c r="J32" s="229">
        <v>6080</v>
      </c>
      <c r="L32" s="100">
        <f t="shared" si="7"/>
        <v>0</v>
      </c>
      <c r="M32" s="130">
        <f t="shared" si="1"/>
        <v>0</v>
      </c>
      <c r="N32" s="130">
        <f t="shared" si="2"/>
        <v>21810</v>
      </c>
      <c r="O32" s="130">
        <f t="shared" si="3"/>
        <v>0</v>
      </c>
      <c r="P32" s="130">
        <f t="shared" si="4"/>
        <v>0</v>
      </c>
    </row>
    <row r="33" spans="1:16" ht="13.95" customHeight="1" thickBot="1">
      <c r="A33" s="228">
        <v>24</v>
      </c>
      <c r="B33" s="204" t="s">
        <v>577</v>
      </c>
      <c r="C33" s="205">
        <v>400</v>
      </c>
      <c r="D33" s="206">
        <v>0.9</v>
      </c>
      <c r="E33" s="214" t="s">
        <v>174</v>
      </c>
      <c r="F33" s="216">
        <v>15110</v>
      </c>
      <c r="G33" s="198">
        <f t="shared" si="6"/>
        <v>207070</v>
      </c>
      <c r="H33" s="173">
        <f t="shared" si="0"/>
        <v>416.28959276018105</v>
      </c>
      <c r="I33" s="209">
        <v>95</v>
      </c>
      <c r="J33" s="229">
        <v>6100</v>
      </c>
      <c r="L33" s="100">
        <f t="shared" si="7"/>
        <v>0</v>
      </c>
      <c r="M33" s="130">
        <f t="shared" si="1"/>
        <v>0</v>
      </c>
      <c r="N33" s="130">
        <f t="shared" si="2"/>
        <v>15110</v>
      </c>
      <c r="O33" s="130">
        <f t="shared" si="3"/>
        <v>0</v>
      </c>
      <c r="P33" s="130">
        <f t="shared" si="4"/>
        <v>0</v>
      </c>
    </row>
    <row r="34" spans="1:16" ht="13.95" customHeight="1" thickBot="1">
      <c r="A34" s="228">
        <v>25</v>
      </c>
      <c r="B34" s="204" t="s">
        <v>577</v>
      </c>
      <c r="C34" s="205">
        <v>299</v>
      </c>
      <c r="D34" s="206">
        <v>1.5</v>
      </c>
      <c r="E34" s="214" t="s">
        <v>174</v>
      </c>
      <c r="F34" s="216">
        <v>18810</v>
      </c>
      <c r="G34" s="198">
        <f t="shared" si="6"/>
        <v>225880</v>
      </c>
      <c r="H34" s="173">
        <f t="shared" si="0"/>
        <v>319.29411764705884</v>
      </c>
      <c r="I34" s="209">
        <v>95</v>
      </c>
      <c r="J34" s="229">
        <v>6000</v>
      </c>
      <c r="L34" s="100">
        <f t="shared" si="7"/>
        <v>0</v>
      </c>
      <c r="M34" s="130">
        <f t="shared" si="1"/>
        <v>0</v>
      </c>
      <c r="N34" s="130">
        <f t="shared" si="2"/>
        <v>18810</v>
      </c>
      <c r="O34" s="130">
        <f t="shared" si="3"/>
        <v>0</v>
      </c>
      <c r="P34" s="130">
        <f t="shared" si="4"/>
        <v>0</v>
      </c>
    </row>
    <row r="35" spans="1:16" ht="13.95" customHeight="1" thickBot="1">
      <c r="A35" s="228">
        <v>26</v>
      </c>
      <c r="B35" s="204" t="s">
        <v>577</v>
      </c>
      <c r="C35" s="205">
        <v>299</v>
      </c>
      <c r="D35" s="206">
        <v>0.6</v>
      </c>
      <c r="E35" s="214" t="s">
        <v>174</v>
      </c>
      <c r="F35" s="216">
        <v>7530</v>
      </c>
      <c r="G35" s="198">
        <f t="shared" si="6"/>
        <v>233410</v>
      </c>
      <c r="H35" s="173">
        <f t="shared" si="0"/>
        <v>307.11764705882348</v>
      </c>
      <c r="I35" s="209">
        <v>95</v>
      </c>
      <c r="J35" s="229">
        <v>6250</v>
      </c>
      <c r="L35" s="100">
        <f t="shared" si="7"/>
        <v>0</v>
      </c>
      <c r="M35" s="130">
        <f t="shared" si="1"/>
        <v>0</v>
      </c>
      <c r="N35" s="130">
        <f t="shared" si="2"/>
        <v>7530</v>
      </c>
      <c r="O35" s="130">
        <f t="shared" si="3"/>
        <v>0</v>
      </c>
      <c r="P35" s="130">
        <f t="shared" si="4"/>
        <v>0</v>
      </c>
    </row>
    <row r="36" spans="1:16" ht="13.95" customHeight="1" thickBot="1">
      <c r="A36" s="228">
        <v>27</v>
      </c>
      <c r="B36" s="204" t="s">
        <v>577</v>
      </c>
      <c r="C36" s="205">
        <v>348</v>
      </c>
      <c r="D36" s="206">
        <v>0.9</v>
      </c>
      <c r="E36" s="214" t="s">
        <v>174</v>
      </c>
      <c r="F36" s="216">
        <v>13150</v>
      </c>
      <c r="G36" s="198">
        <f t="shared" si="6"/>
        <v>246560</v>
      </c>
      <c r="H36" s="173">
        <f t="shared" si="0"/>
        <v>362.17194570135752</v>
      </c>
      <c r="I36" s="209">
        <v>95</v>
      </c>
      <c r="J36" s="229">
        <v>6230</v>
      </c>
      <c r="L36" s="100">
        <f t="shared" si="7"/>
        <v>0</v>
      </c>
      <c r="M36" s="130">
        <f t="shared" si="1"/>
        <v>0</v>
      </c>
      <c r="N36" s="130">
        <f t="shared" si="2"/>
        <v>13150</v>
      </c>
      <c r="O36" s="130">
        <f t="shared" si="3"/>
        <v>0</v>
      </c>
      <c r="P36" s="130">
        <f t="shared" si="4"/>
        <v>0</v>
      </c>
    </row>
    <row r="37" spans="1:16" ht="13.95" customHeight="1" thickBot="1">
      <c r="A37" s="228">
        <v>28</v>
      </c>
      <c r="B37" s="204" t="s">
        <v>577</v>
      </c>
      <c r="C37" s="205">
        <v>249</v>
      </c>
      <c r="D37" s="206">
        <v>1.5</v>
      </c>
      <c r="E37" s="214" t="s">
        <v>174</v>
      </c>
      <c r="F37" s="216">
        <v>15690</v>
      </c>
      <c r="G37" s="198">
        <f t="shared" si="6"/>
        <v>262250</v>
      </c>
      <c r="H37" s="173">
        <f t="shared" si="0"/>
        <v>265.90045248868779</v>
      </c>
      <c r="I37" s="209">
        <v>95</v>
      </c>
      <c r="J37" s="229">
        <v>6630</v>
      </c>
      <c r="L37" s="100">
        <f t="shared" si="7"/>
        <v>0</v>
      </c>
      <c r="M37" s="130">
        <f t="shared" si="1"/>
        <v>0</v>
      </c>
      <c r="N37" s="130">
        <f t="shared" si="2"/>
        <v>15690</v>
      </c>
      <c r="O37" s="130">
        <f t="shared" si="3"/>
        <v>0</v>
      </c>
      <c r="P37" s="130">
        <f t="shared" si="4"/>
        <v>0</v>
      </c>
    </row>
    <row r="38" spans="1:16" ht="13.95" customHeight="1" thickBot="1">
      <c r="A38" s="228">
        <v>29</v>
      </c>
      <c r="B38" s="204" t="s">
        <v>577</v>
      </c>
      <c r="C38" s="205">
        <v>120</v>
      </c>
      <c r="D38" s="206">
        <v>0.6</v>
      </c>
      <c r="E38" s="214" t="s">
        <v>174</v>
      </c>
      <c r="F38" s="216">
        <v>3030</v>
      </c>
      <c r="G38" s="198">
        <f t="shared" si="6"/>
        <v>265280</v>
      </c>
      <c r="H38" s="173">
        <f t="shared" si="0"/>
        <v>123.25791855203619</v>
      </c>
      <c r="I38" s="209">
        <v>95</v>
      </c>
      <c r="J38" s="229">
        <v>6750</v>
      </c>
      <c r="L38" s="100">
        <f t="shared" si="7"/>
        <v>0</v>
      </c>
      <c r="M38" s="130">
        <f t="shared" si="1"/>
        <v>0</v>
      </c>
      <c r="N38" s="130">
        <f t="shared" si="2"/>
        <v>3030</v>
      </c>
      <c r="O38" s="130">
        <f t="shared" si="3"/>
        <v>0</v>
      </c>
      <c r="P38" s="130">
        <f t="shared" si="4"/>
        <v>0</v>
      </c>
    </row>
    <row r="39" spans="1:16" ht="13.95" customHeight="1" thickBot="1">
      <c r="A39" s="228">
        <v>30</v>
      </c>
      <c r="B39" s="204" t="s">
        <v>577</v>
      </c>
      <c r="C39" s="205">
        <v>412</v>
      </c>
      <c r="D39" s="206"/>
      <c r="E39" s="214" t="s">
        <v>291</v>
      </c>
      <c r="F39" s="216">
        <f t="shared" si="5"/>
        <v>0</v>
      </c>
      <c r="G39" s="198">
        <f t="shared" si="6"/>
        <v>265280</v>
      </c>
      <c r="H39" s="173">
        <f t="shared" si="0"/>
        <v>412</v>
      </c>
      <c r="I39" s="209">
        <v>95</v>
      </c>
      <c r="J39" s="229">
        <v>6880</v>
      </c>
      <c r="L39" s="100">
        <f t="shared" si="7"/>
        <v>0</v>
      </c>
      <c r="M39" s="130">
        <f t="shared" si="1"/>
        <v>0</v>
      </c>
      <c r="N39" s="130">
        <f t="shared" si="2"/>
        <v>0</v>
      </c>
      <c r="O39" s="130">
        <f t="shared" si="3"/>
        <v>0</v>
      </c>
      <c r="P39" s="130">
        <f t="shared" si="4"/>
        <v>0</v>
      </c>
    </row>
    <row r="40" spans="1:16" ht="13.95" customHeight="1" thickBot="1">
      <c r="A40" s="228">
        <v>31</v>
      </c>
      <c r="B40" s="204" t="s">
        <v>436</v>
      </c>
      <c r="C40" s="205">
        <v>381</v>
      </c>
      <c r="D40" s="206"/>
      <c r="E40" s="214" t="s">
        <v>148</v>
      </c>
      <c r="F40" s="216">
        <f t="shared" si="5"/>
        <v>0</v>
      </c>
      <c r="G40" s="198">
        <f t="shared" si="6"/>
        <v>265280</v>
      </c>
      <c r="H40" s="173">
        <f t="shared" si="0"/>
        <v>381</v>
      </c>
      <c r="I40" s="209">
        <v>95</v>
      </c>
      <c r="J40" s="229">
        <v>7520</v>
      </c>
      <c r="L40" s="100">
        <f t="shared" si="7"/>
        <v>0</v>
      </c>
      <c r="M40" s="130">
        <f t="shared" si="1"/>
        <v>0</v>
      </c>
      <c r="N40" s="130">
        <f t="shared" si="2"/>
        <v>0</v>
      </c>
      <c r="O40" s="130">
        <f t="shared" si="3"/>
        <v>0</v>
      </c>
      <c r="P40" s="130">
        <f t="shared" si="4"/>
        <v>0</v>
      </c>
    </row>
    <row r="41" spans="1:16" ht="13.95" customHeight="1" thickBot="1">
      <c r="A41" s="228">
        <v>32</v>
      </c>
      <c r="B41" s="204" t="s">
        <v>547</v>
      </c>
      <c r="C41" s="205">
        <v>199</v>
      </c>
      <c r="D41" s="206">
        <v>0.3</v>
      </c>
      <c r="E41" s="214" t="s">
        <v>174</v>
      </c>
      <c r="F41" s="216">
        <v>2520</v>
      </c>
      <c r="G41" s="198">
        <f t="shared" si="6"/>
        <v>267800</v>
      </c>
      <c r="H41" s="173">
        <f t="shared" si="0"/>
        <v>201.70135746606334</v>
      </c>
      <c r="I41" s="209">
        <v>95</v>
      </c>
      <c r="J41" s="229">
        <v>6050</v>
      </c>
      <c r="L41" s="100">
        <f t="shared" si="7"/>
        <v>0</v>
      </c>
      <c r="M41" s="130">
        <f t="shared" si="1"/>
        <v>0</v>
      </c>
      <c r="N41" s="130">
        <f t="shared" si="2"/>
        <v>2520</v>
      </c>
      <c r="O41" s="130">
        <f t="shared" si="3"/>
        <v>0</v>
      </c>
      <c r="P41" s="130">
        <f t="shared" si="4"/>
        <v>0</v>
      </c>
    </row>
    <row r="42" spans="1:16" ht="13.95" customHeight="1" thickBot="1">
      <c r="A42" s="228">
        <v>33</v>
      </c>
      <c r="B42" s="204" t="s">
        <v>574</v>
      </c>
      <c r="C42" s="205">
        <v>249</v>
      </c>
      <c r="D42" s="206">
        <v>0.6</v>
      </c>
      <c r="E42" s="214" t="s">
        <v>174</v>
      </c>
      <c r="F42" s="216">
        <v>6280</v>
      </c>
      <c r="G42" s="198">
        <f t="shared" si="6"/>
        <v>274080</v>
      </c>
      <c r="H42" s="173">
        <f t="shared" si="0"/>
        <v>255.76018099547508</v>
      </c>
      <c r="I42" s="209">
        <v>95</v>
      </c>
      <c r="J42" s="229">
        <v>6090</v>
      </c>
      <c r="L42" s="100">
        <f t="shared" si="7"/>
        <v>0</v>
      </c>
      <c r="M42" s="130">
        <f t="shared" si="1"/>
        <v>0</v>
      </c>
      <c r="N42" s="130">
        <f t="shared" si="2"/>
        <v>6280</v>
      </c>
      <c r="O42" s="130">
        <f t="shared" si="3"/>
        <v>0</v>
      </c>
      <c r="P42" s="130">
        <f t="shared" si="4"/>
        <v>0</v>
      </c>
    </row>
    <row r="43" spans="1:16" ht="13.95" customHeight="1" thickBot="1">
      <c r="A43" s="228">
        <v>34</v>
      </c>
      <c r="B43" s="204" t="s">
        <v>574</v>
      </c>
      <c r="C43" s="205">
        <v>349</v>
      </c>
      <c r="D43" s="206">
        <v>1</v>
      </c>
      <c r="E43" s="214" t="s">
        <v>174</v>
      </c>
      <c r="F43" s="216">
        <v>14670</v>
      </c>
      <c r="G43" s="198">
        <f t="shared" si="6"/>
        <v>288750</v>
      </c>
      <c r="H43" s="173">
        <f t="shared" si="0"/>
        <v>364.79185520361995</v>
      </c>
      <c r="I43" s="209">
        <v>95</v>
      </c>
      <c r="J43" s="229">
        <v>6180</v>
      </c>
      <c r="L43" s="100">
        <f t="shared" si="7"/>
        <v>0</v>
      </c>
      <c r="M43" s="130">
        <f t="shared" si="1"/>
        <v>0</v>
      </c>
      <c r="N43" s="130">
        <f t="shared" si="2"/>
        <v>14670</v>
      </c>
      <c r="O43" s="130">
        <f t="shared" si="3"/>
        <v>0</v>
      </c>
      <c r="P43" s="130">
        <f t="shared" si="4"/>
        <v>0</v>
      </c>
    </row>
    <row r="44" spans="1:16" ht="13.95" customHeight="1" thickBot="1">
      <c r="A44" s="228">
        <v>35</v>
      </c>
      <c r="B44" s="204" t="s">
        <v>574</v>
      </c>
      <c r="C44" s="205">
        <v>248</v>
      </c>
      <c r="D44" s="206">
        <v>1.3</v>
      </c>
      <c r="E44" s="214" t="s">
        <v>174</v>
      </c>
      <c r="F44" s="216">
        <v>13560</v>
      </c>
      <c r="G44" s="198">
        <f t="shared" si="6"/>
        <v>302310</v>
      </c>
      <c r="H44" s="173">
        <f t="shared" si="0"/>
        <v>262.58823529411762</v>
      </c>
      <c r="I44" s="209">
        <v>95</v>
      </c>
      <c r="J44" s="229">
        <v>6340</v>
      </c>
      <c r="L44" s="100">
        <f t="shared" si="7"/>
        <v>0</v>
      </c>
      <c r="M44" s="130">
        <f t="shared" si="1"/>
        <v>0</v>
      </c>
      <c r="N44" s="130">
        <f t="shared" si="2"/>
        <v>13560</v>
      </c>
      <c r="O44" s="130">
        <f t="shared" si="3"/>
        <v>0</v>
      </c>
      <c r="P44" s="130">
        <f t="shared" si="4"/>
        <v>0</v>
      </c>
    </row>
    <row r="45" spans="1:16" ht="13.95" customHeight="1" thickBot="1">
      <c r="A45" s="228">
        <v>36</v>
      </c>
      <c r="B45" s="204" t="s">
        <v>574</v>
      </c>
      <c r="C45" s="205">
        <v>250</v>
      </c>
      <c r="D45" s="206">
        <v>1.5</v>
      </c>
      <c r="E45" s="214" t="s">
        <v>174</v>
      </c>
      <c r="F45" s="216">
        <v>16280</v>
      </c>
      <c r="G45" s="198">
        <f t="shared" si="6"/>
        <v>318590</v>
      </c>
      <c r="H45" s="173">
        <f t="shared" si="0"/>
        <v>266.96832579185519</v>
      </c>
      <c r="I45" s="209">
        <v>95</v>
      </c>
      <c r="J45" s="229">
        <v>6550</v>
      </c>
      <c r="L45" s="100">
        <f t="shared" si="7"/>
        <v>0</v>
      </c>
      <c r="M45" s="130">
        <f t="shared" si="1"/>
        <v>0</v>
      </c>
      <c r="N45" s="130">
        <f t="shared" si="2"/>
        <v>16280</v>
      </c>
      <c r="O45" s="130">
        <f t="shared" si="3"/>
        <v>0</v>
      </c>
      <c r="P45" s="130">
        <f t="shared" si="4"/>
        <v>0</v>
      </c>
    </row>
    <row r="46" spans="1:16" ht="13.95" customHeight="1" thickBot="1">
      <c r="A46" s="228">
        <v>37</v>
      </c>
      <c r="B46" s="204" t="s">
        <v>574</v>
      </c>
      <c r="C46" s="205">
        <v>280</v>
      </c>
      <c r="D46" s="206">
        <v>2</v>
      </c>
      <c r="E46" s="214" t="s">
        <v>174</v>
      </c>
      <c r="F46" s="216">
        <v>14560</v>
      </c>
      <c r="G46" s="198">
        <f t="shared" si="6"/>
        <v>333150</v>
      </c>
      <c r="H46" s="173">
        <f t="shared" si="0"/>
        <v>305.33936651583707</v>
      </c>
      <c r="I46" s="209">
        <v>95</v>
      </c>
      <c r="J46" s="229">
        <v>6600</v>
      </c>
      <c r="L46" s="100">
        <f t="shared" si="7"/>
        <v>0</v>
      </c>
      <c r="M46" s="130">
        <f t="shared" si="1"/>
        <v>0</v>
      </c>
      <c r="N46" s="130">
        <f t="shared" si="2"/>
        <v>14560</v>
      </c>
      <c r="O46" s="130">
        <f t="shared" si="3"/>
        <v>0</v>
      </c>
      <c r="P46" s="130">
        <f t="shared" si="4"/>
        <v>0</v>
      </c>
    </row>
    <row r="47" spans="1:16" ht="13.95" customHeight="1" thickBot="1">
      <c r="A47" s="228">
        <v>38</v>
      </c>
      <c r="B47" s="204"/>
      <c r="C47" s="205"/>
      <c r="D47" s="206"/>
      <c r="E47" s="214"/>
      <c r="F47" s="216">
        <f t="shared" ref="F47:F48" si="8">(D47*42)*C47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8"/>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574</v>
      </c>
      <c r="C49" s="191">
        <f>(C5*E4)</f>
        <v>263.57912999999996</v>
      </c>
      <c r="D49" s="213"/>
      <c r="E49" s="207" t="s">
        <v>214</v>
      </c>
      <c r="F49" s="215"/>
      <c r="G49" s="199"/>
      <c r="H49" s="173">
        <f t="shared" si="0"/>
        <v>263.57912999999996</v>
      </c>
      <c r="I49" s="205">
        <v>95</v>
      </c>
      <c r="J49" s="229">
        <v>7890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459560.32346000004</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0.56944444444444442</v>
      </c>
      <c r="C51" s="190" t="s">
        <v>258</v>
      </c>
      <c r="D51" s="180" t="s">
        <v>260</v>
      </c>
      <c r="E51" s="210">
        <v>0.83680555555555547</v>
      </c>
      <c r="F51" s="190" t="s">
        <v>258</v>
      </c>
      <c r="G51" s="180" t="s">
        <v>261</v>
      </c>
      <c r="H51" s="217">
        <v>43175</v>
      </c>
      <c r="I51" s="197" t="s">
        <v>301</v>
      </c>
      <c r="J51" s="232">
        <f>H49+H55</f>
        <v>313.57912999999996</v>
      </c>
      <c r="K51" s="172"/>
      <c r="L51" s="100"/>
      <c r="M51" s="101"/>
      <c r="N51" s="101"/>
      <c r="O51" s="102"/>
      <c r="P51" s="102"/>
    </row>
    <row r="52" spans="1:17" ht="13.95" customHeight="1" thickBot="1">
      <c r="A52" s="230" t="s">
        <v>234</v>
      </c>
      <c r="B52" s="205">
        <v>488</v>
      </c>
      <c r="C52" s="179" t="s">
        <v>134</v>
      </c>
      <c r="D52" s="180" t="s">
        <v>216</v>
      </c>
      <c r="E52" s="211">
        <f>MAX(D10:D48)</f>
        <v>2</v>
      </c>
      <c r="F52" s="179" t="s">
        <v>221</v>
      </c>
      <c r="G52" s="180" t="s">
        <v>222</v>
      </c>
      <c r="H52" s="211">
        <f>F50/(SUM(C15:C48)*42)</f>
        <v>0.78264853055183592</v>
      </c>
      <c r="I52" s="197" t="s">
        <v>221</v>
      </c>
      <c r="J52" s="233" t="s">
        <v>292</v>
      </c>
      <c r="L52" s="100"/>
      <c r="M52" s="101"/>
      <c r="N52" s="101"/>
      <c r="O52" s="102"/>
      <c r="P52" s="102"/>
    </row>
    <row r="53" spans="1:17" ht="13.95" customHeight="1" thickBot="1">
      <c r="A53" s="230" t="s">
        <v>235</v>
      </c>
      <c r="B53" s="205">
        <v>4161</v>
      </c>
      <c r="C53" s="179" t="s">
        <v>134</v>
      </c>
      <c r="D53" s="180" t="s">
        <v>217</v>
      </c>
      <c r="E53" s="205">
        <f>MAX(I10:I49)</f>
        <v>95</v>
      </c>
      <c r="F53" s="179" t="s">
        <v>135</v>
      </c>
      <c r="G53" s="180" t="s">
        <v>219</v>
      </c>
      <c r="H53" s="205">
        <f>AVERAGE(I14:I48)</f>
        <v>95</v>
      </c>
      <c r="I53" s="197" t="s">
        <v>135</v>
      </c>
      <c r="J53" s="234">
        <f>SUM(H10:H49)+E55+H55</f>
        <v>11460.794816274509</v>
      </c>
      <c r="L53" s="172"/>
      <c r="M53" s="172"/>
      <c r="N53" s="172"/>
      <c r="O53" s="172"/>
      <c r="P53" s="172"/>
    </row>
    <row r="54" spans="1:17" ht="13.95" customHeight="1" thickBot="1">
      <c r="A54" s="230" t="s">
        <v>136</v>
      </c>
      <c r="B54" s="208">
        <v>1420</v>
      </c>
      <c r="C54" s="179" t="s">
        <v>134</v>
      </c>
      <c r="D54" s="180" t="s">
        <v>218</v>
      </c>
      <c r="E54" s="205">
        <f>MAX(J10:J49)</f>
        <v>7890</v>
      </c>
      <c r="F54" s="179" t="s">
        <v>134</v>
      </c>
      <c r="G54" s="180" t="s">
        <v>220</v>
      </c>
      <c r="H54" s="205">
        <f>AVERAGE(J14:J48)</f>
        <v>6431.878787878788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0.59196115526698756</v>
      </c>
      <c r="C55" s="179" t="s">
        <v>289</v>
      </c>
      <c r="D55" s="189" t="s">
        <v>287</v>
      </c>
      <c r="E55" s="212">
        <v>100</v>
      </c>
      <c r="F55" s="179" t="s">
        <v>288</v>
      </c>
      <c r="G55" s="178" t="s">
        <v>290</v>
      </c>
      <c r="H55" s="212">
        <v>50</v>
      </c>
      <c r="I55" s="197" t="s">
        <v>288</v>
      </c>
      <c r="J55" s="234">
        <f>(C50/42)+E55+H55</f>
        <v>11091.912463333334</v>
      </c>
      <c r="L55" s="85">
        <f t="shared" ref="L55:P55" si="9">SUM(L10:L49)</f>
        <v>59.523809523809526</v>
      </c>
      <c r="M55" s="85">
        <f t="shared" si="9"/>
        <v>82620</v>
      </c>
      <c r="N55" s="85">
        <f t="shared" si="9"/>
        <v>250530</v>
      </c>
      <c r="O55" s="85">
        <f t="shared" si="9"/>
        <v>0</v>
      </c>
      <c r="P55" s="85">
        <f t="shared" si="9"/>
        <v>0</v>
      </c>
    </row>
    <row r="56" spans="1:17" ht="43.2" customHeight="1">
      <c r="A56" s="625" t="s">
        <v>586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11889</v>
      </c>
      <c r="B61" s="119">
        <f>C6</f>
        <v>12038</v>
      </c>
      <c r="C61" s="119">
        <f>C50</f>
        <v>459560.32346000004</v>
      </c>
      <c r="D61" s="119">
        <f>J55</f>
        <v>11091.912463333334</v>
      </c>
      <c r="E61" s="119">
        <f>F50</f>
        <v>333150</v>
      </c>
      <c r="F61" s="119">
        <f>M55</f>
        <v>82620</v>
      </c>
      <c r="G61" s="119">
        <f>N55</f>
        <v>250530</v>
      </c>
      <c r="H61" s="119">
        <f>O55</f>
        <v>0</v>
      </c>
      <c r="I61" s="119">
        <f>P55</f>
        <v>0</v>
      </c>
      <c r="J61" s="119">
        <f>B52</f>
        <v>488</v>
      </c>
      <c r="K61" s="119">
        <f>B53</f>
        <v>4161</v>
      </c>
      <c r="L61" s="119">
        <f>B54</f>
        <v>1420</v>
      </c>
      <c r="M61" s="120">
        <f>B55</f>
        <v>0.59196115526698756</v>
      </c>
      <c r="N61" s="119">
        <f>E53</f>
        <v>95</v>
      </c>
      <c r="O61" s="119">
        <f>H53</f>
        <v>95</v>
      </c>
      <c r="P61" s="119">
        <f>E54</f>
        <v>7890</v>
      </c>
      <c r="Q61" s="119">
        <f>H54</f>
        <v>6431.878787878788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0.24887407674292919</v>
      </c>
      <c r="N3" s="143">
        <f>N55/F50</f>
        <v>0.75112592325707084</v>
      </c>
      <c r="O3" s="143">
        <f>O55/F50</f>
        <v>0</v>
      </c>
      <c r="P3" s="143">
        <f>P55/F50</f>
        <v>0</v>
      </c>
    </row>
    <row r="4" spans="1:17" ht="13.95" customHeight="1" thickBot="1">
      <c r="A4" s="615">
        <v>43</v>
      </c>
      <c r="B4" s="181" t="s">
        <v>276</v>
      </c>
      <c r="C4" s="202">
        <v>11873</v>
      </c>
      <c r="D4" s="182" t="s">
        <v>137</v>
      </c>
      <c r="E4" s="186">
        <f>'Perf Sheet '!$L$5</f>
        <v>2.2169999999999999E-2</v>
      </c>
      <c r="F4" s="616" t="s">
        <v>284</v>
      </c>
      <c r="G4" s="617"/>
      <c r="H4" s="618" t="s">
        <v>514</v>
      </c>
      <c r="I4" s="618"/>
      <c r="J4" s="619"/>
      <c r="N4" s="32"/>
    </row>
    <row r="5" spans="1:17" ht="13.95" customHeight="1" thickBot="1">
      <c r="A5" s="615"/>
      <c r="B5" s="580" t="s">
        <v>139</v>
      </c>
      <c r="C5" s="203">
        <v>11707</v>
      </c>
      <c r="D5" s="183" t="s">
        <v>277</v>
      </c>
      <c r="E5" s="187">
        <f>(C6+C5)/2</f>
        <v>11782</v>
      </c>
      <c r="F5" s="616" t="s">
        <v>285</v>
      </c>
      <c r="G5" s="620"/>
      <c r="H5" s="618" t="s">
        <v>511</v>
      </c>
      <c r="I5" s="621"/>
      <c r="J5" s="619"/>
      <c r="M5" s="628" t="s">
        <v>198</v>
      </c>
      <c r="N5" s="629"/>
      <c r="O5" s="629"/>
      <c r="P5" s="630"/>
    </row>
    <row r="6" spans="1:17" ht="13.95" customHeight="1" thickBot="1">
      <c r="A6" s="225" t="s">
        <v>202</v>
      </c>
      <c r="B6" s="580" t="s">
        <v>140</v>
      </c>
      <c r="C6" s="203">
        <v>11857</v>
      </c>
      <c r="D6" s="184" t="s">
        <v>203</v>
      </c>
      <c r="E6" s="188">
        <f>'Perf Sheet '!$J$13</f>
        <v>0.65</v>
      </c>
      <c r="F6" s="192" t="s">
        <v>226</v>
      </c>
      <c r="G6" s="194">
        <f>SUM(C12:C15)/SUM(C12:C46)</f>
        <v>8.5991464271634982E-2</v>
      </c>
      <c r="H6" s="192" t="s">
        <v>224</v>
      </c>
      <c r="I6" s="173">
        <f>J55/'Perf Sheet '!$E$21</f>
        <v>48.78154016356681</v>
      </c>
      <c r="J6" s="226"/>
      <c r="M6" s="631" t="s">
        <v>199</v>
      </c>
      <c r="N6" s="632"/>
      <c r="O6" s="632"/>
      <c r="P6" s="633"/>
    </row>
    <row r="7" spans="1:17" ht="13.95" customHeight="1" thickBot="1">
      <c r="A7" s="227">
        <v>22.1</v>
      </c>
      <c r="B7" s="580" t="s">
        <v>141</v>
      </c>
      <c r="C7" s="203">
        <v>8935</v>
      </c>
      <c r="D7" s="185" t="s">
        <v>138</v>
      </c>
      <c r="E7" s="187">
        <f>'Perf Sheet '!$J$15</f>
        <v>6</v>
      </c>
      <c r="F7" s="193" t="s">
        <v>223</v>
      </c>
      <c r="G7" s="187">
        <f>'Perf Sheet '!$J$12</f>
        <v>95</v>
      </c>
      <c r="H7" s="192" t="s">
        <v>225</v>
      </c>
      <c r="I7" s="173">
        <f>F50/'Perf Sheet '!$E$21</f>
        <v>1845.207756232687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49</v>
      </c>
      <c r="D10" s="206"/>
      <c r="E10" s="214" t="s">
        <v>197</v>
      </c>
      <c r="F10" s="216">
        <f>(D10*42)*C10</f>
        <v>0</v>
      </c>
      <c r="G10" s="198">
        <f>F10</f>
        <v>0</v>
      </c>
      <c r="H10" s="173">
        <f t="shared" ref="H10:H49" si="0">(1*((D10/$A$7)+1))*C10</f>
        <v>49</v>
      </c>
      <c r="I10" s="209">
        <v>15</v>
      </c>
      <c r="J10" s="229">
        <v>5100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60</v>
      </c>
      <c r="J11" s="229">
        <v>6250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571</v>
      </c>
      <c r="C12" s="205">
        <v>130</v>
      </c>
      <c r="D12" s="206"/>
      <c r="E12" s="214" t="s">
        <v>147</v>
      </c>
      <c r="F12" s="216">
        <f t="shared" si="5"/>
        <v>0</v>
      </c>
      <c r="G12" s="198">
        <f t="shared" si="6"/>
        <v>0</v>
      </c>
      <c r="H12" s="173">
        <f t="shared" si="0"/>
        <v>130</v>
      </c>
      <c r="I12" s="209">
        <v>90</v>
      </c>
      <c r="J12" s="229">
        <v>6720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7000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571</v>
      </c>
      <c r="C14" s="205">
        <v>351</v>
      </c>
      <c r="D14" s="206"/>
      <c r="E14" s="214" t="s">
        <v>148</v>
      </c>
      <c r="F14" s="216">
        <f t="shared" si="5"/>
        <v>0</v>
      </c>
      <c r="G14" s="198">
        <f t="shared" si="6"/>
        <v>0</v>
      </c>
      <c r="H14" s="173">
        <f t="shared" si="0"/>
        <v>351</v>
      </c>
      <c r="I14" s="209">
        <v>95</v>
      </c>
      <c r="J14" s="229">
        <v>6770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95</v>
      </c>
      <c r="J15" s="229">
        <v>6700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249</v>
      </c>
      <c r="D16" s="206">
        <v>0.6</v>
      </c>
      <c r="E16" s="214" t="s">
        <v>194</v>
      </c>
      <c r="F16" s="216">
        <v>6280</v>
      </c>
      <c r="G16" s="198">
        <f t="shared" si="6"/>
        <v>8800</v>
      </c>
      <c r="H16" s="173">
        <f t="shared" si="0"/>
        <v>255.76018099547508</v>
      </c>
      <c r="I16" s="209">
        <v>95</v>
      </c>
      <c r="J16" s="229">
        <v>6860</v>
      </c>
      <c r="L16" s="100">
        <f t="shared" si="7"/>
        <v>0</v>
      </c>
      <c r="M16" s="130">
        <f t="shared" si="1"/>
        <v>6280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20130</v>
      </c>
      <c r="H17" s="173">
        <f t="shared" si="0"/>
        <v>312.21719457013575</v>
      </c>
      <c r="I17" s="209">
        <v>95</v>
      </c>
      <c r="J17" s="229">
        <v>6830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43240</v>
      </c>
      <c r="H18" s="173">
        <f t="shared" si="0"/>
        <v>524.88687782805437</v>
      </c>
      <c r="I18" s="209">
        <v>95</v>
      </c>
      <c r="J18" s="229">
        <v>6780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24550</v>
      </c>
      <c r="G19" s="198">
        <f t="shared" si="6"/>
        <v>67790</v>
      </c>
      <c r="H19" s="173">
        <f t="shared" si="0"/>
        <v>476.47058823529414</v>
      </c>
      <c r="I19" s="209">
        <v>95</v>
      </c>
      <c r="J19" s="229">
        <v>6750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15100</v>
      </c>
      <c r="G20" s="198">
        <f t="shared" si="6"/>
        <v>82890</v>
      </c>
      <c r="H20" s="173">
        <f t="shared" si="0"/>
        <v>256.28959276018099</v>
      </c>
      <c r="I20" s="209">
        <v>95</v>
      </c>
      <c r="J20" s="229">
        <v>6700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90450</v>
      </c>
      <c r="H21" s="173">
        <f t="shared" si="0"/>
        <v>308.1447963800905</v>
      </c>
      <c r="I21" s="209">
        <v>95</v>
      </c>
      <c r="J21" s="229">
        <v>6050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549</v>
      </c>
      <c r="D22" s="206">
        <v>0.9</v>
      </c>
      <c r="E22" s="214" t="s">
        <v>174</v>
      </c>
      <c r="F22" s="216">
        <v>20740</v>
      </c>
      <c r="G22" s="198">
        <f t="shared" si="6"/>
        <v>111190</v>
      </c>
      <c r="H22" s="173">
        <f t="shared" si="0"/>
        <v>571.35746606334851</v>
      </c>
      <c r="I22" s="209">
        <v>95</v>
      </c>
      <c r="J22" s="229">
        <v>5920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576</v>
      </c>
      <c r="C23" s="205">
        <v>151</v>
      </c>
      <c r="D23" s="206">
        <v>0.3</v>
      </c>
      <c r="E23" s="214" t="s">
        <v>174</v>
      </c>
      <c r="F23" s="216">
        <v>1900</v>
      </c>
      <c r="G23" s="198">
        <f t="shared" si="6"/>
        <v>113090</v>
      </c>
      <c r="H23" s="173">
        <f t="shared" si="0"/>
        <v>153.0497737556561</v>
      </c>
      <c r="I23" s="209">
        <v>95</v>
      </c>
      <c r="J23" s="229">
        <v>6120</v>
      </c>
      <c r="L23" s="100">
        <f t="shared" si="7"/>
        <v>0</v>
      </c>
      <c r="M23" s="130">
        <f t="shared" si="1"/>
        <v>0</v>
      </c>
      <c r="N23" s="130">
        <f t="shared" si="2"/>
        <v>1900</v>
      </c>
      <c r="O23" s="130">
        <f t="shared" si="3"/>
        <v>0</v>
      </c>
      <c r="P23" s="130">
        <f t="shared" si="4"/>
        <v>0</v>
      </c>
      <c r="Q23" s="86" t="s">
        <v>249</v>
      </c>
    </row>
    <row r="24" spans="1:17" ht="13.95" customHeight="1" thickBot="1">
      <c r="A24" s="228">
        <v>15</v>
      </c>
      <c r="B24" s="204" t="s">
        <v>576</v>
      </c>
      <c r="C24" s="205">
        <v>349</v>
      </c>
      <c r="D24" s="206">
        <v>0.9</v>
      </c>
      <c r="E24" s="214" t="s">
        <v>174</v>
      </c>
      <c r="F24" s="216">
        <v>13180</v>
      </c>
      <c r="G24" s="198">
        <f t="shared" si="6"/>
        <v>126270</v>
      </c>
      <c r="H24" s="173">
        <f t="shared" si="0"/>
        <v>363.21266968325796</v>
      </c>
      <c r="I24" s="209">
        <v>95</v>
      </c>
      <c r="J24" s="229">
        <v>6100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571</v>
      </c>
      <c r="C25" s="205">
        <v>500</v>
      </c>
      <c r="D25" s="206">
        <v>1.3</v>
      </c>
      <c r="E25" s="214" t="s">
        <v>174</v>
      </c>
      <c r="F25" s="216">
        <v>27280</v>
      </c>
      <c r="G25" s="198">
        <f t="shared" si="6"/>
        <v>153550</v>
      </c>
      <c r="H25" s="173">
        <f t="shared" si="0"/>
        <v>529.41176470588232</v>
      </c>
      <c r="I25" s="209">
        <v>95</v>
      </c>
      <c r="J25" s="229">
        <v>6400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571</v>
      </c>
      <c r="C26" s="205">
        <v>151</v>
      </c>
      <c r="D26" s="206">
        <v>0.3</v>
      </c>
      <c r="E26" s="214" t="s">
        <v>174</v>
      </c>
      <c r="F26" s="216">
        <v>1900</v>
      </c>
      <c r="G26" s="198">
        <f t="shared" si="6"/>
        <v>155450</v>
      </c>
      <c r="H26" s="173">
        <f t="shared" si="0"/>
        <v>153.0497737556561</v>
      </c>
      <c r="I26" s="209">
        <v>95</v>
      </c>
      <c r="J26" s="229">
        <v>6620</v>
      </c>
      <c r="L26" s="100">
        <f t="shared" si="7"/>
        <v>0</v>
      </c>
      <c r="M26" s="130">
        <f t="shared" si="1"/>
        <v>0</v>
      </c>
      <c r="N26" s="130">
        <f t="shared" si="2"/>
        <v>1900</v>
      </c>
      <c r="O26" s="130">
        <f t="shared" si="3"/>
        <v>0</v>
      </c>
      <c r="P26" s="130">
        <f t="shared" si="4"/>
        <v>0</v>
      </c>
    </row>
    <row r="27" spans="1:17" ht="13.95" customHeight="1" thickBot="1">
      <c r="A27" s="228">
        <v>18</v>
      </c>
      <c r="B27" s="204" t="s">
        <v>571</v>
      </c>
      <c r="C27" s="205">
        <v>398</v>
      </c>
      <c r="D27" s="206">
        <v>0.9</v>
      </c>
      <c r="E27" s="214" t="s">
        <v>174</v>
      </c>
      <c r="F27" s="216">
        <v>15040</v>
      </c>
      <c r="G27" s="198">
        <f t="shared" si="6"/>
        <v>170490</v>
      </c>
      <c r="H27" s="173">
        <f t="shared" si="0"/>
        <v>414.20814479638011</v>
      </c>
      <c r="I27" s="209">
        <v>95</v>
      </c>
      <c r="J27" s="229">
        <v>6800</v>
      </c>
      <c r="L27" s="100">
        <f t="shared" si="7"/>
        <v>0</v>
      </c>
      <c r="M27" s="130">
        <f t="shared" si="1"/>
        <v>0</v>
      </c>
      <c r="N27" s="130">
        <f t="shared" si="2"/>
        <v>15040</v>
      </c>
      <c r="O27" s="130">
        <f t="shared" si="3"/>
        <v>0</v>
      </c>
      <c r="P27" s="130">
        <f t="shared" si="4"/>
        <v>0</v>
      </c>
    </row>
    <row r="28" spans="1:17" ht="13.95" customHeight="1" thickBot="1">
      <c r="A28" s="228">
        <v>19</v>
      </c>
      <c r="B28" s="204" t="s">
        <v>571</v>
      </c>
      <c r="C28" s="205">
        <v>399</v>
      </c>
      <c r="D28" s="206">
        <v>1.3</v>
      </c>
      <c r="E28" s="214" t="s">
        <v>174</v>
      </c>
      <c r="F28" s="216">
        <v>21810</v>
      </c>
      <c r="G28" s="198">
        <f t="shared" si="6"/>
        <v>192300</v>
      </c>
      <c r="H28" s="173">
        <f t="shared" si="0"/>
        <v>422.47058823529414</v>
      </c>
      <c r="I28" s="209">
        <v>95</v>
      </c>
      <c r="J28" s="229">
        <v>6770</v>
      </c>
      <c r="L28" s="100">
        <f t="shared" si="7"/>
        <v>0</v>
      </c>
      <c r="M28" s="130">
        <f t="shared" si="1"/>
        <v>0</v>
      </c>
      <c r="N28" s="130">
        <f t="shared" si="2"/>
        <v>21810</v>
      </c>
      <c r="O28" s="130">
        <f t="shared" si="3"/>
        <v>0</v>
      </c>
      <c r="P28" s="130">
        <f t="shared" si="4"/>
        <v>0</v>
      </c>
    </row>
    <row r="29" spans="1:17" ht="13.95" customHeight="1" thickBot="1">
      <c r="A29" s="228">
        <v>20</v>
      </c>
      <c r="B29" s="204" t="s">
        <v>571</v>
      </c>
      <c r="C29" s="205">
        <v>398</v>
      </c>
      <c r="D29" s="206">
        <v>0.9</v>
      </c>
      <c r="E29" s="214" t="s">
        <v>174</v>
      </c>
      <c r="F29" s="216">
        <v>15040</v>
      </c>
      <c r="G29" s="198">
        <f t="shared" si="6"/>
        <v>207340</v>
      </c>
      <c r="H29" s="173">
        <f t="shared" si="0"/>
        <v>414.20814479638011</v>
      </c>
      <c r="I29" s="209">
        <v>95</v>
      </c>
      <c r="J29" s="229">
        <v>6740</v>
      </c>
      <c r="L29" s="100">
        <f t="shared" si="7"/>
        <v>0</v>
      </c>
      <c r="M29" s="130">
        <f t="shared" si="1"/>
        <v>0</v>
      </c>
      <c r="N29" s="130">
        <f t="shared" si="2"/>
        <v>15040</v>
      </c>
      <c r="O29" s="130">
        <f t="shared" si="3"/>
        <v>0</v>
      </c>
      <c r="P29" s="130">
        <f t="shared" si="4"/>
        <v>0</v>
      </c>
    </row>
    <row r="30" spans="1:17" ht="13.95" customHeight="1" thickBot="1">
      <c r="A30" s="228">
        <v>21</v>
      </c>
      <c r="B30" s="204" t="s">
        <v>571</v>
      </c>
      <c r="C30" s="205">
        <v>300</v>
      </c>
      <c r="D30" s="206">
        <v>1.5</v>
      </c>
      <c r="E30" s="214" t="s">
        <v>174</v>
      </c>
      <c r="F30" s="216">
        <v>18880</v>
      </c>
      <c r="G30" s="198">
        <f t="shared" si="6"/>
        <v>226220</v>
      </c>
      <c r="H30" s="173">
        <f t="shared" si="0"/>
        <v>320.36199095022624</v>
      </c>
      <c r="I30" s="209">
        <v>95</v>
      </c>
      <c r="J30" s="229">
        <v>6620</v>
      </c>
      <c r="L30" s="100">
        <f t="shared" si="7"/>
        <v>0</v>
      </c>
      <c r="M30" s="130">
        <f t="shared" si="1"/>
        <v>0</v>
      </c>
      <c r="N30" s="130">
        <f t="shared" si="2"/>
        <v>18880</v>
      </c>
      <c r="O30" s="130">
        <f t="shared" si="3"/>
        <v>0</v>
      </c>
      <c r="P30" s="130">
        <f t="shared" si="4"/>
        <v>0</v>
      </c>
    </row>
    <row r="31" spans="1:17" ht="13.95" customHeight="1" thickBot="1">
      <c r="A31" s="228">
        <v>22</v>
      </c>
      <c r="B31" s="204" t="s">
        <v>571</v>
      </c>
      <c r="C31" s="205">
        <v>300</v>
      </c>
      <c r="D31" s="206">
        <v>0.3</v>
      </c>
      <c r="E31" s="214" t="s">
        <v>174</v>
      </c>
      <c r="F31" s="216">
        <v>3780</v>
      </c>
      <c r="G31" s="198">
        <f t="shared" si="6"/>
        <v>230000</v>
      </c>
      <c r="H31" s="173">
        <f t="shared" si="0"/>
        <v>304.07239819004525</v>
      </c>
      <c r="I31" s="209">
        <v>95</v>
      </c>
      <c r="J31" s="229">
        <v>6780</v>
      </c>
      <c r="L31" s="100">
        <f t="shared" si="7"/>
        <v>0</v>
      </c>
      <c r="M31" s="130">
        <f t="shared" si="1"/>
        <v>0</v>
      </c>
      <c r="N31" s="130">
        <f t="shared" si="2"/>
        <v>3780</v>
      </c>
      <c r="O31" s="130">
        <f t="shared" si="3"/>
        <v>0</v>
      </c>
      <c r="P31" s="130">
        <f t="shared" si="4"/>
        <v>0</v>
      </c>
    </row>
    <row r="32" spans="1:17" ht="13.95" customHeight="1" thickBot="1">
      <c r="A32" s="228">
        <v>23</v>
      </c>
      <c r="B32" s="204" t="s">
        <v>571</v>
      </c>
      <c r="C32" s="205">
        <v>300</v>
      </c>
      <c r="D32" s="206">
        <v>0.9</v>
      </c>
      <c r="E32" s="214" t="s">
        <v>174</v>
      </c>
      <c r="F32" s="216">
        <v>11330</v>
      </c>
      <c r="G32" s="198">
        <f t="shared" si="6"/>
        <v>241330</v>
      </c>
      <c r="H32" s="173">
        <f t="shared" si="0"/>
        <v>312.21719457013575</v>
      </c>
      <c r="I32" s="209">
        <v>95</v>
      </c>
      <c r="J32" s="229">
        <v>6760</v>
      </c>
      <c r="L32" s="100">
        <f t="shared" si="7"/>
        <v>0</v>
      </c>
      <c r="M32" s="130">
        <f t="shared" si="1"/>
        <v>0</v>
      </c>
      <c r="N32" s="130">
        <f t="shared" si="2"/>
        <v>11330</v>
      </c>
      <c r="O32" s="130">
        <f t="shared" si="3"/>
        <v>0</v>
      </c>
      <c r="P32" s="130">
        <f t="shared" si="4"/>
        <v>0</v>
      </c>
    </row>
    <row r="33" spans="1:16" ht="13.95" customHeight="1" thickBot="1">
      <c r="A33" s="228">
        <v>24</v>
      </c>
      <c r="B33" s="204" t="s">
        <v>571</v>
      </c>
      <c r="C33" s="205">
        <v>249</v>
      </c>
      <c r="D33" s="206">
        <v>1.5</v>
      </c>
      <c r="E33" s="214" t="s">
        <v>174</v>
      </c>
      <c r="F33" s="216">
        <v>15690</v>
      </c>
      <c r="G33" s="198">
        <f t="shared" si="6"/>
        <v>257020</v>
      </c>
      <c r="H33" s="173">
        <f t="shared" si="0"/>
        <v>265.90045248868779</v>
      </c>
      <c r="I33" s="209">
        <v>95</v>
      </c>
      <c r="J33" s="229">
        <v>6770</v>
      </c>
      <c r="L33" s="100">
        <f t="shared" si="7"/>
        <v>0</v>
      </c>
      <c r="M33" s="130">
        <f t="shared" si="1"/>
        <v>0</v>
      </c>
      <c r="N33" s="130">
        <f t="shared" si="2"/>
        <v>15690</v>
      </c>
      <c r="O33" s="130">
        <f t="shared" si="3"/>
        <v>0</v>
      </c>
      <c r="P33" s="130">
        <f t="shared" si="4"/>
        <v>0</v>
      </c>
    </row>
    <row r="34" spans="1:16" ht="13.95" customHeight="1" thickBot="1">
      <c r="A34" s="228">
        <v>25</v>
      </c>
      <c r="B34" s="204" t="s">
        <v>571</v>
      </c>
      <c r="C34" s="205">
        <v>249</v>
      </c>
      <c r="D34" s="206">
        <v>0.6</v>
      </c>
      <c r="E34" s="214" t="s">
        <v>174</v>
      </c>
      <c r="F34" s="216">
        <v>6280</v>
      </c>
      <c r="G34" s="198">
        <f t="shared" si="6"/>
        <v>263300</v>
      </c>
      <c r="H34" s="173">
        <f t="shared" si="0"/>
        <v>255.76018099547508</v>
      </c>
      <c r="I34" s="209">
        <v>95</v>
      </c>
      <c r="J34" s="229">
        <v>6820</v>
      </c>
      <c r="L34" s="100">
        <f t="shared" si="7"/>
        <v>0</v>
      </c>
      <c r="M34" s="130">
        <f t="shared" si="1"/>
        <v>0</v>
      </c>
      <c r="N34" s="130">
        <f t="shared" si="2"/>
        <v>6280</v>
      </c>
      <c r="O34" s="130">
        <f t="shared" si="3"/>
        <v>0</v>
      </c>
      <c r="P34" s="130">
        <f t="shared" si="4"/>
        <v>0</v>
      </c>
    </row>
    <row r="35" spans="1:16" ht="13.95" customHeight="1" thickBot="1">
      <c r="A35" s="228">
        <v>26</v>
      </c>
      <c r="B35" s="204" t="s">
        <v>571</v>
      </c>
      <c r="C35" s="205">
        <v>366</v>
      </c>
      <c r="D35" s="206">
        <v>1</v>
      </c>
      <c r="E35" s="214" t="s">
        <v>174</v>
      </c>
      <c r="F35" s="216">
        <v>15390</v>
      </c>
      <c r="G35" s="198">
        <f t="shared" si="6"/>
        <v>278690</v>
      </c>
      <c r="H35" s="173">
        <f t="shared" si="0"/>
        <v>382.56108597285072</v>
      </c>
      <c r="I35" s="209">
        <v>95</v>
      </c>
      <c r="J35" s="229">
        <v>6650</v>
      </c>
      <c r="L35" s="100">
        <f t="shared" si="7"/>
        <v>0</v>
      </c>
      <c r="M35" s="130">
        <f t="shared" si="1"/>
        <v>0</v>
      </c>
      <c r="N35" s="130">
        <f t="shared" si="2"/>
        <v>15390</v>
      </c>
      <c r="O35" s="130">
        <f t="shared" si="3"/>
        <v>0</v>
      </c>
      <c r="P35" s="130">
        <f t="shared" si="4"/>
        <v>0</v>
      </c>
    </row>
    <row r="36" spans="1:16" ht="13.95" customHeight="1" thickBot="1">
      <c r="A36" s="228">
        <v>27</v>
      </c>
      <c r="B36" s="204" t="s">
        <v>571</v>
      </c>
      <c r="C36" s="205">
        <v>256</v>
      </c>
      <c r="D36" s="206">
        <v>1.3</v>
      </c>
      <c r="E36" s="214" t="s">
        <v>174</v>
      </c>
      <c r="F36" s="216">
        <v>13970</v>
      </c>
      <c r="G36" s="198">
        <f t="shared" si="6"/>
        <v>292660</v>
      </c>
      <c r="H36" s="173">
        <f t="shared" si="0"/>
        <v>271.05882352941177</v>
      </c>
      <c r="I36" s="209">
        <v>95</v>
      </c>
      <c r="J36" s="229">
        <v>6580</v>
      </c>
      <c r="L36" s="100">
        <f t="shared" si="7"/>
        <v>0</v>
      </c>
      <c r="M36" s="130">
        <f t="shared" si="1"/>
        <v>0</v>
      </c>
      <c r="N36" s="130">
        <f t="shared" si="2"/>
        <v>13970</v>
      </c>
      <c r="O36" s="130">
        <f t="shared" si="3"/>
        <v>0</v>
      </c>
      <c r="P36" s="130">
        <f t="shared" si="4"/>
        <v>0</v>
      </c>
    </row>
    <row r="37" spans="1:16" ht="13.95" customHeight="1" thickBot="1">
      <c r="A37" s="228">
        <v>28</v>
      </c>
      <c r="B37" s="204" t="s">
        <v>571</v>
      </c>
      <c r="C37" s="205">
        <v>290</v>
      </c>
      <c r="D37" s="206">
        <v>1.5</v>
      </c>
      <c r="E37" s="214" t="s">
        <v>174</v>
      </c>
      <c r="F37" s="216">
        <v>18290</v>
      </c>
      <c r="G37" s="198">
        <f t="shared" si="6"/>
        <v>310950</v>
      </c>
      <c r="H37" s="173">
        <f t="shared" si="0"/>
        <v>309.68325791855204</v>
      </c>
      <c r="I37" s="209">
        <v>95</v>
      </c>
      <c r="J37" s="229">
        <v>6550</v>
      </c>
      <c r="L37" s="100">
        <f t="shared" si="7"/>
        <v>0</v>
      </c>
      <c r="M37" s="130">
        <f t="shared" si="1"/>
        <v>0</v>
      </c>
      <c r="N37" s="130">
        <f t="shared" si="2"/>
        <v>18290</v>
      </c>
      <c r="O37" s="130">
        <f t="shared" si="3"/>
        <v>0</v>
      </c>
      <c r="P37" s="130">
        <f t="shared" si="4"/>
        <v>0</v>
      </c>
    </row>
    <row r="38" spans="1:16" ht="13.95" customHeight="1" thickBot="1">
      <c r="A38" s="228">
        <v>29</v>
      </c>
      <c r="B38" s="204" t="s">
        <v>571</v>
      </c>
      <c r="C38" s="205">
        <v>374</v>
      </c>
      <c r="D38" s="206">
        <v>2</v>
      </c>
      <c r="E38" s="214" t="s">
        <v>174</v>
      </c>
      <c r="F38" s="216">
        <v>22110</v>
      </c>
      <c r="G38" s="198">
        <f t="shared" si="6"/>
        <v>333060</v>
      </c>
      <c r="H38" s="173">
        <f t="shared" si="0"/>
        <v>407.84615384615381</v>
      </c>
      <c r="I38" s="209">
        <v>95</v>
      </c>
      <c r="J38" s="229">
        <v>6500</v>
      </c>
      <c r="L38" s="100">
        <f t="shared" si="7"/>
        <v>0</v>
      </c>
      <c r="M38" s="130">
        <f t="shared" si="1"/>
        <v>0</v>
      </c>
      <c r="N38" s="130">
        <f t="shared" si="2"/>
        <v>22110</v>
      </c>
      <c r="O38" s="130">
        <f t="shared" si="3"/>
        <v>0</v>
      </c>
      <c r="P38" s="130">
        <f t="shared" si="4"/>
        <v>0</v>
      </c>
    </row>
    <row r="39" spans="1:16" ht="13.95" customHeight="1" thickBot="1">
      <c r="A39" s="228">
        <v>30</v>
      </c>
      <c r="B39" s="204"/>
      <c r="C39" s="205"/>
      <c r="D39" s="206"/>
      <c r="E39" s="214"/>
      <c r="F39" s="216">
        <f t="shared" si="5"/>
        <v>0</v>
      </c>
      <c r="G39" s="198">
        <f t="shared" si="6"/>
        <v>333060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571</v>
      </c>
      <c r="C49" s="191">
        <f>(C5*E4)</f>
        <v>259.54418999999996</v>
      </c>
      <c r="D49" s="213"/>
      <c r="E49" s="207" t="s">
        <v>214</v>
      </c>
      <c r="F49" s="215"/>
      <c r="G49" s="199"/>
      <c r="H49" s="173">
        <f t="shared" si="0"/>
        <v>259.54418999999996</v>
      </c>
      <c r="I49" s="205">
        <v>95</v>
      </c>
      <c r="J49" s="229">
        <v>6830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364016.85597999999</v>
      </c>
      <c r="D50" s="195" t="s">
        <v>294</v>
      </c>
      <c r="E50" s="177" t="s">
        <v>295</v>
      </c>
      <c r="F50" s="191">
        <f>SUM(F10:F46)</f>
        <v>333060</v>
      </c>
      <c r="G50" s="201" t="s">
        <v>212</v>
      </c>
      <c r="H50" s="200"/>
      <c r="I50" s="197"/>
      <c r="J50" s="231" t="s">
        <v>257</v>
      </c>
      <c r="K50" s="32"/>
      <c r="L50" s="100"/>
      <c r="M50" s="101"/>
      <c r="N50" s="101"/>
      <c r="O50" s="102"/>
      <c r="P50" s="102"/>
    </row>
    <row r="51" spans="1:17" ht="13.95" customHeight="1" thickBot="1">
      <c r="A51" s="230" t="s">
        <v>259</v>
      </c>
      <c r="B51" s="210">
        <v>0.94652777777777775</v>
      </c>
      <c r="C51" s="190" t="s">
        <v>258</v>
      </c>
      <c r="D51" s="180" t="s">
        <v>260</v>
      </c>
      <c r="E51" s="210">
        <v>2.013888888888889E-2</v>
      </c>
      <c r="F51" s="190" t="s">
        <v>258</v>
      </c>
      <c r="G51" s="180" t="s">
        <v>261</v>
      </c>
      <c r="H51" s="217">
        <v>43176</v>
      </c>
      <c r="I51" s="197" t="s">
        <v>301</v>
      </c>
      <c r="J51" s="232">
        <f>H49+H55</f>
        <v>309.54418999999996</v>
      </c>
      <c r="K51" s="172"/>
      <c r="L51" s="100"/>
      <c r="M51" s="101"/>
      <c r="N51" s="101"/>
      <c r="O51" s="102"/>
      <c r="P51" s="102"/>
    </row>
    <row r="52" spans="1:17" ht="13.95" customHeight="1" thickBot="1">
      <c r="A52" s="230" t="s">
        <v>234</v>
      </c>
      <c r="B52" s="205">
        <v>645</v>
      </c>
      <c r="C52" s="179" t="s">
        <v>134</v>
      </c>
      <c r="D52" s="180" t="s">
        <v>216</v>
      </c>
      <c r="E52" s="211">
        <f>MAX(D10:D48)</f>
        <v>2</v>
      </c>
      <c r="F52" s="179" t="s">
        <v>221</v>
      </c>
      <c r="G52" s="180" t="s">
        <v>222</v>
      </c>
      <c r="H52" s="211">
        <f>F50/(SUM(C15:C48)*42)</f>
        <v>1.0143259145561525</v>
      </c>
      <c r="I52" s="197" t="s">
        <v>221</v>
      </c>
      <c r="J52" s="233" t="s">
        <v>292</v>
      </c>
      <c r="L52" s="100"/>
      <c r="M52" s="101"/>
      <c r="N52" s="101"/>
      <c r="O52" s="102"/>
      <c r="P52" s="102"/>
    </row>
    <row r="53" spans="1:17" ht="13.95" customHeight="1" thickBot="1">
      <c r="A53" s="230" t="s">
        <v>235</v>
      </c>
      <c r="B53" s="205">
        <v>5100</v>
      </c>
      <c r="C53" s="179" t="s">
        <v>134</v>
      </c>
      <c r="D53" s="180" t="s">
        <v>217</v>
      </c>
      <c r="E53" s="205">
        <f>MAX(I10:I49)</f>
        <v>95</v>
      </c>
      <c r="F53" s="179" t="s">
        <v>135</v>
      </c>
      <c r="G53" s="180" t="s">
        <v>219</v>
      </c>
      <c r="H53" s="205">
        <f>AVERAGE(I14:I48)</f>
        <v>95</v>
      </c>
      <c r="I53" s="197" t="s">
        <v>135</v>
      </c>
      <c r="J53" s="234">
        <f>SUM(H10:H49)+E55+H55</f>
        <v>9173.9820266731313</v>
      </c>
      <c r="L53" s="172"/>
      <c r="M53" s="172"/>
      <c r="N53" s="172"/>
      <c r="O53" s="172"/>
      <c r="P53" s="172"/>
    </row>
    <row r="54" spans="1:17" ht="13.95" customHeight="1" thickBot="1">
      <c r="A54" s="230" t="s">
        <v>136</v>
      </c>
      <c r="B54" s="208">
        <v>1755</v>
      </c>
      <c r="C54" s="179" t="s">
        <v>134</v>
      </c>
      <c r="D54" s="180" t="s">
        <v>218</v>
      </c>
      <c r="E54" s="205">
        <f>MAX(J10:J49)</f>
        <v>7000</v>
      </c>
      <c r="F54" s="179" t="s">
        <v>134</v>
      </c>
      <c r="G54" s="180" t="s">
        <v>220</v>
      </c>
      <c r="H54" s="205">
        <f>AVERAGE(J14:J48)</f>
        <v>6597.6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0.62941857862339112</v>
      </c>
      <c r="C55" s="179" t="s">
        <v>289</v>
      </c>
      <c r="D55" s="189" t="s">
        <v>287</v>
      </c>
      <c r="E55" s="212">
        <v>88</v>
      </c>
      <c r="F55" s="179" t="s">
        <v>288</v>
      </c>
      <c r="G55" s="178" t="s">
        <v>290</v>
      </c>
      <c r="H55" s="212">
        <v>50</v>
      </c>
      <c r="I55" s="197" t="s">
        <v>288</v>
      </c>
      <c r="J55" s="234">
        <f>(C50/42)+E55+H55</f>
        <v>8805.0679995238097</v>
      </c>
      <c r="L55" s="85">
        <f t="shared" ref="L55:P55" si="10">SUM(L10:L49)</f>
        <v>59.523809523809526</v>
      </c>
      <c r="M55" s="85">
        <f t="shared" si="10"/>
        <v>82890</v>
      </c>
      <c r="N55" s="85">
        <f t="shared" si="10"/>
        <v>250170</v>
      </c>
      <c r="O55" s="85">
        <f t="shared" si="10"/>
        <v>0</v>
      </c>
      <c r="P55" s="85">
        <f t="shared" si="10"/>
        <v>0</v>
      </c>
    </row>
    <row r="56" spans="1:17" ht="43.2" customHeight="1">
      <c r="A56" s="625" t="s">
        <v>587</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11707</v>
      </c>
      <c r="B61" s="119">
        <f>C6</f>
        <v>11857</v>
      </c>
      <c r="C61" s="119">
        <f>C50</f>
        <v>364016.85597999999</v>
      </c>
      <c r="D61" s="119">
        <f>J55</f>
        <v>8805.0679995238097</v>
      </c>
      <c r="E61" s="119">
        <f>F50</f>
        <v>333060</v>
      </c>
      <c r="F61" s="119">
        <f>M55</f>
        <v>82890</v>
      </c>
      <c r="G61" s="119">
        <f>N55</f>
        <v>250170</v>
      </c>
      <c r="H61" s="119">
        <f>O55</f>
        <v>0</v>
      </c>
      <c r="I61" s="119">
        <f>P55</f>
        <v>0</v>
      </c>
      <c r="J61" s="119">
        <f>B52</f>
        <v>645</v>
      </c>
      <c r="K61" s="119">
        <f>B53</f>
        <v>5100</v>
      </c>
      <c r="L61" s="119">
        <f>B54</f>
        <v>1755</v>
      </c>
      <c r="M61" s="120">
        <f>B55</f>
        <v>0.62941857862339112</v>
      </c>
      <c r="N61" s="119">
        <f>E53</f>
        <v>95</v>
      </c>
      <c r="O61" s="119">
        <f>H53</f>
        <v>95</v>
      </c>
      <c r="P61" s="119">
        <f>E54</f>
        <v>7000</v>
      </c>
      <c r="Q61" s="119">
        <f>H54</f>
        <v>6597.6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0.24861131962167843</v>
      </c>
      <c r="N3" s="143">
        <f>N55/F50</f>
        <v>0.75138868037832163</v>
      </c>
      <c r="O3" s="143">
        <f>O55/F50</f>
        <v>0</v>
      </c>
      <c r="P3" s="143">
        <f>P55/F50</f>
        <v>0</v>
      </c>
    </row>
    <row r="4" spans="1:17" ht="13.95" customHeight="1" thickBot="1">
      <c r="A4" s="615">
        <v>44</v>
      </c>
      <c r="B4" s="181" t="s">
        <v>276</v>
      </c>
      <c r="C4" s="202">
        <v>11691</v>
      </c>
      <c r="D4" s="182" t="s">
        <v>137</v>
      </c>
      <c r="E4" s="186">
        <f>'Perf Sheet '!$L$5</f>
        <v>2.2169999999999999E-2</v>
      </c>
      <c r="F4" s="616" t="s">
        <v>284</v>
      </c>
      <c r="G4" s="617"/>
      <c r="H4" s="618" t="s">
        <v>514</v>
      </c>
      <c r="I4" s="618"/>
      <c r="J4" s="619"/>
      <c r="N4" s="32"/>
    </row>
    <row r="5" spans="1:17" ht="13.95" customHeight="1" thickBot="1">
      <c r="A5" s="615"/>
      <c r="B5" s="580" t="s">
        <v>139</v>
      </c>
      <c r="C5" s="203">
        <v>11526</v>
      </c>
      <c r="D5" s="183" t="s">
        <v>277</v>
      </c>
      <c r="E5" s="187">
        <f>(C6+C5)/2</f>
        <v>11600.5</v>
      </c>
      <c r="F5" s="616" t="s">
        <v>285</v>
      </c>
      <c r="G5" s="620"/>
      <c r="H5" s="618" t="s">
        <v>511</v>
      </c>
      <c r="I5" s="621"/>
      <c r="J5" s="619"/>
      <c r="M5" s="628" t="s">
        <v>198</v>
      </c>
      <c r="N5" s="629"/>
      <c r="O5" s="629"/>
      <c r="P5" s="630"/>
    </row>
    <row r="6" spans="1:17" ht="13.95" customHeight="1" thickBot="1">
      <c r="A6" s="225" t="s">
        <v>202</v>
      </c>
      <c r="B6" s="580" t="s">
        <v>140</v>
      </c>
      <c r="C6" s="203">
        <v>11675</v>
      </c>
      <c r="D6" s="184" t="s">
        <v>203</v>
      </c>
      <c r="E6" s="188">
        <f>'Perf Sheet '!$J$13</f>
        <v>0.65</v>
      </c>
      <c r="F6" s="192" t="s">
        <v>226</v>
      </c>
      <c r="G6" s="194">
        <f>SUM(C12:C15)/SUM(C12:C46)</f>
        <v>8.6443331784786387E-2</v>
      </c>
      <c r="H6" s="192" t="s">
        <v>224</v>
      </c>
      <c r="I6" s="173">
        <f>J55/'Perf Sheet '!$E$21</f>
        <v>49.274544207888134</v>
      </c>
      <c r="J6" s="226"/>
      <c r="M6" s="631" t="s">
        <v>199</v>
      </c>
      <c r="N6" s="632"/>
      <c r="O6" s="632"/>
      <c r="P6" s="633"/>
    </row>
    <row r="7" spans="1:17" ht="13.95" customHeight="1" thickBot="1">
      <c r="A7" s="227">
        <v>22.1</v>
      </c>
      <c r="B7" s="580" t="s">
        <v>141</v>
      </c>
      <c r="C7" s="203">
        <v>8935</v>
      </c>
      <c r="D7" s="185" t="s">
        <v>138</v>
      </c>
      <c r="E7" s="187">
        <f>'Perf Sheet '!$J$15</f>
        <v>6</v>
      </c>
      <c r="F7" s="193" t="s">
        <v>223</v>
      </c>
      <c r="G7" s="187">
        <f>'Perf Sheet '!$J$12</f>
        <v>95</v>
      </c>
      <c r="H7" s="192" t="s">
        <v>225</v>
      </c>
      <c r="I7" s="173">
        <f>F50/'Perf Sheet '!$E$21</f>
        <v>1845.152354570637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4783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6020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130</v>
      </c>
      <c r="D12" s="206"/>
      <c r="E12" s="214" t="s">
        <v>147</v>
      </c>
      <c r="F12" s="216">
        <f t="shared" si="5"/>
        <v>0</v>
      </c>
      <c r="G12" s="198">
        <f t="shared" si="6"/>
        <v>0</v>
      </c>
      <c r="H12" s="173">
        <f t="shared" si="0"/>
        <v>130</v>
      </c>
      <c r="I12" s="209">
        <v>95</v>
      </c>
      <c r="J12" s="229">
        <v>6500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6730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352</v>
      </c>
      <c r="D14" s="206"/>
      <c r="E14" s="214" t="s">
        <v>148</v>
      </c>
      <c r="F14" s="216">
        <f t="shared" si="5"/>
        <v>0</v>
      </c>
      <c r="G14" s="198">
        <f t="shared" si="6"/>
        <v>0</v>
      </c>
      <c r="H14" s="173">
        <f t="shared" si="0"/>
        <v>352</v>
      </c>
      <c r="I14" s="209">
        <v>95</v>
      </c>
      <c r="J14" s="229">
        <v>6700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200</v>
      </c>
      <c r="D15" s="206">
        <v>0.3</v>
      </c>
      <c r="E15" s="214" t="s">
        <v>194</v>
      </c>
      <c r="F15" s="216">
        <v>2510</v>
      </c>
      <c r="G15" s="198">
        <f t="shared" si="6"/>
        <v>2510</v>
      </c>
      <c r="H15" s="173">
        <f t="shared" si="0"/>
        <v>202.71493212669682</v>
      </c>
      <c r="I15" s="209">
        <v>95</v>
      </c>
      <c r="J15" s="229">
        <v>6650</v>
      </c>
      <c r="L15" s="100">
        <f t="shared" si="7"/>
        <v>0</v>
      </c>
      <c r="M15" s="130">
        <f t="shared" si="1"/>
        <v>2510</v>
      </c>
      <c r="N15" s="130">
        <f t="shared" si="2"/>
        <v>0</v>
      </c>
      <c r="O15" s="130">
        <f t="shared" si="3"/>
        <v>0</v>
      </c>
      <c r="P15" s="130">
        <f t="shared" si="4"/>
        <v>0</v>
      </c>
      <c r="Q15" s="86" t="s">
        <v>175</v>
      </c>
    </row>
    <row r="16" spans="1:17" ht="13.95" customHeight="1" thickBot="1">
      <c r="A16" s="228">
        <v>7</v>
      </c>
      <c r="B16" s="204" t="s">
        <v>577</v>
      </c>
      <c r="C16" s="205">
        <v>249</v>
      </c>
      <c r="D16" s="206">
        <v>0.6</v>
      </c>
      <c r="E16" s="214" t="s">
        <v>194</v>
      </c>
      <c r="F16" s="216">
        <v>6280</v>
      </c>
      <c r="G16" s="198">
        <f t="shared" si="6"/>
        <v>8790</v>
      </c>
      <c r="H16" s="173">
        <f t="shared" si="0"/>
        <v>255.76018099547508</v>
      </c>
      <c r="I16" s="209">
        <v>95</v>
      </c>
      <c r="J16" s="229">
        <v>7030</v>
      </c>
      <c r="L16" s="100">
        <f t="shared" si="7"/>
        <v>0</v>
      </c>
      <c r="M16" s="130">
        <f t="shared" si="1"/>
        <v>6280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11340</v>
      </c>
      <c r="G17" s="198">
        <f t="shared" si="6"/>
        <v>20130</v>
      </c>
      <c r="H17" s="173">
        <f t="shared" si="0"/>
        <v>312.21719457013575</v>
      </c>
      <c r="I17" s="209">
        <v>95</v>
      </c>
      <c r="J17" s="229">
        <v>6930</v>
      </c>
      <c r="L17" s="100">
        <f t="shared" si="7"/>
        <v>0</v>
      </c>
      <c r="M17" s="130">
        <f t="shared" si="1"/>
        <v>11340</v>
      </c>
      <c r="N17" s="130">
        <f t="shared" si="2"/>
        <v>0</v>
      </c>
      <c r="O17" s="130">
        <f t="shared" si="3"/>
        <v>0</v>
      </c>
      <c r="P17" s="130">
        <f t="shared" si="4"/>
        <v>0</v>
      </c>
      <c r="Q17" s="86" t="s">
        <v>148</v>
      </c>
    </row>
    <row r="18" spans="1:17" ht="13.95" customHeight="1" thickBot="1">
      <c r="A18" s="228">
        <v>9</v>
      </c>
      <c r="B18" s="204" t="s">
        <v>577</v>
      </c>
      <c r="C18" s="205">
        <v>499</v>
      </c>
      <c r="D18" s="206">
        <v>1.1000000000000001</v>
      </c>
      <c r="E18" s="214" t="s">
        <v>194</v>
      </c>
      <c r="F18" s="216">
        <v>23060</v>
      </c>
      <c r="G18" s="198">
        <f t="shared" si="6"/>
        <v>43190</v>
      </c>
      <c r="H18" s="173">
        <f t="shared" si="0"/>
        <v>523.83710407239823</v>
      </c>
      <c r="I18" s="209">
        <v>95</v>
      </c>
      <c r="J18" s="229">
        <v>6730</v>
      </c>
      <c r="L18" s="100">
        <f t="shared" si="7"/>
        <v>0</v>
      </c>
      <c r="M18" s="130">
        <f t="shared" si="1"/>
        <v>23060</v>
      </c>
      <c r="N18" s="130">
        <f t="shared" si="2"/>
        <v>0</v>
      </c>
      <c r="O18" s="130">
        <f t="shared" si="3"/>
        <v>0</v>
      </c>
      <c r="P18" s="130">
        <f t="shared" si="4"/>
        <v>0</v>
      </c>
      <c r="Q18" s="86" t="s">
        <v>63</v>
      </c>
    </row>
    <row r="19" spans="1:17" ht="13.95" customHeight="1" thickBot="1">
      <c r="A19" s="228">
        <v>10</v>
      </c>
      <c r="B19" s="204" t="s">
        <v>577</v>
      </c>
      <c r="C19" s="205">
        <v>448</v>
      </c>
      <c r="D19" s="206">
        <v>1.3</v>
      </c>
      <c r="E19" s="214" t="s">
        <v>194</v>
      </c>
      <c r="F19" s="216">
        <v>24450</v>
      </c>
      <c r="G19" s="198">
        <f t="shared" si="6"/>
        <v>67640</v>
      </c>
      <c r="H19" s="173">
        <f t="shared" si="0"/>
        <v>474.35294117647061</v>
      </c>
      <c r="I19" s="209">
        <v>95</v>
      </c>
      <c r="J19" s="229">
        <v>6540</v>
      </c>
      <c r="L19" s="100">
        <f t="shared" si="7"/>
        <v>0</v>
      </c>
      <c r="M19" s="130">
        <f t="shared" si="1"/>
        <v>24450</v>
      </c>
      <c r="N19" s="130">
        <f t="shared" si="2"/>
        <v>0</v>
      </c>
      <c r="O19" s="130">
        <f t="shared" si="3"/>
        <v>0</v>
      </c>
      <c r="P19" s="130">
        <f t="shared" si="4"/>
        <v>0</v>
      </c>
      <c r="Q19" s="86" t="s">
        <v>147</v>
      </c>
    </row>
    <row r="20" spans="1:17" ht="13.95" customHeight="1" thickBot="1">
      <c r="A20" s="228">
        <v>11</v>
      </c>
      <c r="B20" s="204" t="s">
        <v>577</v>
      </c>
      <c r="C20" s="205">
        <v>241</v>
      </c>
      <c r="D20" s="206">
        <v>1.5</v>
      </c>
      <c r="E20" s="214" t="s">
        <v>194</v>
      </c>
      <c r="F20" s="216">
        <v>15160</v>
      </c>
      <c r="G20" s="198">
        <f t="shared" si="6"/>
        <v>82800</v>
      </c>
      <c r="H20" s="173">
        <f t="shared" si="0"/>
        <v>257.3574660633484</v>
      </c>
      <c r="I20" s="209">
        <v>95</v>
      </c>
      <c r="J20" s="229">
        <v>6470</v>
      </c>
      <c r="L20" s="100">
        <f t="shared" si="7"/>
        <v>0</v>
      </c>
      <c r="M20" s="130">
        <f t="shared" si="1"/>
        <v>15160</v>
      </c>
      <c r="N20" s="130">
        <f t="shared" si="2"/>
        <v>0</v>
      </c>
      <c r="O20" s="130">
        <f t="shared" si="3"/>
        <v>0</v>
      </c>
      <c r="P20" s="130">
        <f t="shared" si="4"/>
        <v>0</v>
      </c>
      <c r="Q20" s="86" t="s">
        <v>186</v>
      </c>
    </row>
    <row r="21" spans="1:17" ht="13.95" customHeight="1" thickBot="1">
      <c r="A21" s="228">
        <v>12</v>
      </c>
      <c r="B21" s="204" t="s">
        <v>577</v>
      </c>
      <c r="C21" s="205">
        <v>300</v>
      </c>
      <c r="D21" s="206">
        <v>0.6</v>
      </c>
      <c r="E21" s="214" t="s">
        <v>174</v>
      </c>
      <c r="F21" s="216">
        <v>7560</v>
      </c>
      <c r="G21" s="198">
        <f t="shared" si="6"/>
        <v>90360</v>
      </c>
      <c r="H21" s="173">
        <f t="shared" si="0"/>
        <v>308.1447963800905</v>
      </c>
      <c r="I21" s="209">
        <v>95</v>
      </c>
      <c r="J21" s="229">
        <v>6050</v>
      </c>
      <c r="L21" s="100">
        <f t="shared" si="7"/>
        <v>0</v>
      </c>
      <c r="M21" s="130">
        <f t="shared" si="1"/>
        <v>0</v>
      </c>
      <c r="N21" s="130">
        <f t="shared" si="2"/>
        <v>7560</v>
      </c>
      <c r="O21" s="130">
        <f t="shared" si="3"/>
        <v>0</v>
      </c>
      <c r="P21" s="130">
        <f t="shared" si="4"/>
        <v>0</v>
      </c>
      <c r="Q21" s="86" t="s">
        <v>187</v>
      </c>
    </row>
    <row r="22" spans="1:17" ht="13.95" customHeight="1" thickBot="1">
      <c r="A22" s="228">
        <v>13</v>
      </c>
      <c r="B22" s="204" t="s">
        <v>577</v>
      </c>
      <c r="C22" s="205">
        <v>550</v>
      </c>
      <c r="D22" s="206">
        <v>0.9</v>
      </c>
      <c r="E22" s="214" t="s">
        <v>174</v>
      </c>
      <c r="F22" s="216">
        <v>20780</v>
      </c>
      <c r="G22" s="198">
        <f t="shared" si="6"/>
        <v>111140</v>
      </c>
      <c r="H22" s="173">
        <f t="shared" si="0"/>
        <v>572.39819004524895</v>
      </c>
      <c r="I22" s="209">
        <v>95</v>
      </c>
      <c r="J22" s="229">
        <v>5950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577</v>
      </c>
      <c r="C23" s="205">
        <v>150</v>
      </c>
      <c r="D23" s="206">
        <v>0.3</v>
      </c>
      <c r="E23" s="214" t="s">
        <v>174</v>
      </c>
      <c r="F23" s="216">
        <v>1880</v>
      </c>
      <c r="G23" s="198">
        <f t="shared" si="6"/>
        <v>113020</v>
      </c>
      <c r="H23" s="173">
        <f t="shared" si="0"/>
        <v>152.03619909502262</v>
      </c>
      <c r="I23" s="209">
        <v>95</v>
      </c>
      <c r="J23" s="229">
        <v>5880</v>
      </c>
      <c r="L23" s="100">
        <f t="shared" si="7"/>
        <v>0</v>
      </c>
      <c r="M23" s="130">
        <f t="shared" si="1"/>
        <v>0</v>
      </c>
      <c r="N23" s="130">
        <f t="shared" si="2"/>
        <v>1880</v>
      </c>
      <c r="O23" s="130">
        <f t="shared" si="3"/>
        <v>0</v>
      </c>
      <c r="P23" s="130">
        <f t="shared" si="4"/>
        <v>0</v>
      </c>
      <c r="Q23" s="86" t="s">
        <v>249</v>
      </c>
    </row>
    <row r="24" spans="1:17" ht="13.95" customHeight="1" thickBot="1">
      <c r="A24" s="228">
        <v>15</v>
      </c>
      <c r="B24" s="204" t="s">
        <v>577</v>
      </c>
      <c r="C24" s="205">
        <v>350</v>
      </c>
      <c r="D24" s="206">
        <v>0.9</v>
      </c>
      <c r="E24" s="214" t="s">
        <v>174</v>
      </c>
      <c r="F24" s="216">
        <v>13220</v>
      </c>
      <c r="G24" s="198">
        <f t="shared" si="6"/>
        <v>126240</v>
      </c>
      <c r="H24" s="173">
        <f t="shared" si="0"/>
        <v>364.2533936651584</v>
      </c>
      <c r="I24" s="209">
        <v>95</v>
      </c>
      <c r="J24" s="229">
        <v>5730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577</v>
      </c>
      <c r="C25" s="205">
        <v>499</v>
      </c>
      <c r="D25" s="206">
        <v>1.3</v>
      </c>
      <c r="E25" s="214" t="s">
        <v>174</v>
      </c>
      <c r="F25" s="216">
        <v>27230</v>
      </c>
      <c r="G25" s="198">
        <f t="shared" si="6"/>
        <v>153470</v>
      </c>
      <c r="H25" s="173">
        <f t="shared" si="0"/>
        <v>528.35294117647061</v>
      </c>
      <c r="I25" s="209">
        <v>95</v>
      </c>
      <c r="J25" s="229">
        <v>5790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577</v>
      </c>
      <c r="C26" s="205">
        <v>150</v>
      </c>
      <c r="D26" s="206">
        <v>0.3</v>
      </c>
      <c r="E26" s="214" t="s">
        <v>174</v>
      </c>
      <c r="F26" s="216">
        <v>1900</v>
      </c>
      <c r="G26" s="198">
        <f t="shared" si="6"/>
        <v>155370</v>
      </c>
      <c r="H26" s="173">
        <f t="shared" si="0"/>
        <v>152.03619909502262</v>
      </c>
      <c r="I26" s="209">
        <v>95</v>
      </c>
      <c r="J26" s="229">
        <v>5850</v>
      </c>
      <c r="L26" s="100">
        <f t="shared" si="7"/>
        <v>0</v>
      </c>
      <c r="M26" s="130">
        <f t="shared" si="1"/>
        <v>0</v>
      </c>
      <c r="N26" s="130">
        <f t="shared" si="2"/>
        <v>1900</v>
      </c>
      <c r="O26" s="130">
        <f t="shared" si="3"/>
        <v>0</v>
      </c>
      <c r="P26" s="130">
        <f t="shared" si="4"/>
        <v>0</v>
      </c>
    </row>
    <row r="27" spans="1:17" ht="13.95" customHeight="1" thickBot="1">
      <c r="A27" s="228">
        <v>18</v>
      </c>
      <c r="B27" s="204" t="s">
        <v>577</v>
      </c>
      <c r="C27" s="205">
        <v>400</v>
      </c>
      <c r="D27" s="206">
        <v>0.9</v>
      </c>
      <c r="E27" s="214" t="s">
        <v>174</v>
      </c>
      <c r="F27" s="216">
        <v>15100</v>
      </c>
      <c r="G27" s="198">
        <f t="shared" si="6"/>
        <v>170470</v>
      </c>
      <c r="H27" s="173">
        <f t="shared" si="0"/>
        <v>416.28959276018105</v>
      </c>
      <c r="I27" s="209">
        <v>95</v>
      </c>
      <c r="J27" s="229">
        <v>5830</v>
      </c>
      <c r="L27" s="100">
        <f t="shared" si="7"/>
        <v>0</v>
      </c>
      <c r="M27" s="130">
        <f t="shared" si="1"/>
        <v>0</v>
      </c>
      <c r="N27" s="130">
        <f t="shared" si="2"/>
        <v>15100</v>
      </c>
      <c r="O27" s="130">
        <f t="shared" si="3"/>
        <v>0</v>
      </c>
      <c r="P27" s="130">
        <f t="shared" si="4"/>
        <v>0</v>
      </c>
    </row>
    <row r="28" spans="1:17" ht="13.95" customHeight="1" thickBot="1">
      <c r="A28" s="228">
        <v>19</v>
      </c>
      <c r="B28" s="204" t="s">
        <v>577</v>
      </c>
      <c r="C28" s="205">
        <v>399</v>
      </c>
      <c r="D28" s="206">
        <v>1.3</v>
      </c>
      <c r="E28" s="214" t="s">
        <v>174</v>
      </c>
      <c r="F28" s="216">
        <v>21810</v>
      </c>
      <c r="G28" s="198">
        <f t="shared" si="6"/>
        <v>192280</v>
      </c>
      <c r="H28" s="173">
        <f t="shared" si="0"/>
        <v>422.47058823529414</v>
      </c>
      <c r="I28" s="209">
        <v>95</v>
      </c>
      <c r="J28" s="229">
        <v>5750</v>
      </c>
      <c r="L28" s="100">
        <f t="shared" si="7"/>
        <v>0</v>
      </c>
      <c r="M28" s="130">
        <f t="shared" si="1"/>
        <v>0</v>
      </c>
      <c r="N28" s="130">
        <f t="shared" si="2"/>
        <v>21810</v>
      </c>
      <c r="O28" s="130">
        <f t="shared" si="3"/>
        <v>0</v>
      </c>
      <c r="P28" s="130">
        <f t="shared" si="4"/>
        <v>0</v>
      </c>
    </row>
    <row r="29" spans="1:17" ht="13.95" customHeight="1" thickBot="1">
      <c r="A29" s="228">
        <v>20</v>
      </c>
      <c r="B29" s="204" t="s">
        <v>577</v>
      </c>
      <c r="C29" s="205">
        <v>399</v>
      </c>
      <c r="D29" s="206">
        <v>0.9</v>
      </c>
      <c r="E29" s="214" t="s">
        <v>174</v>
      </c>
      <c r="F29" s="216">
        <v>15070</v>
      </c>
      <c r="G29" s="198">
        <f t="shared" si="6"/>
        <v>207350</v>
      </c>
      <c r="H29" s="173">
        <f t="shared" si="0"/>
        <v>415.24886877828055</v>
      </c>
      <c r="I29" s="209">
        <v>95</v>
      </c>
      <c r="J29" s="229">
        <v>5860</v>
      </c>
      <c r="L29" s="100">
        <f t="shared" si="7"/>
        <v>0</v>
      </c>
      <c r="M29" s="130">
        <f t="shared" si="1"/>
        <v>0</v>
      </c>
      <c r="N29" s="130">
        <f t="shared" si="2"/>
        <v>15070</v>
      </c>
      <c r="O29" s="130">
        <f t="shared" si="3"/>
        <v>0</v>
      </c>
      <c r="P29" s="130">
        <f t="shared" si="4"/>
        <v>0</v>
      </c>
    </row>
    <row r="30" spans="1:17" ht="13.95" customHeight="1" thickBot="1">
      <c r="A30" s="228">
        <v>21</v>
      </c>
      <c r="B30" s="204" t="s">
        <v>577</v>
      </c>
      <c r="C30" s="205">
        <v>299</v>
      </c>
      <c r="D30" s="206">
        <v>1.5</v>
      </c>
      <c r="E30" s="214" t="s">
        <v>174</v>
      </c>
      <c r="F30" s="216">
        <v>18820</v>
      </c>
      <c r="G30" s="198">
        <f t="shared" si="6"/>
        <v>226170</v>
      </c>
      <c r="H30" s="173">
        <f t="shared" si="0"/>
        <v>319.29411764705884</v>
      </c>
      <c r="I30" s="209">
        <v>95</v>
      </c>
      <c r="J30" s="229">
        <v>5910</v>
      </c>
      <c r="L30" s="100">
        <f t="shared" si="7"/>
        <v>0</v>
      </c>
      <c r="M30" s="130">
        <f t="shared" si="1"/>
        <v>0</v>
      </c>
      <c r="N30" s="130">
        <f t="shared" si="2"/>
        <v>18820</v>
      </c>
      <c r="O30" s="130">
        <f t="shared" si="3"/>
        <v>0</v>
      </c>
      <c r="P30" s="130">
        <f t="shared" si="4"/>
        <v>0</v>
      </c>
    </row>
    <row r="31" spans="1:17" ht="13.95" customHeight="1" thickBot="1">
      <c r="A31" s="228">
        <v>22</v>
      </c>
      <c r="B31" s="204" t="s">
        <v>577</v>
      </c>
      <c r="C31" s="205">
        <v>300</v>
      </c>
      <c r="D31" s="206">
        <v>0.6</v>
      </c>
      <c r="E31" s="214" t="s">
        <v>174</v>
      </c>
      <c r="F31" s="216">
        <v>7550</v>
      </c>
      <c r="G31" s="198">
        <f t="shared" si="6"/>
        <v>233720</v>
      </c>
      <c r="H31" s="173">
        <f t="shared" si="0"/>
        <v>308.1447963800905</v>
      </c>
      <c r="I31" s="209">
        <v>95</v>
      </c>
      <c r="J31" s="229">
        <v>6020</v>
      </c>
      <c r="L31" s="100">
        <f t="shared" si="7"/>
        <v>0</v>
      </c>
      <c r="M31" s="130">
        <f t="shared" si="1"/>
        <v>0</v>
      </c>
      <c r="N31" s="130">
        <f t="shared" si="2"/>
        <v>7550</v>
      </c>
      <c r="O31" s="130">
        <f t="shared" si="3"/>
        <v>0</v>
      </c>
      <c r="P31" s="130">
        <f t="shared" si="4"/>
        <v>0</v>
      </c>
    </row>
    <row r="32" spans="1:17" ht="13.95" customHeight="1" thickBot="1">
      <c r="A32" s="228">
        <v>23</v>
      </c>
      <c r="B32" s="204" t="s">
        <v>577</v>
      </c>
      <c r="C32" s="205">
        <v>347</v>
      </c>
      <c r="D32" s="206">
        <v>0.9</v>
      </c>
      <c r="E32" s="214" t="s">
        <v>174</v>
      </c>
      <c r="F32" s="216">
        <v>13110</v>
      </c>
      <c r="G32" s="198">
        <f t="shared" si="6"/>
        <v>246830</v>
      </c>
      <c r="H32" s="173">
        <f t="shared" si="0"/>
        <v>361.13122171945702</v>
      </c>
      <c r="I32" s="209">
        <v>95</v>
      </c>
      <c r="J32" s="229">
        <v>5950</v>
      </c>
      <c r="L32" s="100">
        <f t="shared" si="7"/>
        <v>0</v>
      </c>
      <c r="M32" s="130">
        <f t="shared" si="1"/>
        <v>0</v>
      </c>
      <c r="N32" s="130">
        <f t="shared" si="2"/>
        <v>13110</v>
      </c>
      <c r="O32" s="130">
        <f t="shared" si="3"/>
        <v>0</v>
      </c>
      <c r="P32" s="130">
        <f t="shared" si="4"/>
        <v>0</v>
      </c>
    </row>
    <row r="33" spans="1:16" ht="13.95" customHeight="1" thickBot="1">
      <c r="A33" s="228">
        <v>24</v>
      </c>
      <c r="B33" s="204" t="s">
        <v>577</v>
      </c>
      <c r="C33" s="205">
        <v>250</v>
      </c>
      <c r="D33" s="206">
        <v>1.5</v>
      </c>
      <c r="E33" s="214" t="s">
        <v>174</v>
      </c>
      <c r="F33" s="216">
        <v>15750</v>
      </c>
      <c r="G33" s="198">
        <f t="shared" si="6"/>
        <v>262580</v>
      </c>
      <c r="H33" s="173">
        <f t="shared" si="0"/>
        <v>266.96832579185519</v>
      </c>
      <c r="I33" s="209">
        <v>95</v>
      </c>
      <c r="J33" s="229">
        <v>5890</v>
      </c>
      <c r="L33" s="100">
        <f t="shared" si="7"/>
        <v>0</v>
      </c>
      <c r="M33" s="130">
        <f t="shared" si="1"/>
        <v>0</v>
      </c>
      <c r="N33" s="130">
        <f t="shared" si="2"/>
        <v>15750</v>
      </c>
      <c r="O33" s="130">
        <f t="shared" si="3"/>
        <v>0</v>
      </c>
      <c r="P33" s="130">
        <f t="shared" si="4"/>
        <v>0</v>
      </c>
    </row>
    <row r="34" spans="1:16" ht="13.95" customHeight="1" thickBot="1">
      <c r="A34" s="228">
        <v>25</v>
      </c>
      <c r="B34" s="204" t="s">
        <v>577</v>
      </c>
      <c r="C34" s="205">
        <v>250</v>
      </c>
      <c r="D34" s="206">
        <v>0.6</v>
      </c>
      <c r="E34" s="214" t="s">
        <v>174</v>
      </c>
      <c r="F34" s="216">
        <v>6310</v>
      </c>
      <c r="G34" s="198">
        <f t="shared" si="6"/>
        <v>268890</v>
      </c>
      <c r="H34" s="173">
        <f t="shared" si="0"/>
        <v>256.78733031674204</v>
      </c>
      <c r="I34" s="209">
        <v>95</v>
      </c>
      <c r="J34" s="229">
        <v>6220</v>
      </c>
      <c r="L34" s="100">
        <f t="shared" si="7"/>
        <v>0</v>
      </c>
      <c r="M34" s="130">
        <f t="shared" si="1"/>
        <v>0</v>
      </c>
      <c r="N34" s="130">
        <f t="shared" si="2"/>
        <v>6310</v>
      </c>
      <c r="O34" s="130">
        <f t="shared" si="3"/>
        <v>0</v>
      </c>
      <c r="P34" s="130">
        <f t="shared" si="4"/>
        <v>0</v>
      </c>
    </row>
    <row r="35" spans="1:16" ht="13.95" customHeight="1" thickBot="1">
      <c r="A35" s="228">
        <v>26</v>
      </c>
      <c r="B35" s="204" t="s">
        <v>577</v>
      </c>
      <c r="C35" s="205">
        <v>411</v>
      </c>
      <c r="D35" s="206">
        <v>1</v>
      </c>
      <c r="E35" s="214" t="s">
        <v>174</v>
      </c>
      <c r="F35" s="216">
        <v>17280</v>
      </c>
      <c r="G35" s="198">
        <f t="shared" si="6"/>
        <v>286170</v>
      </c>
      <c r="H35" s="173">
        <f t="shared" si="0"/>
        <v>429.59728506787332</v>
      </c>
      <c r="I35" s="209">
        <v>95</v>
      </c>
      <c r="J35" s="229">
        <v>6330</v>
      </c>
      <c r="L35" s="100">
        <f t="shared" si="7"/>
        <v>0</v>
      </c>
      <c r="M35" s="130">
        <f t="shared" si="1"/>
        <v>0</v>
      </c>
      <c r="N35" s="130">
        <f t="shared" si="2"/>
        <v>17280</v>
      </c>
      <c r="O35" s="130">
        <f t="shared" si="3"/>
        <v>0</v>
      </c>
      <c r="P35" s="130">
        <f t="shared" si="4"/>
        <v>0</v>
      </c>
    </row>
    <row r="36" spans="1:16" ht="13.95" customHeight="1" thickBot="1">
      <c r="A36" s="228">
        <v>27</v>
      </c>
      <c r="B36" s="204" t="s">
        <v>577</v>
      </c>
      <c r="C36" s="205">
        <v>250</v>
      </c>
      <c r="D36" s="206">
        <v>1.3</v>
      </c>
      <c r="E36" s="214" t="s">
        <v>174</v>
      </c>
      <c r="F36" s="216">
        <v>13670</v>
      </c>
      <c r="G36" s="198">
        <f t="shared" si="6"/>
        <v>299840</v>
      </c>
      <c r="H36" s="173">
        <f t="shared" si="0"/>
        <v>264.70588235294116</v>
      </c>
      <c r="I36" s="209">
        <v>95</v>
      </c>
      <c r="J36" s="229">
        <v>6050</v>
      </c>
      <c r="L36" s="100">
        <f t="shared" si="7"/>
        <v>0</v>
      </c>
      <c r="M36" s="130">
        <f t="shared" si="1"/>
        <v>0</v>
      </c>
      <c r="N36" s="130">
        <f t="shared" si="2"/>
        <v>13670</v>
      </c>
      <c r="O36" s="130">
        <f t="shared" si="3"/>
        <v>0</v>
      </c>
      <c r="P36" s="130">
        <f t="shared" si="4"/>
        <v>0</v>
      </c>
    </row>
    <row r="37" spans="1:16" ht="13.95" customHeight="1" thickBot="1">
      <c r="A37" s="228">
        <v>28</v>
      </c>
      <c r="B37" s="204" t="s">
        <v>577</v>
      </c>
      <c r="C37" s="205">
        <v>199</v>
      </c>
      <c r="D37" s="206">
        <v>1.5</v>
      </c>
      <c r="E37" s="214" t="s">
        <v>174</v>
      </c>
      <c r="F37" s="216">
        <v>12570</v>
      </c>
      <c r="G37" s="198">
        <f t="shared" si="6"/>
        <v>312410</v>
      </c>
      <c r="H37" s="173">
        <f t="shared" si="0"/>
        <v>212.50678733031674</v>
      </c>
      <c r="I37" s="209">
        <v>95</v>
      </c>
      <c r="J37" s="229">
        <v>6020</v>
      </c>
      <c r="L37" s="100">
        <f t="shared" si="7"/>
        <v>0</v>
      </c>
      <c r="M37" s="130">
        <f t="shared" si="1"/>
        <v>0</v>
      </c>
      <c r="N37" s="130">
        <f t="shared" si="2"/>
        <v>12570</v>
      </c>
      <c r="O37" s="130">
        <f t="shared" si="3"/>
        <v>0</v>
      </c>
      <c r="P37" s="130">
        <f t="shared" si="4"/>
        <v>0</v>
      </c>
    </row>
    <row r="38" spans="1:16" ht="13.95" customHeight="1" thickBot="1">
      <c r="A38" s="228">
        <v>29</v>
      </c>
      <c r="B38" s="204" t="s">
        <v>577</v>
      </c>
      <c r="C38" s="205">
        <v>345</v>
      </c>
      <c r="D38" s="206">
        <v>2</v>
      </c>
      <c r="E38" s="214" t="s">
        <v>174</v>
      </c>
      <c r="F38" s="216">
        <v>20640</v>
      </c>
      <c r="G38" s="198">
        <f t="shared" si="6"/>
        <v>333050</v>
      </c>
      <c r="H38" s="173">
        <f t="shared" si="0"/>
        <v>376.22171945701353</v>
      </c>
      <c r="I38" s="209">
        <v>95</v>
      </c>
      <c r="J38" s="229">
        <v>6290</v>
      </c>
      <c r="L38" s="100">
        <f t="shared" si="7"/>
        <v>0</v>
      </c>
      <c r="M38" s="130">
        <f t="shared" si="1"/>
        <v>0</v>
      </c>
      <c r="N38" s="130">
        <f t="shared" si="2"/>
        <v>20640</v>
      </c>
      <c r="O38" s="130">
        <f t="shared" si="3"/>
        <v>0</v>
      </c>
      <c r="P38" s="130">
        <f t="shared" si="4"/>
        <v>0</v>
      </c>
    </row>
    <row r="39" spans="1:16" ht="13.95" customHeight="1" thickBot="1">
      <c r="A39" s="228">
        <v>30</v>
      </c>
      <c r="B39" s="204"/>
      <c r="C39" s="205"/>
      <c r="D39" s="206"/>
      <c r="E39" s="214"/>
      <c r="F39" s="216">
        <f t="shared" si="5"/>
        <v>0</v>
      </c>
      <c r="G39" s="198">
        <f t="shared" si="6"/>
        <v>333050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255.53142</v>
      </c>
      <c r="D49" s="213"/>
      <c r="E49" s="207" t="s">
        <v>214</v>
      </c>
      <c r="F49" s="215"/>
      <c r="G49" s="199"/>
      <c r="H49" s="173">
        <f t="shared" si="0"/>
        <v>255.53142</v>
      </c>
      <c r="I49" s="205">
        <v>95</v>
      </c>
      <c r="J49" s="229">
        <v>7220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362294.31963999994</v>
      </c>
      <c r="D50" s="195" t="s">
        <v>294</v>
      </c>
      <c r="E50" s="177" t="s">
        <v>295</v>
      </c>
      <c r="F50" s="191">
        <f>SUM(F10:F46)</f>
        <v>333050</v>
      </c>
      <c r="G50" s="201" t="s">
        <v>212</v>
      </c>
      <c r="H50" s="200"/>
      <c r="I50" s="197"/>
      <c r="J50" s="231" t="s">
        <v>257</v>
      </c>
      <c r="K50" s="32"/>
      <c r="L50" s="100"/>
      <c r="M50" s="101"/>
      <c r="N50" s="101"/>
      <c r="O50" s="102"/>
      <c r="P50" s="102"/>
    </row>
    <row r="51" spans="1:17" ht="13.95" customHeight="1" thickBot="1">
      <c r="A51" s="230" t="s">
        <v>259</v>
      </c>
      <c r="B51" s="210">
        <v>0.15138888888888888</v>
      </c>
      <c r="C51" s="190" t="s">
        <v>258</v>
      </c>
      <c r="D51" s="180" t="s">
        <v>260</v>
      </c>
      <c r="E51" s="210">
        <v>0.22500000000000001</v>
      </c>
      <c r="F51" s="190" t="s">
        <v>258</v>
      </c>
      <c r="G51" s="180" t="s">
        <v>261</v>
      </c>
      <c r="H51" s="217">
        <v>43237</v>
      </c>
      <c r="I51" s="197" t="s">
        <v>301</v>
      </c>
      <c r="J51" s="232">
        <f>H49+H55</f>
        <v>305.53142000000003</v>
      </c>
      <c r="K51" s="172"/>
      <c r="L51" s="100"/>
      <c r="M51" s="101"/>
      <c r="N51" s="101"/>
      <c r="O51" s="102"/>
      <c r="P51" s="102"/>
    </row>
    <row r="52" spans="1:17" ht="13.95" customHeight="1" thickBot="1">
      <c r="A52" s="230" t="s">
        <v>234</v>
      </c>
      <c r="B52" s="205">
        <v>585</v>
      </c>
      <c r="C52" s="179" t="s">
        <v>134</v>
      </c>
      <c r="D52" s="180" t="s">
        <v>216</v>
      </c>
      <c r="E52" s="211">
        <f>MAX(D10:D48)</f>
        <v>2</v>
      </c>
      <c r="F52" s="179" t="s">
        <v>221</v>
      </c>
      <c r="G52" s="180" t="s">
        <v>222</v>
      </c>
      <c r="H52" s="211">
        <f>F50/(SUM(C15:C48)*42)</f>
        <v>1.0185949781325503</v>
      </c>
      <c r="I52" s="197" t="s">
        <v>221</v>
      </c>
      <c r="J52" s="233" t="s">
        <v>292</v>
      </c>
      <c r="L52" s="100"/>
      <c r="M52" s="101"/>
      <c r="N52" s="101"/>
      <c r="O52" s="102"/>
      <c r="P52" s="102"/>
    </row>
    <row r="53" spans="1:17" ht="13.95" customHeight="1" thickBot="1">
      <c r="A53" s="230" t="s">
        <v>235</v>
      </c>
      <c r="B53" s="205">
        <v>4783</v>
      </c>
      <c r="C53" s="179" t="s">
        <v>134</v>
      </c>
      <c r="D53" s="180" t="s">
        <v>217</v>
      </c>
      <c r="E53" s="205">
        <f>MAX(I10:I49)</f>
        <v>95</v>
      </c>
      <c r="F53" s="179" t="s">
        <v>135</v>
      </c>
      <c r="G53" s="180" t="s">
        <v>219</v>
      </c>
      <c r="H53" s="205">
        <f>AVERAGE(I14:I48)</f>
        <v>95</v>
      </c>
      <c r="I53" s="197" t="s">
        <v>135</v>
      </c>
      <c r="J53" s="234">
        <f>SUM(H10:H49)+E55+H55</f>
        <v>9261.8832838224516</v>
      </c>
      <c r="L53" s="172"/>
      <c r="M53" s="172"/>
      <c r="N53" s="172"/>
      <c r="O53" s="172"/>
      <c r="P53" s="172"/>
    </row>
    <row r="54" spans="1:17" ht="13.95" customHeight="1" thickBot="1">
      <c r="A54" s="230" t="s">
        <v>136</v>
      </c>
      <c r="B54" s="208">
        <v>1322</v>
      </c>
      <c r="C54" s="179" t="s">
        <v>134</v>
      </c>
      <c r="D54" s="180" t="s">
        <v>218</v>
      </c>
      <c r="E54" s="205">
        <f>MAX(J10:J49)</f>
        <v>7220</v>
      </c>
      <c r="F54" s="179" t="s">
        <v>134</v>
      </c>
      <c r="G54" s="180" t="s">
        <v>220</v>
      </c>
      <c r="H54" s="205">
        <f>AVERAGE(J14:J48)</f>
        <v>6176.8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0.58095747062115277</v>
      </c>
      <c r="C55" s="179" t="s">
        <v>289</v>
      </c>
      <c r="D55" s="189" t="s">
        <v>287</v>
      </c>
      <c r="E55" s="212">
        <v>218</v>
      </c>
      <c r="F55" s="179" t="s">
        <v>288</v>
      </c>
      <c r="G55" s="178" t="s">
        <v>290</v>
      </c>
      <c r="H55" s="212">
        <v>50</v>
      </c>
      <c r="I55" s="197" t="s">
        <v>288</v>
      </c>
      <c r="J55" s="234">
        <f>(C50/42)+E55+H55</f>
        <v>8894.0552295238085</v>
      </c>
      <c r="L55" s="85">
        <f t="shared" ref="L55:P55" si="10">SUM(L10:L49)</f>
        <v>59.523809523809526</v>
      </c>
      <c r="M55" s="85">
        <f t="shared" si="10"/>
        <v>82800</v>
      </c>
      <c r="N55" s="85">
        <f t="shared" si="10"/>
        <v>250250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11526</v>
      </c>
      <c r="B61" s="119">
        <f>C6</f>
        <v>11675</v>
      </c>
      <c r="C61" s="119">
        <f>C50</f>
        <v>362294.31963999994</v>
      </c>
      <c r="D61" s="119">
        <f>J55</f>
        <v>8894.0552295238085</v>
      </c>
      <c r="E61" s="119">
        <f>F50</f>
        <v>333050</v>
      </c>
      <c r="F61" s="119">
        <f>M55</f>
        <v>82800</v>
      </c>
      <c r="G61" s="119">
        <f>N55</f>
        <v>250250</v>
      </c>
      <c r="H61" s="119">
        <f>O55</f>
        <v>0</v>
      </c>
      <c r="I61" s="119">
        <f>P55</f>
        <v>0</v>
      </c>
      <c r="J61" s="119">
        <f>B52</f>
        <v>585</v>
      </c>
      <c r="K61" s="119">
        <f>B53</f>
        <v>4783</v>
      </c>
      <c r="L61" s="119">
        <f>B54</f>
        <v>1322</v>
      </c>
      <c r="M61" s="120">
        <f>B55</f>
        <v>0.58095747062115277</v>
      </c>
      <c r="N61" s="119">
        <f>E53</f>
        <v>95</v>
      </c>
      <c r="O61" s="119">
        <f>H53</f>
        <v>95</v>
      </c>
      <c r="P61" s="119">
        <f>E54</f>
        <v>7220</v>
      </c>
      <c r="Q61" s="119">
        <f>H54</f>
        <v>6176.8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0.24864150830105977</v>
      </c>
      <c r="N3" s="143">
        <f>N55/F50</f>
        <v>0.7513584916989402</v>
      </c>
      <c r="O3" s="143">
        <f>O55/F50</f>
        <v>0</v>
      </c>
      <c r="P3" s="143">
        <f>P55/F50</f>
        <v>0</v>
      </c>
    </row>
    <row r="4" spans="1:17" ht="13.95" customHeight="1" thickBot="1">
      <c r="A4" s="615">
        <v>45</v>
      </c>
      <c r="B4" s="181" t="s">
        <v>276</v>
      </c>
      <c r="C4" s="202">
        <v>11510</v>
      </c>
      <c r="D4" s="182" t="s">
        <v>137</v>
      </c>
      <c r="E4" s="186">
        <f>'Perf Sheet '!$L$5</f>
        <v>2.2169999999999999E-2</v>
      </c>
      <c r="F4" s="616" t="s">
        <v>284</v>
      </c>
      <c r="G4" s="617"/>
      <c r="H4" s="618" t="s">
        <v>511</v>
      </c>
      <c r="I4" s="618"/>
      <c r="J4" s="619"/>
      <c r="N4" s="32"/>
    </row>
    <row r="5" spans="1:17" ht="13.95" customHeight="1" thickBot="1">
      <c r="A5" s="615"/>
      <c r="B5" s="580" t="s">
        <v>139</v>
      </c>
      <c r="C5" s="203">
        <v>11344</v>
      </c>
      <c r="D5" s="183" t="s">
        <v>277</v>
      </c>
      <c r="E5" s="187">
        <f>(C6+C5)/2</f>
        <v>11419</v>
      </c>
      <c r="F5" s="616" t="s">
        <v>285</v>
      </c>
      <c r="G5" s="620"/>
      <c r="H5" s="618" t="s">
        <v>512</v>
      </c>
      <c r="I5" s="621"/>
      <c r="J5" s="619"/>
      <c r="M5" s="628" t="s">
        <v>198</v>
      </c>
      <c r="N5" s="629"/>
      <c r="O5" s="629"/>
      <c r="P5" s="630"/>
    </row>
    <row r="6" spans="1:17" ht="13.95" customHeight="1" thickBot="1">
      <c r="A6" s="225" t="s">
        <v>202</v>
      </c>
      <c r="B6" s="580" t="s">
        <v>140</v>
      </c>
      <c r="C6" s="203">
        <v>11494</v>
      </c>
      <c r="D6" s="184" t="s">
        <v>203</v>
      </c>
      <c r="E6" s="188">
        <f>'Perf Sheet '!$J$13</f>
        <v>0.65</v>
      </c>
      <c r="F6" s="192" t="s">
        <v>226</v>
      </c>
      <c r="G6" s="194">
        <f>SUM(C12:C15)/SUM(C12:C46)</f>
        <v>8.1702975471143482E-2</v>
      </c>
      <c r="H6" s="192" t="s">
        <v>224</v>
      </c>
      <c r="I6" s="173">
        <f>J55/'Perf Sheet '!$E$21</f>
        <v>51.108145648331352</v>
      </c>
      <c r="J6" s="226"/>
      <c r="M6" s="631" t="s">
        <v>199</v>
      </c>
      <c r="N6" s="632"/>
      <c r="O6" s="632"/>
      <c r="P6" s="633"/>
    </row>
    <row r="7" spans="1:17" ht="13.95" customHeight="1" thickBot="1">
      <c r="A7" s="227">
        <v>22.1</v>
      </c>
      <c r="B7" s="580" t="s">
        <v>141</v>
      </c>
      <c r="C7" s="203">
        <v>8937</v>
      </c>
      <c r="D7" s="185" t="s">
        <v>138</v>
      </c>
      <c r="E7" s="187">
        <f>'Perf Sheet '!$J$15</f>
        <v>6</v>
      </c>
      <c r="F7" s="193" t="s">
        <v>223</v>
      </c>
      <c r="G7" s="187">
        <f>'Perf Sheet '!$J$12</f>
        <v>95</v>
      </c>
      <c r="H7" s="192" t="s">
        <v>225</v>
      </c>
      <c r="I7" s="173">
        <f>F50/'Perf Sheet '!$E$21</f>
        <v>1845.3739612188365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52</v>
      </c>
      <c r="D10" s="206"/>
      <c r="E10" s="214" t="s">
        <v>197</v>
      </c>
      <c r="F10" s="216">
        <f>(D10*42)*C10</f>
        <v>0</v>
      </c>
      <c r="G10" s="198">
        <f>F10</f>
        <v>0</v>
      </c>
      <c r="H10" s="173">
        <f t="shared" ref="H10:H49" si="0">(1*((D10/$A$7)+1))*C10</f>
        <v>52</v>
      </c>
      <c r="I10" s="209">
        <v>15</v>
      </c>
      <c r="J10" s="229">
        <v>4749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15</v>
      </c>
      <c r="J11" s="229">
        <v>4490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178</v>
      </c>
      <c r="D12" s="206"/>
      <c r="E12" s="214" t="s">
        <v>147</v>
      </c>
      <c r="F12" s="216">
        <f t="shared" si="5"/>
        <v>0</v>
      </c>
      <c r="G12" s="198">
        <f t="shared" si="6"/>
        <v>0</v>
      </c>
      <c r="H12" s="173">
        <f t="shared" si="0"/>
        <v>178</v>
      </c>
      <c r="I12" s="209">
        <v>28</v>
      </c>
      <c r="J12" s="229">
        <v>5151</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46</v>
      </c>
      <c r="D13" s="206"/>
      <c r="E13" s="214" t="s">
        <v>147</v>
      </c>
      <c r="F13" s="216">
        <f t="shared" si="5"/>
        <v>0</v>
      </c>
      <c r="G13" s="198">
        <f t="shared" si="6"/>
        <v>0</v>
      </c>
      <c r="H13" s="173">
        <f t="shared" si="0"/>
        <v>46</v>
      </c>
      <c r="I13" s="209">
        <v>82</v>
      </c>
      <c r="J13" s="229">
        <v>6910</v>
      </c>
      <c r="L13" s="100">
        <f t="shared" si="7"/>
        <v>0</v>
      </c>
      <c r="M13" s="130">
        <f t="shared" si="1"/>
        <v>0</v>
      </c>
      <c r="N13" s="130">
        <f t="shared" si="2"/>
        <v>0</v>
      </c>
      <c r="O13" s="130">
        <f t="shared" si="3"/>
        <v>0</v>
      </c>
      <c r="P13" s="130">
        <f t="shared" si="4"/>
        <v>0</v>
      </c>
      <c r="Q13" s="86" t="s">
        <v>174</v>
      </c>
    </row>
    <row r="14" spans="1:17" ht="13.95" customHeight="1" thickBot="1">
      <c r="A14" s="228">
        <v>5</v>
      </c>
      <c r="B14" s="204" t="s">
        <v>146</v>
      </c>
      <c r="C14" s="205">
        <v>35.714285714285715</v>
      </c>
      <c r="D14" s="206"/>
      <c r="E14" s="214" t="s">
        <v>63</v>
      </c>
      <c r="F14" s="216">
        <f t="shared" si="5"/>
        <v>0</v>
      </c>
      <c r="G14" s="198">
        <f t="shared" si="6"/>
        <v>0</v>
      </c>
      <c r="H14" s="173">
        <f t="shared" si="0"/>
        <v>35.714285714285715</v>
      </c>
      <c r="I14" s="209">
        <v>95</v>
      </c>
      <c r="J14" s="229">
        <v>6490</v>
      </c>
      <c r="L14" s="100">
        <f t="shared" si="7"/>
        <v>35.714285714285715</v>
      </c>
      <c r="M14" s="130">
        <f t="shared" si="1"/>
        <v>0</v>
      </c>
      <c r="N14" s="130">
        <f t="shared" si="2"/>
        <v>0</v>
      </c>
      <c r="O14" s="130">
        <f t="shared" si="3"/>
        <v>0</v>
      </c>
      <c r="P14" s="130">
        <f t="shared" si="4"/>
        <v>0</v>
      </c>
      <c r="Q14" s="86" t="s">
        <v>209</v>
      </c>
    </row>
    <row r="15" spans="1:17" ht="13.95" customHeight="1" thickBot="1">
      <c r="A15" s="228">
        <v>6</v>
      </c>
      <c r="B15" s="204" t="s">
        <v>577</v>
      </c>
      <c r="C15" s="205">
        <v>455</v>
      </c>
      <c r="D15" s="206"/>
      <c r="E15" s="214" t="s">
        <v>148</v>
      </c>
      <c r="F15" s="216">
        <f t="shared" si="5"/>
        <v>0</v>
      </c>
      <c r="G15" s="198">
        <f t="shared" si="6"/>
        <v>0</v>
      </c>
      <c r="H15" s="173">
        <f t="shared" si="0"/>
        <v>455</v>
      </c>
      <c r="I15" s="209">
        <v>95</v>
      </c>
      <c r="J15" s="229">
        <v>6500</v>
      </c>
      <c r="L15" s="100">
        <f t="shared" si="7"/>
        <v>0</v>
      </c>
      <c r="M15" s="130">
        <f t="shared" si="1"/>
        <v>0</v>
      </c>
      <c r="N15" s="130">
        <f t="shared" si="2"/>
        <v>0</v>
      </c>
      <c r="O15" s="130">
        <f t="shared" si="3"/>
        <v>0</v>
      </c>
      <c r="P15" s="130">
        <f t="shared" si="4"/>
        <v>0</v>
      </c>
      <c r="Q15" s="86" t="s">
        <v>175</v>
      </c>
    </row>
    <row r="16" spans="1:17" ht="13.95" customHeight="1" thickBot="1">
      <c r="A16" s="228">
        <v>7</v>
      </c>
      <c r="B16" s="204" t="s">
        <v>577</v>
      </c>
      <c r="C16" s="205">
        <v>195</v>
      </c>
      <c r="D16" s="206">
        <v>0.3</v>
      </c>
      <c r="E16" s="214" t="s">
        <v>194</v>
      </c>
      <c r="F16" s="216">
        <v>2450</v>
      </c>
      <c r="G16" s="198">
        <f t="shared" si="6"/>
        <v>2450</v>
      </c>
      <c r="H16" s="173">
        <f t="shared" si="0"/>
        <v>197.64705882352939</v>
      </c>
      <c r="I16" s="209">
        <v>95</v>
      </c>
      <c r="J16" s="229">
        <v>6510</v>
      </c>
      <c r="L16" s="100">
        <f t="shared" si="7"/>
        <v>0</v>
      </c>
      <c r="M16" s="130">
        <f t="shared" si="1"/>
        <v>2450</v>
      </c>
      <c r="N16" s="130">
        <f t="shared" si="2"/>
        <v>0</v>
      </c>
      <c r="O16" s="130">
        <f t="shared" si="3"/>
        <v>0</v>
      </c>
      <c r="P16" s="130">
        <f t="shared" si="4"/>
        <v>0</v>
      </c>
      <c r="Q16" s="86" t="s">
        <v>210</v>
      </c>
    </row>
    <row r="17" spans="1:17" ht="13.95" customHeight="1" thickBot="1">
      <c r="A17" s="228">
        <v>8</v>
      </c>
      <c r="B17" s="204" t="s">
        <v>577</v>
      </c>
      <c r="C17" s="205">
        <v>249</v>
      </c>
      <c r="D17" s="206">
        <v>0.6</v>
      </c>
      <c r="E17" s="214" t="s">
        <v>194</v>
      </c>
      <c r="F17" s="216">
        <v>6280</v>
      </c>
      <c r="G17" s="198">
        <f t="shared" si="6"/>
        <v>8730</v>
      </c>
      <c r="H17" s="173">
        <f t="shared" si="0"/>
        <v>255.76018099547508</v>
      </c>
      <c r="I17" s="209">
        <v>95</v>
      </c>
      <c r="J17" s="229">
        <v>6730</v>
      </c>
      <c r="L17" s="100">
        <f t="shared" si="7"/>
        <v>0</v>
      </c>
      <c r="M17" s="130">
        <f t="shared" si="1"/>
        <v>6280</v>
      </c>
      <c r="N17" s="130">
        <f t="shared" si="2"/>
        <v>0</v>
      </c>
      <c r="O17" s="130">
        <f t="shared" si="3"/>
        <v>0</v>
      </c>
      <c r="P17" s="130">
        <f t="shared" si="4"/>
        <v>0</v>
      </c>
      <c r="Q17" s="86" t="s">
        <v>148</v>
      </c>
    </row>
    <row r="18" spans="1:17" ht="13.95" customHeight="1" thickBot="1">
      <c r="A18" s="228">
        <v>9</v>
      </c>
      <c r="B18" s="204" t="s">
        <v>577</v>
      </c>
      <c r="C18" s="205">
        <v>300</v>
      </c>
      <c r="D18" s="206">
        <v>0.9</v>
      </c>
      <c r="E18" s="214" t="s">
        <v>194</v>
      </c>
      <c r="F18" s="216">
        <v>11330</v>
      </c>
      <c r="G18" s="198">
        <f t="shared" si="6"/>
        <v>20060</v>
      </c>
      <c r="H18" s="173">
        <f t="shared" si="0"/>
        <v>312.21719457013575</v>
      </c>
      <c r="I18" s="209">
        <v>95</v>
      </c>
      <c r="J18" s="229">
        <v>6700</v>
      </c>
      <c r="L18" s="100">
        <f t="shared" si="7"/>
        <v>0</v>
      </c>
      <c r="M18" s="130">
        <f t="shared" si="1"/>
        <v>11330</v>
      </c>
      <c r="N18" s="130">
        <f t="shared" si="2"/>
        <v>0</v>
      </c>
      <c r="O18" s="130">
        <f t="shared" si="3"/>
        <v>0</v>
      </c>
      <c r="P18" s="130">
        <f t="shared" si="4"/>
        <v>0</v>
      </c>
      <c r="Q18" s="86" t="s">
        <v>63</v>
      </c>
    </row>
    <row r="19" spans="1:17" ht="13.95" customHeight="1" thickBot="1">
      <c r="A19" s="228">
        <v>10</v>
      </c>
      <c r="B19" s="204" t="s">
        <v>577</v>
      </c>
      <c r="C19" s="205">
        <v>500</v>
      </c>
      <c r="D19" s="206">
        <v>1.1000000000000001</v>
      </c>
      <c r="E19" s="214" t="s">
        <v>194</v>
      </c>
      <c r="F19" s="216">
        <v>23110</v>
      </c>
      <c r="G19" s="198">
        <f t="shared" si="6"/>
        <v>43170</v>
      </c>
      <c r="H19" s="173">
        <f t="shared" si="0"/>
        <v>524.88687782805437</v>
      </c>
      <c r="I19" s="209">
        <v>95</v>
      </c>
      <c r="J19" s="229">
        <v>6410</v>
      </c>
      <c r="L19" s="100">
        <f t="shared" si="7"/>
        <v>0</v>
      </c>
      <c r="M19" s="130">
        <f t="shared" si="1"/>
        <v>23110</v>
      </c>
      <c r="N19" s="130">
        <f t="shared" si="2"/>
        <v>0</v>
      </c>
      <c r="O19" s="130">
        <f t="shared" si="3"/>
        <v>0</v>
      </c>
      <c r="P19" s="130">
        <f t="shared" si="4"/>
        <v>0</v>
      </c>
      <c r="Q19" s="86" t="s">
        <v>147</v>
      </c>
    </row>
    <row r="20" spans="1:17" ht="13.95" customHeight="1" thickBot="1">
      <c r="A20" s="228">
        <v>11</v>
      </c>
      <c r="B20" s="204" t="s">
        <v>577</v>
      </c>
      <c r="C20" s="205">
        <v>450</v>
      </c>
      <c r="D20" s="206">
        <v>1.3</v>
      </c>
      <c r="E20" s="214" t="s">
        <v>194</v>
      </c>
      <c r="F20" s="216">
        <v>24600</v>
      </c>
      <c r="G20" s="198">
        <f t="shared" si="6"/>
        <v>67770</v>
      </c>
      <c r="H20" s="173">
        <f t="shared" si="0"/>
        <v>476.47058823529414</v>
      </c>
      <c r="I20" s="209">
        <v>95</v>
      </c>
      <c r="J20" s="229">
        <v>6170</v>
      </c>
      <c r="L20" s="100">
        <f t="shared" si="7"/>
        <v>0</v>
      </c>
      <c r="M20" s="130">
        <f t="shared" si="1"/>
        <v>24600</v>
      </c>
      <c r="N20" s="130">
        <f t="shared" si="2"/>
        <v>0</v>
      </c>
      <c r="O20" s="130">
        <f t="shared" si="3"/>
        <v>0</v>
      </c>
      <c r="P20" s="130">
        <f t="shared" si="4"/>
        <v>0</v>
      </c>
      <c r="Q20" s="86" t="s">
        <v>186</v>
      </c>
    </row>
    <row r="21" spans="1:17" ht="13.95" customHeight="1" thickBot="1">
      <c r="A21" s="228">
        <v>12</v>
      </c>
      <c r="B21" s="204" t="s">
        <v>577</v>
      </c>
      <c r="C21" s="205">
        <v>239</v>
      </c>
      <c r="D21" s="206">
        <v>1.5</v>
      </c>
      <c r="E21" s="214" t="s">
        <v>194</v>
      </c>
      <c r="F21" s="216">
        <v>15050</v>
      </c>
      <c r="G21" s="198">
        <f t="shared" si="6"/>
        <v>82820</v>
      </c>
      <c r="H21" s="173">
        <f t="shared" si="0"/>
        <v>255.22171945701356</v>
      </c>
      <c r="I21" s="209">
        <v>95</v>
      </c>
      <c r="J21" s="229">
        <v>6010</v>
      </c>
      <c r="L21" s="100">
        <f t="shared" si="7"/>
        <v>0</v>
      </c>
      <c r="M21" s="130">
        <f t="shared" si="1"/>
        <v>15050</v>
      </c>
      <c r="N21" s="130">
        <f t="shared" si="2"/>
        <v>0</v>
      </c>
      <c r="O21" s="130">
        <f t="shared" si="3"/>
        <v>0</v>
      </c>
      <c r="P21" s="130">
        <f t="shared" si="4"/>
        <v>0</v>
      </c>
      <c r="Q21" s="86" t="s">
        <v>187</v>
      </c>
    </row>
    <row r="22" spans="1:17" ht="13.95" customHeight="1" thickBot="1">
      <c r="A22" s="228">
        <v>13</v>
      </c>
      <c r="B22" s="204" t="s">
        <v>577</v>
      </c>
      <c r="C22" s="205">
        <v>301</v>
      </c>
      <c r="D22" s="206">
        <v>0.6</v>
      </c>
      <c r="E22" s="214" t="s">
        <v>174</v>
      </c>
      <c r="F22" s="216">
        <v>7580</v>
      </c>
      <c r="G22" s="198">
        <f t="shared" si="6"/>
        <v>90400</v>
      </c>
      <c r="H22" s="173">
        <f t="shared" si="0"/>
        <v>309.17194570135746</v>
      </c>
      <c r="I22" s="209">
        <v>95</v>
      </c>
      <c r="J22" s="229">
        <v>5590</v>
      </c>
      <c r="L22" s="100">
        <f t="shared" si="7"/>
        <v>0</v>
      </c>
      <c r="M22" s="130">
        <f t="shared" si="1"/>
        <v>0</v>
      </c>
      <c r="N22" s="130">
        <f t="shared" si="2"/>
        <v>7580</v>
      </c>
      <c r="O22" s="130">
        <f t="shared" si="3"/>
        <v>0</v>
      </c>
      <c r="P22" s="130">
        <f t="shared" si="4"/>
        <v>0</v>
      </c>
      <c r="Q22" s="86" t="s">
        <v>197</v>
      </c>
    </row>
    <row r="23" spans="1:17" ht="13.95" customHeight="1" thickBot="1">
      <c r="A23" s="228">
        <v>14</v>
      </c>
      <c r="B23" s="204" t="s">
        <v>577</v>
      </c>
      <c r="C23" s="205">
        <v>548</v>
      </c>
      <c r="D23" s="206">
        <v>0.9</v>
      </c>
      <c r="E23" s="214" t="s">
        <v>174</v>
      </c>
      <c r="F23" s="216">
        <v>20700</v>
      </c>
      <c r="G23" s="198">
        <f t="shared" si="6"/>
        <v>111100</v>
      </c>
      <c r="H23" s="173">
        <f t="shared" si="0"/>
        <v>570.31674208144796</v>
      </c>
      <c r="I23" s="209">
        <v>95</v>
      </c>
      <c r="J23" s="229">
        <v>5510</v>
      </c>
      <c r="L23" s="100">
        <f t="shared" si="7"/>
        <v>0</v>
      </c>
      <c r="M23" s="130">
        <f t="shared" si="1"/>
        <v>0</v>
      </c>
      <c r="N23" s="130">
        <f t="shared" si="2"/>
        <v>20700</v>
      </c>
      <c r="O23" s="130">
        <f t="shared" si="3"/>
        <v>0</v>
      </c>
      <c r="P23" s="130">
        <f t="shared" si="4"/>
        <v>0</v>
      </c>
      <c r="Q23" s="86" t="s">
        <v>249</v>
      </c>
    </row>
    <row r="24" spans="1:17" ht="13.95" customHeight="1" thickBot="1">
      <c r="A24" s="228">
        <v>15</v>
      </c>
      <c r="B24" s="204" t="s">
        <v>577</v>
      </c>
      <c r="C24" s="205">
        <v>150</v>
      </c>
      <c r="D24" s="206">
        <v>0.3</v>
      </c>
      <c r="E24" s="214" t="s">
        <v>174</v>
      </c>
      <c r="F24" s="216">
        <v>1890</v>
      </c>
      <c r="G24" s="198">
        <f t="shared" si="6"/>
        <v>112990</v>
      </c>
      <c r="H24" s="173">
        <f t="shared" si="0"/>
        <v>152.03619909502262</v>
      </c>
      <c r="I24" s="209">
        <v>95</v>
      </c>
      <c r="J24" s="229">
        <v>5540</v>
      </c>
      <c r="L24" s="100">
        <f t="shared" si="7"/>
        <v>0</v>
      </c>
      <c r="M24" s="130">
        <f t="shared" si="1"/>
        <v>0</v>
      </c>
      <c r="N24" s="130">
        <f t="shared" si="2"/>
        <v>1890</v>
      </c>
      <c r="O24" s="130">
        <f t="shared" si="3"/>
        <v>0</v>
      </c>
      <c r="P24" s="130">
        <f t="shared" si="4"/>
        <v>0</v>
      </c>
      <c r="Q24" s="86" t="s">
        <v>291</v>
      </c>
    </row>
    <row r="25" spans="1:17" ht="13.95" customHeight="1" thickBot="1">
      <c r="A25" s="228">
        <v>16</v>
      </c>
      <c r="B25" s="204" t="s">
        <v>577</v>
      </c>
      <c r="C25" s="205">
        <v>349</v>
      </c>
      <c r="D25" s="206">
        <v>0.9</v>
      </c>
      <c r="E25" s="214" t="s">
        <v>174</v>
      </c>
      <c r="F25" s="216">
        <v>13180</v>
      </c>
      <c r="G25" s="198">
        <f t="shared" si="6"/>
        <v>126170</v>
      </c>
      <c r="H25" s="173">
        <f t="shared" si="0"/>
        <v>363.21266968325796</v>
      </c>
      <c r="I25" s="209">
        <v>95</v>
      </c>
      <c r="J25" s="229">
        <v>5430</v>
      </c>
      <c r="L25" s="100">
        <f t="shared" si="7"/>
        <v>0</v>
      </c>
      <c r="M25" s="130">
        <f t="shared" si="1"/>
        <v>0</v>
      </c>
      <c r="N25" s="130">
        <f t="shared" si="2"/>
        <v>13180</v>
      </c>
      <c r="O25" s="130">
        <f t="shared" si="3"/>
        <v>0</v>
      </c>
      <c r="P25" s="130">
        <f t="shared" si="4"/>
        <v>0</v>
      </c>
      <c r="Q25" s="87" t="s">
        <v>214</v>
      </c>
    </row>
    <row r="26" spans="1:17" ht="13.95" customHeight="1" thickBot="1">
      <c r="A26" s="228">
        <v>17</v>
      </c>
      <c r="B26" s="204" t="s">
        <v>577</v>
      </c>
      <c r="C26" s="205">
        <v>500</v>
      </c>
      <c r="D26" s="206">
        <v>1.3</v>
      </c>
      <c r="E26" s="214" t="s">
        <v>174</v>
      </c>
      <c r="F26" s="216">
        <v>27280</v>
      </c>
      <c r="G26" s="198">
        <f t="shared" si="6"/>
        <v>153450</v>
      </c>
      <c r="H26" s="173">
        <f t="shared" si="0"/>
        <v>529.41176470588232</v>
      </c>
      <c r="I26" s="209">
        <v>95</v>
      </c>
      <c r="J26" s="229">
        <v>5520</v>
      </c>
      <c r="L26" s="100">
        <f t="shared" si="7"/>
        <v>0</v>
      </c>
      <c r="M26" s="130">
        <f t="shared" si="1"/>
        <v>0</v>
      </c>
      <c r="N26" s="130">
        <f t="shared" si="2"/>
        <v>27280</v>
      </c>
      <c r="O26" s="130">
        <f t="shared" si="3"/>
        <v>0</v>
      </c>
      <c r="P26" s="130">
        <f t="shared" si="4"/>
        <v>0</v>
      </c>
    </row>
    <row r="27" spans="1:17" ht="13.95" customHeight="1" thickBot="1">
      <c r="A27" s="228">
        <v>18</v>
      </c>
      <c r="B27" s="204" t="s">
        <v>577</v>
      </c>
      <c r="C27" s="205">
        <v>151</v>
      </c>
      <c r="D27" s="206">
        <v>0.3</v>
      </c>
      <c r="E27" s="214" t="s">
        <v>174</v>
      </c>
      <c r="F27" s="216">
        <v>1900</v>
      </c>
      <c r="G27" s="198">
        <f t="shared" si="6"/>
        <v>155350</v>
      </c>
      <c r="H27" s="173">
        <f t="shared" si="0"/>
        <v>153.0497737556561</v>
      </c>
      <c r="I27" s="209">
        <v>95</v>
      </c>
      <c r="J27" s="229">
        <v>5650</v>
      </c>
      <c r="L27" s="100">
        <f t="shared" si="7"/>
        <v>0</v>
      </c>
      <c r="M27" s="130">
        <f t="shared" si="1"/>
        <v>0</v>
      </c>
      <c r="N27" s="130">
        <f t="shared" si="2"/>
        <v>1900</v>
      </c>
      <c r="O27" s="130">
        <f t="shared" si="3"/>
        <v>0</v>
      </c>
      <c r="P27" s="130">
        <f t="shared" si="4"/>
        <v>0</v>
      </c>
    </row>
    <row r="28" spans="1:17" ht="13.95" customHeight="1" thickBot="1">
      <c r="A28" s="228">
        <v>19</v>
      </c>
      <c r="B28" s="204" t="s">
        <v>577</v>
      </c>
      <c r="C28" s="205">
        <v>401</v>
      </c>
      <c r="D28" s="206">
        <v>0.9</v>
      </c>
      <c r="E28" s="214" t="s">
        <v>174</v>
      </c>
      <c r="F28" s="216">
        <v>15150</v>
      </c>
      <c r="G28" s="198">
        <f t="shared" si="6"/>
        <v>170500</v>
      </c>
      <c r="H28" s="173">
        <f t="shared" si="0"/>
        <v>417.33031674208149</v>
      </c>
      <c r="I28" s="209">
        <v>95</v>
      </c>
      <c r="J28" s="229">
        <v>5530</v>
      </c>
      <c r="L28" s="100">
        <f t="shared" si="7"/>
        <v>0</v>
      </c>
      <c r="M28" s="130">
        <f t="shared" si="1"/>
        <v>0</v>
      </c>
      <c r="N28" s="130">
        <f t="shared" si="2"/>
        <v>15150</v>
      </c>
      <c r="O28" s="130">
        <f t="shared" si="3"/>
        <v>0</v>
      </c>
      <c r="P28" s="130">
        <f t="shared" si="4"/>
        <v>0</v>
      </c>
    </row>
    <row r="29" spans="1:17" ht="13.95" customHeight="1" thickBot="1">
      <c r="A29" s="228">
        <v>20</v>
      </c>
      <c r="B29" s="204" t="s">
        <v>577</v>
      </c>
      <c r="C29" s="205">
        <v>400</v>
      </c>
      <c r="D29" s="206">
        <v>1.3</v>
      </c>
      <c r="E29" s="214" t="s">
        <v>174</v>
      </c>
      <c r="F29" s="216">
        <v>21860</v>
      </c>
      <c r="G29" s="198">
        <f t="shared" si="6"/>
        <v>192360</v>
      </c>
      <c r="H29" s="173">
        <f t="shared" si="0"/>
        <v>423.52941176470591</v>
      </c>
      <c r="I29" s="209">
        <v>95</v>
      </c>
      <c r="J29" s="229">
        <v>5690</v>
      </c>
      <c r="L29" s="100">
        <f t="shared" si="7"/>
        <v>0</v>
      </c>
      <c r="M29" s="130">
        <f t="shared" si="1"/>
        <v>0</v>
      </c>
      <c r="N29" s="130">
        <f t="shared" si="2"/>
        <v>21860</v>
      </c>
      <c r="O29" s="130">
        <f t="shared" si="3"/>
        <v>0</v>
      </c>
      <c r="P29" s="130">
        <f t="shared" si="4"/>
        <v>0</v>
      </c>
    </row>
    <row r="30" spans="1:17" ht="13.95" customHeight="1" thickBot="1">
      <c r="A30" s="228">
        <v>21</v>
      </c>
      <c r="B30" s="204" t="s">
        <v>577</v>
      </c>
      <c r="C30" s="205">
        <v>544</v>
      </c>
      <c r="D30" s="206">
        <v>0.9</v>
      </c>
      <c r="E30" s="214" t="s">
        <v>174</v>
      </c>
      <c r="F30" s="216">
        <v>20560</v>
      </c>
      <c r="G30" s="198">
        <f t="shared" si="6"/>
        <v>212920</v>
      </c>
      <c r="H30" s="173">
        <f t="shared" si="0"/>
        <v>566.15384615384619</v>
      </c>
      <c r="I30" s="209">
        <v>95</v>
      </c>
      <c r="J30" s="229">
        <v>6110</v>
      </c>
      <c r="L30" s="100">
        <f t="shared" si="7"/>
        <v>0</v>
      </c>
      <c r="M30" s="130">
        <f t="shared" si="1"/>
        <v>0</v>
      </c>
      <c r="N30" s="130">
        <f t="shared" si="2"/>
        <v>20560</v>
      </c>
      <c r="O30" s="130">
        <f t="shared" si="3"/>
        <v>0</v>
      </c>
      <c r="P30" s="130">
        <f t="shared" si="4"/>
        <v>0</v>
      </c>
    </row>
    <row r="31" spans="1:17" ht="13.95" customHeight="1" thickBot="1">
      <c r="A31" s="228">
        <v>22</v>
      </c>
      <c r="B31" s="204" t="s">
        <v>577</v>
      </c>
      <c r="C31" s="205">
        <v>298</v>
      </c>
      <c r="D31" s="206">
        <v>1.5</v>
      </c>
      <c r="E31" s="214" t="s">
        <v>174</v>
      </c>
      <c r="F31" s="216">
        <v>18760</v>
      </c>
      <c r="G31" s="198">
        <f t="shared" si="6"/>
        <v>231680</v>
      </c>
      <c r="H31" s="173">
        <f t="shared" si="0"/>
        <v>318.22624434389138</v>
      </c>
      <c r="I31" s="209">
        <v>95</v>
      </c>
      <c r="J31" s="229">
        <v>6080</v>
      </c>
      <c r="L31" s="100">
        <f t="shared" si="7"/>
        <v>0</v>
      </c>
      <c r="M31" s="130">
        <f t="shared" si="1"/>
        <v>0</v>
      </c>
      <c r="N31" s="130">
        <f t="shared" si="2"/>
        <v>18760</v>
      </c>
      <c r="O31" s="130">
        <f t="shared" si="3"/>
        <v>0</v>
      </c>
      <c r="P31" s="130">
        <f t="shared" si="4"/>
        <v>0</v>
      </c>
    </row>
    <row r="32" spans="1:17" ht="13.95" customHeight="1" thickBot="1">
      <c r="A32" s="228">
        <v>23</v>
      </c>
      <c r="B32" s="204" t="s">
        <v>577</v>
      </c>
      <c r="C32" s="205">
        <v>228</v>
      </c>
      <c r="D32" s="206">
        <v>0.6</v>
      </c>
      <c r="E32" s="214" t="s">
        <v>174</v>
      </c>
      <c r="F32" s="216">
        <v>5740</v>
      </c>
      <c r="G32" s="198">
        <f t="shared" si="6"/>
        <v>237420</v>
      </c>
      <c r="H32" s="173">
        <f t="shared" si="0"/>
        <v>234.19004524886876</v>
      </c>
      <c r="I32" s="209">
        <v>95</v>
      </c>
      <c r="J32" s="229">
        <v>6740</v>
      </c>
      <c r="L32" s="100">
        <f t="shared" si="7"/>
        <v>0</v>
      </c>
      <c r="M32" s="130">
        <f t="shared" si="1"/>
        <v>0</v>
      </c>
      <c r="N32" s="130">
        <f t="shared" si="2"/>
        <v>5740</v>
      </c>
      <c r="O32" s="130">
        <f t="shared" si="3"/>
        <v>0</v>
      </c>
      <c r="P32" s="130">
        <f t="shared" si="4"/>
        <v>0</v>
      </c>
    </row>
    <row r="33" spans="1:16" ht="13.95" customHeight="1" thickBot="1">
      <c r="A33" s="228">
        <v>24</v>
      </c>
      <c r="B33" s="204" t="s">
        <v>577</v>
      </c>
      <c r="C33" s="205">
        <v>298</v>
      </c>
      <c r="D33" s="206">
        <v>0.3</v>
      </c>
      <c r="E33" s="214" t="s">
        <v>174</v>
      </c>
      <c r="F33" s="216">
        <v>3750</v>
      </c>
      <c r="G33" s="198">
        <f t="shared" si="6"/>
        <v>241170</v>
      </c>
      <c r="H33" s="173">
        <f t="shared" si="0"/>
        <v>302.04524886877829</v>
      </c>
      <c r="I33" s="209">
        <v>95</v>
      </c>
      <c r="J33" s="229">
        <v>6490</v>
      </c>
      <c r="L33" s="100">
        <f t="shared" si="7"/>
        <v>0</v>
      </c>
      <c r="M33" s="130">
        <f t="shared" si="1"/>
        <v>0</v>
      </c>
      <c r="N33" s="130">
        <f t="shared" si="2"/>
        <v>3750</v>
      </c>
      <c r="O33" s="130">
        <f t="shared" si="3"/>
        <v>0</v>
      </c>
      <c r="P33" s="130">
        <f t="shared" si="4"/>
        <v>0</v>
      </c>
    </row>
    <row r="34" spans="1:16" ht="13.95" customHeight="1" thickBot="1">
      <c r="A34" s="228">
        <v>25</v>
      </c>
      <c r="B34" s="204" t="s">
        <v>577</v>
      </c>
      <c r="C34" s="205">
        <v>350</v>
      </c>
      <c r="D34" s="206">
        <v>0.9</v>
      </c>
      <c r="E34" s="214" t="s">
        <v>174</v>
      </c>
      <c r="F34" s="216">
        <v>13220</v>
      </c>
      <c r="G34" s="198">
        <f t="shared" si="6"/>
        <v>254390</v>
      </c>
      <c r="H34" s="173">
        <f t="shared" si="0"/>
        <v>364.2533936651584</v>
      </c>
      <c r="I34" s="209">
        <v>95</v>
      </c>
      <c r="J34" s="229">
        <v>6410</v>
      </c>
      <c r="L34" s="100">
        <f t="shared" si="7"/>
        <v>0</v>
      </c>
      <c r="M34" s="130">
        <f t="shared" si="1"/>
        <v>0</v>
      </c>
      <c r="N34" s="130">
        <f t="shared" si="2"/>
        <v>13220</v>
      </c>
      <c r="O34" s="130">
        <f t="shared" si="3"/>
        <v>0</v>
      </c>
      <c r="P34" s="130">
        <f t="shared" si="4"/>
        <v>0</v>
      </c>
    </row>
    <row r="35" spans="1:16" ht="13.95" customHeight="1" thickBot="1">
      <c r="A35" s="228">
        <v>26</v>
      </c>
      <c r="B35" s="204" t="s">
        <v>577</v>
      </c>
      <c r="C35" s="205">
        <v>250</v>
      </c>
      <c r="D35" s="206">
        <v>1.5</v>
      </c>
      <c r="E35" s="214" t="s">
        <v>174</v>
      </c>
      <c r="F35" s="216">
        <v>15750</v>
      </c>
      <c r="G35" s="198">
        <f t="shared" si="6"/>
        <v>270140</v>
      </c>
      <c r="H35" s="173">
        <f t="shared" si="0"/>
        <v>266.96832579185519</v>
      </c>
      <c r="I35" s="209">
        <v>95</v>
      </c>
      <c r="J35" s="229">
        <v>6220</v>
      </c>
      <c r="L35" s="100">
        <f t="shared" si="7"/>
        <v>0</v>
      </c>
      <c r="M35" s="130">
        <f t="shared" si="1"/>
        <v>0</v>
      </c>
      <c r="N35" s="130">
        <f t="shared" si="2"/>
        <v>15750</v>
      </c>
      <c r="O35" s="130">
        <f t="shared" si="3"/>
        <v>0</v>
      </c>
      <c r="P35" s="130">
        <f t="shared" si="4"/>
        <v>0</v>
      </c>
    </row>
    <row r="36" spans="1:16" ht="13.95" customHeight="1" thickBot="1">
      <c r="A36" s="228">
        <v>27</v>
      </c>
      <c r="B36" s="204" t="s">
        <v>577</v>
      </c>
      <c r="C36" s="205">
        <v>250</v>
      </c>
      <c r="D36" s="206">
        <v>0.6</v>
      </c>
      <c r="E36" s="214" t="s">
        <v>174</v>
      </c>
      <c r="F36" s="216">
        <v>6310</v>
      </c>
      <c r="G36" s="198">
        <f t="shared" si="6"/>
        <v>276450</v>
      </c>
      <c r="H36" s="173">
        <f t="shared" si="0"/>
        <v>256.78733031674204</v>
      </c>
      <c r="I36" s="209">
        <v>95</v>
      </c>
      <c r="J36" s="229">
        <v>6210</v>
      </c>
      <c r="L36" s="100">
        <f t="shared" si="7"/>
        <v>0</v>
      </c>
      <c r="M36" s="130">
        <f t="shared" si="1"/>
        <v>0</v>
      </c>
      <c r="N36" s="130">
        <f t="shared" si="2"/>
        <v>6310</v>
      </c>
      <c r="O36" s="130">
        <f t="shared" si="3"/>
        <v>0</v>
      </c>
      <c r="P36" s="130">
        <f t="shared" si="4"/>
        <v>0</v>
      </c>
    </row>
    <row r="37" spans="1:16" ht="13.95" customHeight="1" thickBot="1">
      <c r="A37" s="228">
        <v>28</v>
      </c>
      <c r="B37" s="204" t="s">
        <v>577</v>
      </c>
      <c r="C37" s="205">
        <v>409</v>
      </c>
      <c r="D37" s="206">
        <v>1</v>
      </c>
      <c r="E37" s="214" t="s">
        <v>174</v>
      </c>
      <c r="F37" s="216">
        <v>17160</v>
      </c>
      <c r="G37" s="198">
        <f t="shared" si="6"/>
        <v>293610</v>
      </c>
      <c r="H37" s="173">
        <f t="shared" si="0"/>
        <v>427.50678733031674</v>
      </c>
      <c r="I37" s="209">
        <v>95</v>
      </c>
      <c r="J37" s="229">
        <v>6140</v>
      </c>
      <c r="L37" s="100">
        <f t="shared" si="7"/>
        <v>0</v>
      </c>
      <c r="M37" s="130">
        <f t="shared" si="1"/>
        <v>0</v>
      </c>
      <c r="N37" s="130">
        <f t="shared" si="2"/>
        <v>17160</v>
      </c>
      <c r="O37" s="130">
        <f t="shared" si="3"/>
        <v>0</v>
      </c>
      <c r="P37" s="130">
        <f t="shared" si="4"/>
        <v>0</v>
      </c>
    </row>
    <row r="38" spans="1:16" ht="13.95" customHeight="1" thickBot="1">
      <c r="A38" s="228">
        <v>29</v>
      </c>
      <c r="B38" s="204" t="s">
        <v>577</v>
      </c>
      <c r="C38" s="205">
        <v>179</v>
      </c>
      <c r="D38" s="206">
        <v>1.3</v>
      </c>
      <c r="E38" s="214" t="s">
        <v>174</v>
      </c>
      <c r="F38" s="216">
        <v>9800</v>
      </c>
      <c r="G38" s="198">
        <f t="shared" si="6"/>
        <v>303410</v>
      </c>
      <c r="H38" s="173">
        <f t="shared" si="0"/>
        <v>189.52941176470588</v>
      </c>
      <c r="I38" s="209">
        <v>95</v>
      </c>
      <c r="J38" s="229">
        <v>6080</v>
      </c>
      <c r="L38" s="100">
        <f t="shared" si="7"/>
        <v>0</v>
      </c>
      <c r="M38" s="130">
        <f t="shared" si="1"/>
        <v>0</v>
      </c>
      <c r="N38" s="130">
        <f t="shared" si="2"/>
        <v>9800</v>
      </c>
      <c r="O38" s="130">
        <f t="shared" si="3"/>
        <v>0</v>
      </c>
      <c r="P38" s="130">
        <f t="shared" si="4"/>
        <v>0</v>
      </c>
    </row>
    <row r="39" spans="1:16" ht="13.95" customHeight="1" thickBot="1">
      <c r="A39" s="228">
        <v>30</v>
      </c>
      <c r="B39" s="204" t="s">
        <v>577</v>
      </c>
      <c r="C39" s="205">
        <v>211</v>
      </c>
      <c r="D39" s="206">
        <v>1.5</v>
      </c>
      <c r="E39" s="214" t="s">
        <v>174</v>
      </c>
      <c r="F39" s="216">
        <v>13270</v>
      </c>
      <c r="G39" s="198">
        <f t="shared" si="6"/>
        <v>316680</v>
      </c>
      <c r="H39" s="173">
        <f t="shared" si="0"/>
        <v>225.3212669683258</v>
      </c>
      <c r="I39" s="209">
        <v>95</v>
      </c>
      <c r="J39" s="229">
        <v>6070</v>
      </c>
      <c r="L39" s="100">
        <f t="shared" si="7"/>
        <v>0</v>
      </c>
      <c r="M39" s="130">
        <f t="shared" si="1"/>
        <v>0</v>
      </c>
      <c r="N39" s="130">
        <f t="shared" si="2"/>
        <v>13270</v>
      </c>
      <c r="O39" s="130">
        <f t="shared" si="3"/>
        <v>0</v>
      </c>
      <c r="P39" s="130">
        <f t="shared" si="4"/>
        <v>0</v>
      </c>
    </row>
    <row r="40" spans="1:16" ht="13.95" customHeight="1" thickBot="1">
      <c r="A40" s="228">
        <v>31</v>
      </c>
      <c r="B40" s="204" t="s">
        <v>577</v>
      </c>
      <c r="C40" s="205">
        <v>283</v>
      </c>
      <c r="D40" s="206">
        <v>2</v>
      </c>
      <c r="E40" s="214" t="s">
        <v>174</v>
      </c>
      <c r="F40" s="216">
        <v>16410</v>
      </c>
      <c r="G40" s="198">
        <f t="shared" si="6"/>
        <v>333090</v>
      </c>
      <c r="H40" s="173">
        <f t="shared" si="0"/>
        <v>308.61085972850674</v>
      </c>
      <c r="I40" s="209">
        <v>95</v>
      </c>
      <c r="J40" s="229">
        <v>6160</v>
      </c>
      <c r="L40" s="100">
        <f t="shared" si="7"/>
        <v>0</v>
      </c>
      <c r="M40" s="130">
        <f t="shared" si="1"/>
        <v>0</v>
      </c>
      <c r="N40" s="130">
        <f t="shared" si="2"/>
        <v>16410</v>
      </c>
      <c r="O40" s="130">
        <f t="shared" si="3"/>
        <v>0</v>
      </c>
      <c r="P40" s="130">
        <f t="shared" si="4"/>
        <v>0</v>
      </c>
    </row>
    <row r="41" spans="1:16" ht="13.95" customHeight="1" thickBot="1">
      <c r="A41" s="228">
        <v>32</v>
      </c>
      <c r="B41" s="204"/>
      <c r="C41" s="205"/>
      <c r="D41" s="206"/>
      <c r="E41" s="214"/>
      <c r="F41" s="216">
        <f t="shared" si="5"/>
        <v>0</v>
      </c>
      <c r="G41" s="198">
        <f t="shared" si="6"/>
        <v>333090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251.49647999999999</v>
      </c>
      <c r="D49" s="213"/>
      <c r="E49" s="207" t="s">
        <v>214</v>
      </c>
      <c r="F49" s="215"/>
      <c r="G49" s="199"/>
      <c r="H49" s="173">
        <f t="shared" si="0"/>
        <v>251.49647999999999</v>
      </c>
      <c r="I49" s="205">
        <v>95</v>
      </c>
      <c r="J49" s="229">
        <v>6460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381150.85215999995</v>
      </c>
      <c r="D50" s="195" t="s">
        <v>294</v>
      </c>
      <c r="E50" s="177" t="s">
        <v>295</v>
      </c>
      <c r="F50" s="191">
        <f>SUM(F10:F46)</f>
        <v>333090</v>
      </c>
      <c r="G50" s="201" t="s">
        <v>212</v>
      </c>
      <c r="H50" s="200"/>
      <c r="I50" s="197"/>
      <c r="J50" s="231" t="s">
        <v>257</v>
      </c>
      <c r="K50" s="32"/>
      <c r="L50" s="100"/>
      <c r="M50" s="101"/>
      <c r="N50" s="101"/>
      <c r="O50" s="102"/>
      <c r="P50" s="102"/>
    </row>
    <row r="51" spans="1:17" ht="13.95" customHeight="1" thickBot="1">
      <c r="A51" s="230" t="s">
        <v>259</v>
      </c>
      <c r="B51" s="210">
        <v>0.8256944444444444</v>
      </c>
      <c r="C51" s="190" t="s">
        <v>258</v>
      </c>
      <c r="D51" s="180" t="s">
        <v>260</v>
      </c>
      <c r="E51" s="210">
        <v>0.89722222222222225</v>
      </c>
      <c r="F51" s="190" t="s">
        <v>258</v>
      </c>
      <c r="G51" s="180" t="s">
        <v>261</v>
      </c>
      <c r="H51" s="217">
        <v>43176</v>
      </c>
      <c r="I51" s="197" t="s">
        <v>301</v>
      </c>
      <c r="J51" s="232">
        <f>H49+H55</f>
        <v>301.49648000000002</v>
      </c>
      <c r="K51" s="172"/>
      <c r="L51" s="100"/>
      <c r="M51" s="101"/>
      <c r="N51" s="101"/>
      <c r="O51" s="102"/>
      <c r="P51" s="102"/>
    </row>
    <row r="52" spans="1:17" ht="13.95" customHeight="1" thickBot="1">
      <c r="A52" s="230" t="s">
        <v>234</v>
      </c>
      <c r="B52" s="205">
        <v>682</v>
      </c>
      <c r="C52" s="179" t="s">
        <v>134</v>
      </c>
      <c r="D52" s="180" t="s">
        <v>216</v>
      </c>
      <c r="E52" s="211">
        <f>MAX(D10:D48)</f>
        <v>2</v>
      </c>
      <c r="F52" s="179" t="s">
        <v>221</v>
      </c>
      <c r="G52" s="180" t="s">
        <v>222</v>
      </c>
      <c r="H52" s="211">
        <f>F50/(SUM(C15:C48)*42)</f>
        <v>0.934344284367847</v>
      </c>
      <c r="I52" s="197" t="s">
        <v>221</v>
      </c>
      <c r="J52" s="233" t="s">
        <v>292</v>
      </c>
      <c r="L52" s="100"/>
      <c r="M52" s="101"/>
      <c r="N52" s="101"/>
      <c r="O52" s="102"/>
      <c r="P52" s="102"/>
    </row>
    <row r="53" spans="1:17" ht="13.95" customHeight="1" thickBot="1">
      <c r="A53" s="230" t="s">
        <v>235</v>
      </c>
      <c r="B53" s="205">
        <v>4749</v>
      </c>
      <c r="C53" s="179" t="s">
        <v>134</v>
      </c>
      <c r="D53" s="180" t="s">
        <v>217</v>
      </c>
      <c r="E53" s="205">
        <f>MAX(I10:I49)</f>
        <v>95</v>
      </c>
      <c r="F53" s="179" t="s">
        <v>135</v>
      </c>
      <c r="G53" s="180" t="s">
        <v>219</v>
      </c>
      <c r="H53" s="205">
        <f>AVERAGE(I14:I48)</f>
        <v>95</v>
      </c>
      <c r="I53" s="197" t="s">
        <v>135</v>
      </c>
      <c r="J53" s="234">
        <f>SUM(H10:H49)+E55+H55</f>
        <v>9591.8754931437197</v>
      </c>
      <c r="L53" s="172"/>
      <c r="M53" s="172"/>
      <c r="N53" s="172"/>
      <c r="O53" s="172"/>
      <c r="P53" s="172"/>
    </row>
    <row r="54" spans="1:17" ht="13.95" customHeight="1" thickBot="1">
      <c r="A54" s="230" t="s">
        <v>136</v>
      </c>
      <c r="B54" s="208">
        <v>1539</v>
      </c>
      <c r="C54" s="179" t="s">
        <v>134</v>
      </c>
      <c r="D54" s="180" t="s">
        <v>218</v>
      </c>
      <c r="E54" s="205">
        <f>MAX(J10:J49)</f>
        <v>6910</v>
      </c>
      <c r="F54" s="179" t="s">
        <v>134</v>
      </c>
      <c r="G54" s="180" t="s">
        <v>220</v>
      </c>
      <c r="H54" s="205">
        <f>AVERAGE(J14:J48)</f>
        <v>6099.6296296296296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0.60520543806646521</v>
      </c>
      <c r="C55" s="179" t="s">
        <v>289</v>
      </c>
      <c r="D55" s="189" t="s">
        <v>287</v>
      </c>
      <c r="E55" s="212">
        <v>100</v>
      </c>
      <c r="F55" s="179" t="s">
        <v>288</v>
      </c>
      <c r="G55" s="178" t="s">
        <v>290</v>
      </c>
      <c r="H55" s="212">
        <v>50</v>
      </c>
      <c r="I55" s="197" t="s">
        <v>288</v>
      </c>
      <c r="J55" s="234">
        <f>(C50/42)+E55+H55</f>
        <v>9225.020289523809</v>
      </c>
      <c r="L55" s="85">
        <f t="shared" ref="L55:P55" si="10">SUM(L10:L49)</f>
        <v>59.523809523809526</v>
      </c>
      <c r="M55" s="85">
        <f t="shared" si="10"/>
        <v>82820</v>
      </c>
      <c r="N55" s="85">
        <f t="shared" si="10"/>
        <v>250270</v>
      </c>
      <c r="O55" s="85">
        <f t="shared" si="10"/>
        <v>0</v>
      </c>
      <c r="P55" s="85">
        <f t="shared" si="10"/>
        <v>0</v>
      </c>
    </row>
    <row r="56" spans="1:17" ht="43.2" customHeight="1">
      <c r="A56" s="625" t="s">
        <v>588</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11344</v>
      </c>
      <c r="B61" s="119">
        <f>C6</f>
        <v>11494</v>
      </c>
      <c r="C61" s="119">
        <f>C50</f>
        <v>381150.85215999995</v>
      </c>
      <c r="D61" s="119">
        <f>J55</f>
        <v>9225.020289523809</v>
      </c>
      <c r="E61" s="119">
        <f>F50</f>
        <v>333090</v>
      </c>
      <c r="F61" s="119">
        <f>M55</f>
        <v>82820</v>
      </c>
      <c r="G61" s="119">
        <f>N55</f>
        <v>250270</v>
      </c>
      <c r="H61" s="119">
        <f>O55</f>
        <v>0</v>
      </c>
      <c r="I61" s="119">
        <f>P55</f>
        <v>0</v>
      </c>
      <c r="J61" s="119">
        <f>B52</f>
        <v>682</v>
      </c>
      <c r="K61" s="119">
        <f>B53</f>
        <v>4749</v>
      </c>
      <c r="L61" s="119">
        <f>B54</f>
        <v>1539</v>
      </c>
      <c r="M61" s="120">
        <f>B55</f>
        <v>0.60520543806646521</v>
      </c>
      <c r="N61" s="119">
        <f>E53</f>
        <v>95</v>
      </c>
      <c r="O61" s="119">
        <f>H53</f>
        <v>95</v>
      </c>
      <c r="P61" s="119">
        <f>E54</f>
        <v>6910</v>
      </c>
      <c r="Q61" s="119">
        <f>H54</f>
        <v>6099.6296296296296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0.24857383054104365</v>
      </c>
      <c r="N3" s="143">
        <f>N55/F50</f>
        <v>0.75142616945895635</v>
      </c>
      <c r="O3" s="143">
        <f>O55/F50</f>
        <v>0</v>
      </c>
      <c r="P3" s="143">
        <f>P55/F50</f>
        <v>0</v>
      </c>
    </row>
    <row r="4" spans="1:17" ht="13.95" customHeight="1" thickBot="1">
      <c r="A4" s="615">
        <v>46</v>
      </c>
      <c r="B4" s="181" t="s">
        <v>276</v>
      </c>
      <c r="C4" s="202">
        <v>11328</v>
      </c>
      <c r="D4" s="182" t="s">
        <v>137</v>
      </c>
      <c r="E4" s="186">
        <f>'Perf Sheet '!$L$5</f>
        <v>2.2169999999999999E-2</v>
      </c>
      <c r="F4" s="616" t="s">
        <v>284</v>
      </c>
      <c r="G4" s="617"/>
      <c r="H4" s="618" t="s">
        <v>511</v>
      </c>
      <c r="I4" s="618"/>
      <c r="J4" s="619"/>
      <c r="N4" s="32"/>
    </row>
    <row r="5" spans="1:17" ht="13.95" customHeight="1" thickBot="1">
      <c r="A5" s="615"/>
      <c r="B5" s="580" t="s">
        <v>139</v>
      </c>
      <c r="C5" s="203">
        <v>11163</v>
      </c>
      <c r="D5" s="183" t="s">
        <v>277</v>
      </c>
      <c r="E5" s="187">
        <f>(C6+C5)/2</f>
        <v>11237.5</v>
      </c>
      <c r="F5" s="616" t="s">
        <v>285</v>
      </c>
      <c r="G5" s="620"/>
      <c r="H5" s="618" t="s">
        <v>514</v>
      </c>
      <c r="I5" s="621"/>
      <c r="J5" s="619"/>
      <c r="M5" s="628" t="s">
        <v>198</v>
      </c>
      <c r="N5" s="629"/>
      <c r="O5" s="629"/>
      <c r="P5" s="630"/>
    </row>
    <row r="6" spans="1:17" ht="13.95" customHeight="1" thickBot="1">
      <c r="A6" s="225" t="s">
        <v>202</v>
      </c>
      <c r="B6" s="580" t="s">
        <v>140</v>
      </c>
      <c r="C6" s="203">
        <v>11312</v>
      </c>
      <c r="D6" s="184" t="s">
        <v>203</v>
      </c>
      <c r="E6" s="188">
        <f>'Perf Sheet '!$J$13</f>
        <v>0.65</v>
      </c>
      <c r="F6" s="192" t="s">
        <v>226</v>
      </c>
      <c r="G6" s="194">
        <f>SUM(C12:C15)/SUM(C12:C46)</f>
        <v>8.6620689655172417E-2</v>
      </c>
      <c r="H6" s="192" t="s">
        <v>224</v>
      </c>
      <c r="I6" s="173">
        <f>J55/'Perf Sheet '!$E$21</f>
        <v>48.326911465505873</v>
      </c>
      <c r="J6" s="226"/>
      <c r="M6" s="631" t="s">
        <v>199</v>
      </c>
      <c r="N6" s="632"/>
      <c r="O6" s="632"/>
      <c r="P6" s="633"/>
    </row>
    <row r="7" spans="1:17" ht="13.95" customHeight="1" thickBot="1">
      <c r="A7" s="227">
        <v>22.1</v>
      </c>
      <c r="B7" s="580" t="s">
        <v>141</v>
      </c>
      <c r="C7" s="203">
        <v>8939</v>
      </c>
      <c r="D7" s="185" t="s">
        <v>138</v>
      </c>
      <c r="E7" s="187">
        <f>'Perf Sheet '!$J$15</f>
        <v>6</v>
      </c>
      <c r="F7" s="193" t="s">
        <v>223</v>
      </c>
      <c r="G7" s="187">
        <f>'Perf Sheet '!$J$12</f>
        <v>95</v>
      </c>
      <c r="H7" s="192" t="s">
        <v>225</v>
      </c>
      <c r="I7" s="173">
        <f>F50/'Perf Sheet '!$E$21</f>
        <v>1845.207756232687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46</v>
      </c>
      <c r="D10" s="206"/>
      <c r="E10" s="214" t="s">
        <v>197</v>
      </c>
      <c r="F10" s="216">
        <f>(D10*42)*C10</f>
        <v>0</v>
      </c>
      <c r="G10" s="198">
        <f>F10</f>
        <v>0</v>
      </c>
      <c r="H10" s="173">
        <f t="shared" ref="H10:H49" si="0">(1*((D10/$A$7)+1))*C10</f>
        <v>46</v>
      </c>
      <c r="I10" s="209">
        <v>15</v>
      </c>
      <c r="J10" s="229">
        <v>4392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53</v>
      </c>
      <c r="J11" s="229">
        <v>4850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130</v>
      </c>
      <c r="D12" s="206"/>
      <c r="E12" s="214" t="s">
        <v>147</v>
      </c>
      <c r="F12" s="216">
        <f t="shared" si="5"/>
        <v>0</v>
      </c>
      <c r="G12" s="198">
        <f t="shared" si="6"/>
        <v>0</v>
      </c>
      <c r="H12" s="173">
        <f t="shared" si="0"/>
        <v>130</v>
      </c>
      <c r="I12" s="209">
        <v>69</v>
      </c>
      <c r="J12" s="229">
        <v>6380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6290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352</v>
      </c>
      <c r="D14" s="206"/>
      <c r="E14" s="214" t="s">
        <v>148</v>
      </c>
      <c r="F14" s="216">
        <f t="shared" si="5"/>
        <v>0</v>
      </c>
      <c r="G14" s="198">
        <f t="shared" si="6"/>
        <v>0</v>
      </c>
      <c r="H14" s="173">
        <f t="shared" si="0"/>
        <v>352</v>
      </c>
      <c r="I14" s="209">
        <v>95</v>
      </c>
      <c r="J14" s="229">
        <v>6400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200</v>
      </c>
      <c r="D15" s="206">
        <v>0.3</v>
      </c>
      <c r="E15" s="214" t="s">
        <v>194</v>
      </c>
      <c r="F15" s="216">
        <v>2520</v>
      </c>
      <c r="G15" s="198">
        <f t="shared" si="6"/>
        <v>2520</v>
      </c>
      <c r="H15" s="173">
        <f t="shared" si="0"/>
        <v>202.71493212669682</v>
      </c>
      <c r="I15" s="209">
        <v>95</v>
      </c>
      <c r="J15" s="229">
        <v>6280</v>
      </c>
      <c r="L15" s="100">
        <f t="shared" si="7"/>
        <v>0</v>
      </c>
      <c r="M15" s="130">
        <f t="shared" si="1"/>
        <v>2520</v>
      </c>
      <c r="N15" s="130">
        <f t="shared" si="2"/>
        <v>0</v>
      </c>
      <c r="O15" s="130">
        <f t="shared" si="3"/>
        <v>0</v>
      </c>
      <c r="P15" s="130">
        <f t="shared" si="4"/>
        <v>0</v>
      </c>
      <c r="Q15" s="86" t="s">
        <v>175</v>
      </c>
    </row>
    <row r="16" spans="1:17" ht="13.95" customHeight="1" thickBot="1">
      <c r="A16" s="228">
        <v>7</v>
      </c>
      <c r="B16" s="204" t="s">
        <v>577</v>
      </c>
      <c r="C16" s="205">
        <v>249</v>
      </c>
      <c r="D16" s="206">
        <v>0.6</v>
      </c>
      <c r="E16" s="214" t="s">
        <v>194</v>
      </c>
      <c r="F16" s="216">
        <v>6280</v>
      </c>
      <c r="G16" s="198">
        <f t="shared" si="6"/>
        <v>8800</v>
      </c>
      <c r="H16" s="173">
        <f t="shared" si="0"/>
        <v>255.76018099547508</v>
      </c>
      <c r="I16" s="209">
        <v>95</v>
      </c>
      <c r="J16" s="229">
        <v>6530</v>
      </c>
      <c r="L16" s="100">
        <f t="shared" si="7"/>
        <v>0</v>
      </c>
      <c r="M16" s="130">
        <f t="shared" si="1"/>
        <v>6280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11330</v>
      </c>
      <c r="G17" s="198">
        <f t="shared" si="6"/>
        <v>20130</v>
      </c>
      <c r="H17" s="173">
        <f t="shared" si="0"/>
        <v>312.21719457013575</v>
      </c>
      <c r="I17" s="209">
        <v>95</v>
      </c>
      <c r="J17" s="229">
        <v>6270</v>
      </c>
      <c r="L17" s="100">
        <f t="shared" si="7"/>
        <v>0</v>
      </c>
      <c r="M17" s="130">
        <f t="shared" si="1"/>
        <v>11330</v>
      </c>
      <c r="N17" s="130">
        <f t="shared" si="2"/>
        <v>0</v>
      </c>
      <c r="O17" s="130">
        <f t="shared" si="3"/>
        <v>0</v>
      </c>
      <c r="P17" s="130">
        <f t="shared" si="4"/>
        <v>0</v>
      </c>
      <c r="Q17" s="86" t="s">
        <v>148</v>
      </c>
    </row>
    <row r="18" spans="1:17" ht="13.95" customHeight="1" thickBot="1">
      <c r="A18" s="228">
        <v>9</v>
      </c>
      <c r="B18" s="204" t="s">
        <v>577</v>
      </c>
      <c r="C18" s="205">
        <v>499</v>
      </c>
      <c r="D18" s="206">
        <v>1.1000000000000001</v>
      </c>
      <c r="E18" s="214" t="s">
        <v>194</v>
      </c>
      <c r="F18" s="216">
        <v>23060</v>
      </c>
      <c r="G18" s="198">
        <f t="shared" si="6"/>
        <v>43190</v>
      </c>
      <c r="H18" s="173">
        <f t="shared" si="0"/>
        <v>523.83710407239823</v>
      </c>
      <c r="I18" s="209">
        <v>95</v>
      </c>
      <c r="J18" s="229">
        <v>6110</v>
      </c>
      <c r="L18" s="100">
        <f t="shared" si="7"/>
        <v>0</v>
      </c>
      <c r="M18" s="130">
        <f t="shared" si="1"/>
        <v>23060</v>
      </c>
      <c r="N18" s="130">
        <f t="shared" si="2"/>
        <v>0</v>
      </c>
      <c r="O18" s="130">
        <f t="shared" si="3"/>
        <v>0</v>
      </c>
      <c r="P18" s="130">
        <f t="shared" si="4"/>
        <v>0</v>
      </c>
      <c r="Q18" s="86" t="s">
        <v>63</v>
      </c>
    </row>
    <row r="19" spans="1:17" ht="13.95" customHeight="1" thickBot="1">
      <c r="A19" s="228">
        <v>10</v>
      </c>
      <c r="B19" s="204" t="s">
        <v>577</v>
      </c>
      <c r="C19" s="205">
        <v>450</v>
      </c>
      <c r="D19" s="206">
        <v>1.3</v>
      </c>
      <c r="E19" s="214" t="s">
        <v>194</v>
      </c>
      <c r="F19" s="216">
        <v>24550</v>
      </c>
      <c r="G19" s="198">
        <f t="shared" si="6"/>
        <v>67740</v>
      </c>
      <c r="H19" s="173">
        <f t="shared" si="0"/>
        <v>476.47058823529414</v>
      </c>
      <c r="I19" s="209">
        <v>95</v>
      </c>
      <c r="J19" s="229">
        <v>5930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577</v>
      </c>
      <c r="C20" s="205">
        <v>239</v>
      </c>
      <c r="D20" s="206">
        <v>1.5</v>
      </c>
      <c r="E20" s="214" t="s">
        <v>194</v>
      </c>
      <c r="F20" s="216">
        <v>15050</v>
      </c>
      <c r="G20" s="198">
        <f t="shared" si="6"/>
        <v>82790</v>
      </c>
      <c r="H20" s="173">
        <f t="shared" si="0"/>
        <v>255.22171945701356</v>
      </c>
      <c r="I20" s="209">
        <v>95</v>
      </c>
      <c r="J20" s="229">
        <v>5770</v>
      </c>
      <c r="L20" s="100">
        <f t="shared" si="7"/>
        <v>0</v>
      </c>
      <c r="M20" s="130">
        <f t="shared" si="1"/>
        <v>15050</v>
      </c>
      <c r="N20" s="130">
        <f t="shared" si="2"/>
        <v>0</v>
      </c>
      <c r="O20" s="130">
        <f t="shared" si="3"/>
        <v>0</v>
      </c>
      <c r="P20" s="130">
        <f t="shared" si="4"/>
        <v>0</v>
      </c>
      <c r="Q20" s="86" t="s">
        <v>186</v>
      </c>
    </row>
    <row r="21" spans="1:17" ht="13.95" customHeight="1" thickBot="1">
      <c r="A21" s="228">
        <v>12</v>
      </c>
      <c r="B21" s="204" t="s">
        <v>577</v>
      </c>
      <c r="C21" s="205">
        <v>298</v>
      </c>
      <c r="D21" s="206">
        <v>0.6</v>
      </c>
      <c r="E21" s="214" t="s">
        <v>174</v>
      </c>
      <c r="F21" s="216">
        <v>7510</v>
      </c>
      <c r="G21" s="198">
        <f t="shared" si="6"/>
        <v>90300</v>
      </c>
      <c r="H21" s="173">
        <f t="shared" si="0"/>
        <v>306.09049773755652</v>
      </c>
      <c r="I21" s="209">
        <v>95</v>
      </c>
      <c r="J21" s="229">
        <v>5540</v>
      </c>
      <c r="L21" s="100">
        <f t="shared" si="7"/>
        <v>0</v>
      </c>
      <c r="M21" s="130">
        <f t="shared" si="1"/>
        <v>0</v>
      </c>
      <c r="N21" s="130">
        <f t="shared" si="2"/>
        <v>7510</v>
      </c>
      <c r="O21" s="130">
        <f t="shared" si="3"/>
        <v>0</v>
      </c>
      <c r="P21" s="130">
        <f t="shared" si="4"/>
        <v>0</v>
      </c>
      <c r="Q21" s="86" t="s">
        <v>187</v>
      </c>
    </row>
    <row r="22" spans="1:17" ht="13.95" customHeight="1" thickBot="1">
      <c r="A22" s="228">
        <v>13</v>
      </c>
      <c r="B22" s="204" t="s">
        <v>577</v>
      </c>
      <c r="C22" s="205">
        <v>550</v>
      </c>
      <c r="D22" s="206">
        <v>0.9</v>
      </c>
      <c r="E22" s="214" t="s">
        <v>174</v>
      </c>
      <c r="F22" s="216">
        <v>20780</v>
      </c>
      <c r="G22" s="198">
        <f t="shared" si="6"/>
        <v>111080</v>
      </c>
      <c r="H22" s="173">
        <f t="shared" si="0"/>
        <v>572.39819004524895</v>
      </c>
      <c r="I22" s="209">
        <v>95</v>
      </c>
      <c r="J22" s="229">
        <v>5470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577</v>
      </c>
      <c r="C23" s="205">
        <v>151</v>
      </c>
      <c r="D23" s="206">
        <v>0.3</v>
      </c>
      <c r="E23" s="214" t="s">
        <v>174</v>
      </c>
      <c r="F23" s="216">
        <v>1900</v>
      </c>
      <c r="G23" s="198">
        <f t="shared" si="6"/>
        <v>112980</v>
      </c>
      <c r="H23" s="173">
        <f t="shared" si="0"/>
        <v>153.0497737556561</v>
      </c>
      <c r="I23" s="209">
        <v>95</v>
      </c>
      <c r="J23" s="229">
        <v>5420</v>
      </c>
      <c r="L23" s="100">
        <f t="shared" si="7"/>
        <v>0</v>
      </c>
      <c r="M23" s="130">
        <f t="shared" si="1"/>
        <v>0</v>
      </c>
      <c r="N23" s="130">
        <f t="shared" si="2"/>
        <v>1900</v>
      </c>
      <c r="O23" s="130">
        <f t="shared" si="3"/>
        <v>0</v>
      </c>
      <c r="P23" s="130">
        <f t="shared" si="4"/>
        <v>0</v>
      </c>
      <c r="Q23" s="86" t="s">
        <v>249</v>
      </c>
    </row>
    <row r="24" spans="1:17" ht="13.95" customHeight="1" thickBot="1">
      <c r="A24" s="228">
        <v>15</v>
      </c>
      <c r="B24" s="204" t="s">
        <v>577</v>
      </c>
      <c r="C24" s="205">
        <v>350</v>
      </c>
      <c r="D24" s="206">
        <v>0.9</v>
      </c>
      <c r="E24" s="214" t="s">
        <v>174</v>
      </c>
      <c r="F24" s="216">
        <v>13220</v>
      </c>
      <c r="G24" s="198">
        <f t="shared" si="6"/>
        <v>126200</v>
      </c>
      <c r="H24" s="173">
        <f t="shared" si="0"/>
        <v>364.2533936651584</v>
      </c>
      <c r="I24" s="209">
        <v>95</v>
      </c>
      <c r="J24" s="229">
        <v>5310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577</v>
      </c>
      <c r="C25" s="205">
        <v>500</v>
      </c>
      <c r="D25" s="206">
        <v>1.3</v>
      </c>
      <c r="E25" s="214" t="s">
        <v>174</v>
      </c>
      <c r="F25" s="216">
        <v>27280</v>
      </c>
      <c r="G25" s="198">
        <f t="shared" si="6"/>
        <v>153480</v>
      </c>
      <c r="H25" s="173">
        <f t="shared" si="0"/>
        <v>529.41176470588232</v>
      </c>
      <c r="I25" s="209">
        <v>95</v>
      </c>
      <c r="J25" s="229">
        <v>5370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577</v>
      </c>
      <c r="C26" s="205">
        <v>149</v>
      </c>
      <c r="D26" s="206">
        <v>0.3</v>
      </c>
      <c r="E26" s="214" t="s">
        <v>174</v>
      </c>
      <c r="F26" s="216">
        <v>1880</v>
      </c>
      <c r="G26" s="198">
        <f t="shared" si="6"/>
        <v>155360</v>
      </c>
      <c r="H26" s="173">
        <f t="shared" si="0"/>
        <v>151.02262443438914</v>
      </c>
      <c r="I26" s="209">
        <v>95</v>
      </c>
      <c r="J26" s="229">
        <v>5440</v>
      </c>
      <c r="L26" s="100">
        <f t="shared" si="7"/>
        <v>0</v>
      </c>
      <c r="M26" s="130">
        <f t="shared" si="1"/>
        <v>0</v>
      </c>
      <c r="N26" s="130">
        <f t="shared" si="2"/>
        <v>1880</v>
      </c>
      <c r="O26" s="130">
        <f t="shared" si="3"/>
        <v>0</v>
      </c>
      <c r="P26" s="130">
        <f t="shared" si="4"/>
        <v>0</v>
      </c>
    </row>
    <row r="27" spans="1:17" ht="13.95" customHeight="1" thickBot="1">
      <c r="A27" s="228">
        <v>18</v>
      </c>
      <c r="B27" s="204" t="s">
        <v>577</v>
      </c>
      <c r="C27" s="205">
        <v>400</v>
      </c>
      <c r="D27" s="206">
        <v>0.9</v>
      </c>
      <c r="E27" s="214" t="s">
        <v>174</v>
      </c>
      <c r="F27" s="216">
        <v>15110</v>
      </c>
      <c r="G27" s="198">
        <f t="shared" si="6"/>
        <v>170470</v>
      </c>
      <c r="H27" s="173">
        <f t="shared" si="0"/>
        <v>416.28959276018105</v>
      </c>
      <c r="I27" s="209">
        <v>95</v>
      </c>
      <c r="J27" s="229">
        <v>5290</v>
      </c>
      <c r="L27" s="100">
        <f t="shared" si="7"/>
        <v>0</v>
      </c>
      <c r="M27" s="130">
        <f t="shared" si="1"/>
        <v>0</v>
      </c>
      <c r="N27" s="130">
        <f t="shared" si="2"/>
        <v>15110</v>
      </c>
      <c r="O27" s="130">
        <f t="shared" si="3"/>
        <v>0</v>
      </c>
      <c r="P27" s="130">
        <f t="shared" si="4"/>
        <v>0</v>
      </c>
    </row>
    <row r="28" spans="1:17" ht="13.95" customHeight="1" thickBot="1">
      <c r="A28" s="228">
        <v>19</v>
      </c>
      <c r="B28" s="204" t="s">
        <v>577</v>
      </c>
      <c r="C28" s="205">
        <v>400</v>
      </c>
      <c r="D28" s="206">
        <v>1.3</v>
      </c>
      <c r="E28" s="214" t="s">
        <v>174</v>
      </c>
      <c r="F28" s="216">
        <v>21860</v>
      </c>
      <c r="G28" s="198">
        <f t="shared" si="6"/>
        <v>192330</v>
      </c>
      <c r="H28" s="173">
        <f t="shared" si="0"/>
        <v>423.52941176470591</v>
      </c>
      <c r="I28" s="209">
        <v>95</v>
      </c>
      <c r="J28" s="229">
        <v>5350</v>
      </c>
      <c r="L28" s="100">
        <f t="shared" si="7"/>
        <v>0</v>
      </c>
      <c r="M28" s="130">
        <f t="shared" si="1"/>
        <v>0</v>
      </c>
      <c r="N28" s="130">
        <f t="shared" si="2"/>
        <v>21860</v>
      </c>
      <c r="O28" s="130">
        <f t="shared" si="3"/>
        <v>0</v>
      </c>
      <c r="P28" s="130">
        <f t="shared" si="4"/>
        <v>0</v>
      </c>
    </row>
    <row r="29" spans="1:17" ht="13.95" customHeight="1" thickBot="1">
      <c r="A29" s="228">
        <v>20</v>
      </c>
      <c r="B29" s="204" t="s">
        <v>577</v>
      </c>
      <c r="C29" s="205">
        <v>400</v>
      </c>
      <c r="D29" s="206">
        <v>0.9</v>
      </c>
      <c r="E29" s="214" t="s">
        <v>174</v>
      </c>
      <c r="F29" s="216">
        <v>15110</v>
      </c>
      <c r="G29" s="198">
        <f t="shared" si="6"/>
        <v>207440</v>
      </c>
      <c r="H29" s="173">
        <f t="shared" si="0"/>
        <v>416.28959276018105</v>
      </c>
      <c r="I29" s="209">
        <v>95</v>
      </c>
      <c r="J29" s="229">
        <v>5410</v>
      </c>
      <c r="L29" s="100">
        <f t="shared" si="7"/>
        <v>0</v>
      </c>
      <c r="M29" s="130">
        <f t="shared" si="1"/>
        <v>0</v>
      </c>
      <c r="N29" s="130">
        <f t="shared" si="2"/>
        <v>15110</v>
      </c>
      <c r="O29" s="130">
        <f t="shared" si="3"/>
        <v>0</v>
      </c>
      <c r="P29" s="130">
        <f t="shared" si="4"/>
        <v>0</v>
      </c>
    </row>
    <row r="30" spans="1:17" ht="13.95" customHeight="1" thickBot="1">
      <c r="A30" s="228">
        <v>21</v>
      </c>
      <c r="B30" s="204" t="s">
        <v>577</v>
      </c>
      <c r="C30" s="205">
        <v>298</v>
      </c>
      <c r="D30" s="206">
        <v>1.5</v>
      </c>
      <c r="E30" s="214" t="s">
        <v>174</v>
      </c>
      <c r="F30" s="216">
        <v>18760</v>
      </c>
      <c r="G30" s="198">
        <f t="shared" si="6"/>
        <v>226200</v>
      </c>
      <c r="H30" s="173">
        <f t="shared" si="0"/>
        <v>318.22624434389138</v>
      </c>
      <c r="I30" s="209">
        <v>95</v>
      </c>
      <c r="J30" s="229">
        <v>5300</v>
      </c>
      <c r="L30" s="100">
        <f t="shared" si="7"/>
        <v>0</v>
      </c>
      <c r="M30" s="130">
        <f t="shared" si="1"/>
        <v>0</v>
      </c>
      <c r="N30" s="130">
        <f t="shared" si="2"/>
        <v>18760</v>
      </c>
      <c r="O30" s="130">
        <f t="shared" si="3"/>
        <v>0</v>
      </c>
      <c r="P30" s="130">
        <f t="shared" si="4"/>
        <v>0</v>
      </c>
    </row>
    <row r="31" spans="1:17" ht="13.95" customHeight="1" thickBot="1">
      <c r="A31" s="228">
        <v>22</v>
      </c>
      <c r="B31" s="204" t="s">
        <v>577</v>
      </c>
      <c r="C31" s="205">
        <v>299</v>
      </c>
      <c r="D31" s="206">
        <v>0.6</v>
      </c>
      <c r="E31" s="214" t="s">
        <v>174</v>
      </c>
      <c r="F31" s="216">
        <v>7530</v>
      </c>
      <c r="G31" s="198">
        <f t="shared" si="6"/>
        <v>233730</v>
      </c>
      <c r="H31" s="173">
        <f t="shared" si="0"/>
        <v>307.11764705882348</v>
      </c>
      <c r="I31" s="209">
        <v>95</v>
      </c>
      <c r="J31" s="229">
        <v>5390</v>
      </c>
      <c r="L31" s="100">
        <f t="shared" si="7"/>
        <v>0</v>
      </c>
      <c r="M31" s="130">
        <f t="shared" si="1"/>
        <v>0</v>
      </c>
      <c r="N31" s="130">
        <f t="shared" si="2"/>
        <v>7530</v>
      </c>
      <c r="O31" s="130">
        <f t="shared" si="3"/>
        <v>0</v>
      </c>
      <c r="P31" s="130">
        <f t="shared" si="4"/>
        <v>0</v>
      </c>
    </row>
    <row r="32" spans="1:17" ht="13.95" customHeight="1" thickBot="1">
      <c r="A32" s="228">
        <v>23</v>
      </c>
      <c r="B32" s="204" t="s">
        <v>577</v>
      </c>
      <c r="C32" s="205">
        <v>351</v>
      </c>
      <c r="D32" s="206">
        <v>0.9</v>
      </c>
      <c r="E32" s="214" t="s">
        <v>174</v>
      </c>
      <c r="F32" s="216">
        <v>13260</v>
      </c>
      <c r="G32" s="198">
        <f t="shared" si="6"/>
        <v>246990</v>
      </c>
      <c r="H32" s="173">
        <f t="shared" si="0"/>
        <v>365.29411764705884</v>
      </c>
      <c r="I32" s="209">
        <v>95</v>
      </c>
      <c r="J32" s="229">
        <v>5360</v>
      </c>
      <c r="L32" s="100">
        <f t="shared" si="7"/>
        <v>0</v>
      </c>
      <c r="M32" s="130">
        <f t="shared" si="1"/>
        <v>0</v>
      </c>
      <c r="N32" s="130">
        <f t="shared" si="2"/>
        <v>13260</v>
      </c>
      <c r="O32" s="130">
        <f t="shared" si="3"/>
        <v>0</v>
      </c>
      <c r="P32" s="130">
        <f t="shared" si="4"/>
        <v>0</v>
      </c>
    </row>
    <row r="33" spans="1:16" ht="13.95" customHeight="1" thickBot="1">
      <c r="A33" s="228">
        <v>24</v>
      </c>
      <c r="B33" s="204" t="s">
        <v>577</v>
      </c>
      <c r="C33" s="205">
        <v>250</v>
      </c>
      <c r="D33" s="206">
        <v>1.5</v>
      </c>
      <c r="E33" s="214" t="s">
        <v>174</v>
      </c>
      <c r="F33" s="216">
        <v>15750</v>
      </c>
      <c r="G33" s="198">
        <f t="shared" si="6"/>
        <v>262740</v>
      </c>
      <c r="H33" s="173">
        <f t="shared" si="0"/>
        <v>266.96832579185519</v>
      </c>
      <c r="I33" s="209">
        <v>95</v>
      </c>
      <c r="J33" s="229">
        <v>5320</v>
      </c>
      <c r="L33" s="100">
        <f t="shared" si="7"/>
        <v>0</v>
      </c>
      <c r="M33" s="130">
        <f t="shared" si="1"/>
        <v>0</v>
      </c>
      <c r="N33" s="130">
        <f t="shared" si="2"/>
        <v>15750</v>
      </c>
      <c r="O33" s="130">
        <f t="shared" si="3"/>
        <v>0</v>
      </c>
      <c r="P33" s="130">
        <f t="shared" si="4"/>
        <v>0</v>
      </c>
    </row>
    <row r="34" spans="1:16" ht="13.95" customHeight="1" thickBot="1">
      <c r="A34" s="228">
        <v>25</v>
      </c>
      <c r="B34" s="204" t="s">
        <v>577</v>
      </c>
      <c r="C34" s="205">
        <v>249</v>
      </c>
      <c r="D34" s="206">
        <v>0.6</v>
      </c>
      <c r="E34" s="214" t="s">
        <v>174</v>
      </c>
      <c r="F34" s="216">
        <v>6280</v>
      </c>
      <c r="G34" s="198">
        <f t="shared" si="6"/>
        <v>269020</v>
      </c>
      <c r="H34" s="173">
        <f t="shared" si="0"/>
        <v>255.76018099547508</v>
      </c>
      <c r="I34" s="209">
        <v>95</v>
      </c>
      <c r="J34" s="229">
        <v>5540</v>
      </c>
      <c r="L34" s="100">
        <f t="shared" si="7"/>
        <v>0</v>
      </c>
      <c r="M34" s="130">
        <f t="shared" si="1"/>
        <v>0</v>
      </c>
      <c r="N34" s="130">
        <f t="shared" si="2"/>
        <v>6280</v>
      </c>
      <c r="O34" s="130">
        <f t="shared" si="3"/>
        <v>0</v>
      </c>
      <c r="P34" s="130">
        <f t="shared" si="4"/>
        <v>0</v>
      </c>
    </row>
    <row r="35" spans="1:16" ht="13.95" customHeight="1" thickBot="1">
      <c r="A35" s="228">
        <v>26</v>
      </c>
      <c r="B35" s="204" t="s">
        <v>577</v>
      </c>
      <c r="C35" s="205">
        <v>409</v>
      </c>
      <c r="D35" s="206">
        <v>1</v>
      </c>
      <c r="E35" s="214" t="s">
        <v>174</v>
      </c>
      <c r="F35" s="216">
        <v>17160</v>
      </c>
      <c r="G35" s="198">
        <f t="shared" si="6"/>
        <v>286180</v>
      </c>
      <c r="H35" s="173">
        <f t="shared" si="0"/>
        <v>427.50678733031674</v>
      </c>
      <c r="I35" s="209">
        <v>95</v>
      </c>
      <c r="J35" s="229">
        <v>5390</v>
      </c>
      <c r="L35" s="100">
        <f t="shared" si="7"/>
        <v>0</v>
      </c>
      <c r="M35" s="130">
        <f t="shared" si="1"/>
        <v>0</v>
      </c>
      <c r="N35" s="130">
        <f t="shared" si="2"/>
        <v>17160</v>
      </c>
      <c r="O35" s="130">
        <f t="shared" si="3"/>
        <v>0</v>
      </c>
      <c r="P35" s="130">
        <f t="shared" si="4"/>
        <v>0</v>
      </c>
    </row>
    <row r="36" spans="1:16" ht="13.95" customHeight="1" thickBot="1">
      <c r="A36" s="228">
        <v>27</v>
      </c>
      <c r="B36" s="204" t="s">
        <v>577</v>
      </c>
      <c r="C36" s="205">
        <v>249</v>
      </c>
      <c r="D36" s="206">
        <v>1.3</v>
      </c>
      <c r="E36" s="214" t="s">
        <v>174</v>
      </c>
      <c r="F36" s="216">
        <v>13610</v>
      </c>
      <c r="G36" s="198">
        <f t="shared" si="6"/>
        <v>299790</v>
      </c>
      <c r="H36" s="173">
        <f t="shared" si="0"/>
        <v>263.64705882352939</v>
      </c>
      <c r="I36" s="209">
        <v>95</v>
      </c>
      <c r="J36" s="229">
        <v>5380</v>
      </c>
      <c r="L36" s="100">
        <f t="shared" si="7"/>
        <v>0</v>
      </c>
      <c r="M36" s="130">
        <f t="shared" si="1"/>
        <v>0</v>
      </c>
      <c r="N36" s="130">
        <f t="shared" si="2"/>
        <v>13610</v>
      </c>
      <c r="O36" s="130">
        <f t="shared" si="3"/>
        <v>0</v>
      </c>
      <c r="P36" s="130">
        <f t="shared" si="4"/>
        <v>0</v>
      </c>
    </row>
    <row r="37" spans="1:16" ht="13.95" customHeight="1" thickBot="1">
      <c r="A37" s="228">
        <v>28</v>
      </c>
      <c r="B37" s="204" t="s">
        <v>577</v>
      </c>
      <c r="C37" s="205">
        <v>200</v>
      </c>
      <c r="D37" s="206">
        <v>1.5</v>
      </c>
      <c r="E37" s="214" t="s">
        <v>174</v>
      </c>
      <c r="F37" s="216">
        <v>12630</v>
      </c>
      <c r="G37" s="198">
        <f t="shared" si="6"/>
        <v>312420</v>
      </c>
      <c r="H37" s="173">
        <f t="shared" si="0"/>
        <v>213.57466063348417</v>
      </c>
      <c r="I37" s="209">
        <v>95</v>
      </c>
      <c r="J37" s="229">
        <v>5390</v>
      </c>
      <c r="L37" s="100">
        <f t="shared" si="7"/>
        <v>0</v>
      </c>
      <c r="M37" s="130">
        <f t="shared" si="1"/>
        <v>0</v>
      </c>
      <c r="N37" s="130">
        <f t="shared" si="2"/>
        <v>12630</v>
      </c>
      <c r="O37" s="130">
        <f t="shared" si="3"/>
        <v>0</v>
      </c>
      <c r="P37" s="130">
        <f t="shared" si="4"/>
        <v>0</v>
      </c>
    </row>
    <row r="38" spans="1:16" ht="13.95" customHeight="1" thickBot="1">
      <c r="A38" s="228">
        <v>29</v>
      </c>
      <c r="B38" s="204" t="s">
        <v>577</v>
      </c>
      <c r="C38" s="205">
        <v>328</v>
      </c>
      <c r="D38" s="206">
        <v>2</v>
      </c>
      <c r="E38" s="214" t="s">
        <v>174</v>
      </c>
      <c r="F38" s="216">
        <v>20640</v>
      </c>
      <c r="G38" s="198">
        <f t="shared" si="6"/>
        <v>333060</v>
      </c>
      <c r="H38" s="173">
        <f t="shared" si="0"/>
        <v>357.68325791855199</v>
      </c>
      <c r="I38" s="209">
        <v>95</v>
      </c>
      <c r="J38" s="229">
        <v>5570</v>
      </c>
      <c r="L38" s="100">
        <f t="shared" si="7"/>
        <v>0</v>
      </c>
      <c r="M38" s="130">
        <f t="shared" si="1"/>
        <v>0</v>
      </c>
      <c r="N38" s="130">
        <f t="shared" si="2"/>
        <v>20640</v>
      </c>
      <c r="O38" s="130">
        <f t="shared" si="3"/>
        <v>0</v>
      </c>
      <c r="P38" s="130">
        <f t="shared" si="4"/>
        <v>0</v>
      </c>
    </row>
    <row r="39" spans="1:16" ht="13.95" customHeight="1" thickBot="1">
      <c r="A39" s="228">
        <v>30</v>
      </c>
      <c r="B39" s="204"/>
      <c r="C39" s="205"/>
      <c r="D39" s="206"/>
      <c r="E39" s="214"/>
      <c r="F39" s="216">
        <f t="shared" si="5"/>
        <v>0</v>
      </c>
      <c r="G39" s="198">
        <f t="shared" si="6"/>
        <v>333060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247.48370999999997</v>
      </c>
      <c r="D49" s="213"/>
      <c r="E49" s="207" t="s">
        <v>214</v>
      </c>
      <c r="F49" s="215"/>
      <c r="G49" s="199"/>
      <c r="H49" s="173">
        <f t="shared" si="0"/>
        <v>247.48370999999997</v>
      </c>
      <c r="I49" s="205">
        <v>95</v>
      </c>
      <c r="J49" s="229">
        <v>5970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361326.31582000002</v>
      </c>
      <c r="D50" s="195" t="s">
        <v>294</v>
      </c>
      <c r="E50" s="177" t="s">
        <v>295</v>
      </c>
      <c r="F50" s="191">
        <f>SUM(F10:F46)</f>
        <v>333060</v>
      </c>
      <c r="G50" s="201" t="s">
        <v>212</v>
      </c>
      <c r="H50" s="200"/>
      <c r="I50" s="197"/>
      <c r="J50" s="231" t="s">
        <v>257</v>
      </c>
      <c r="K50" s="32"/>
      <c r="L50" s="100"/>
      <c r="M50" s="101"/>
      <c r="N50" s="101"/>
      <c r="O50" s="102"/>
      <c r="P50" s="102"/>
    </row>
    <row r="51" spans="1:17" ht="13.95" customHeight="1" thickBot="1">
      <c r="A51" s="230" t="s">
        <v>259</v>
      </c>
      <c r="B51" s="210">
        <v>0.98958333333333337</v>
      </c>
      <c r="C51" s="190" t="s">
        <v>258</v>
      </c>
      <c r="D51" s="180" t="s">
        <v>260</v>
      </c>
      <c r="E51" s="210">
        <v>6.25E-2</v>
      </c>
      <c r="F51" s="190" t="s">
        <v>258</v>
      </c>
      <c r="G51" s="180" t="s">
        <v>261</v>
      </c>
      <c r="H51" s="217">
        <v>43177</v>
      </c>
      <c r="I51" s="197" t="s">
        <v>301</v>
      </c>
      <c r="J51" s="232">
        <f>H49+H55</f>
        <v>297.48370999999997</v>
      </c>
      <c r="K51" s="172"/>
      <c r="L51" s="100"/>
      <c r="M51" s="101"/>
      <c r="N51" s="101"/>
      <c r="O51" s="102"/>
      <c r="P51" s="102"/>
    </row>
    <row r="52" spans="1:17" ht="13.95" customHeight="1" thickBot="1">
      <c r="A52" s="230" t="s">
        <v>234</v>
      </c>
      <c r="B52" s="205">
        <v>601</v>
      </c>
      <c r="C52" s="179" t="s">
        <v>134</v>
      </c>
      <c r="D52" s="180" t="s">
        <v>216</v>
      </c>
      <c r="E52" s="211">
        <f>MAX(D10:D48)</f>
        <v>2</v>
      </c>
      <c r="F52" s="179" t="s">
        <v>221</v>
      </c>
      <c r="G52" s="180" t="s">
        <v>222</v>
      </c>
      <c r="H52" s="211">
        <f>F50/(SUM(C15:C48)*42)</f>
        <v>1.020854788877446</v>
      </c>
      <c r="I52" s="197" t="s">
        <v>221</v>
      </c>
      <c r="J52" s="233" t="s">
        <v>292</v>
      </c>
      <c r="L52" s="100"/>
      <c r="M52" s="101"/>
      <c r="N52" s="101"/>
      <c r="O52" s="102"/>
      <c r="P52" s="102"/>
    </row>
    <row r="53" spans="1:17" ht="13.95" customHeight="1" thickBot="1">
      <c r="A53" s="230" t="s">
        <v>235</v>
      </c>
      <c r="B53" s="205">
        <v>4392</v>
      </c>
      <c r="C53" s="179" t="s">
        <v>134</v>
      </c>
      <c r="D53" s="180" t="s">
        <v>217</v>
      </c>
      <c r="E53" s="205">
        <f>MAX(I10:I49)</f>
        <v>95</v>
      </c>
      <c r="F53" s="179" t="s">
        <v>135</v>
      </c>
      <c r="G53" s="180" t="s">
        <v>219</v>
      </c>
      <c r="H53" s="205">
        <f>AVERAGE(I14:I48)</f>
        <v>95</v>
      </c>
      <c r="I53" s="197" t="s">
        <v>135</v>
      </c>
      <c r="J53" s="234">
        <f>SUM(H10:H49)+E55+H55</f>
        <v>9089.3423611527687</v>
      </c>
      <c r="L53" s="172"/>
      <c r="M53" s="172"/>
      <c r="N53" s="172"/>
      <c r="O53" s="172"/>
      <c r="P53" s="172"/>
    </row>
    <row r="54" spans="1:17" ht="13.95" customHeight="1" thickBot="1">
      <c r="A54" s="230" t="s">
        <v>136</v>
      </c>
      <c r="B54" s="208">
        <v>1798</v>
      </c>
      <c r="C54" s="179" t="s">
        <v>134</v>
      </c>
      <c r="D54" s="180" t="s">
        <v>218</v>
      </c>
      <c r="E54" s="205">
        <f>MAX(J10:J49)</f>
        <v>6530</v>
      </c>
      <c r="F54" s="179" t="s">
        <v>134</v>
      </c>
      <c r="G54" s="180" t="s">
        <v>220</v>
      </c>
      <c r="H54" s="205">
        <f>AVERAGE(J14:J48)</f>
        <v>5621.2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0.6341410672334713</v>
      </c>
      <c r="C55" s="179" t="s">
        <v>289</v>
      </c>
      <c r="D55" s="189" t="s">
        <v>287</v>
      </c>
      <c r="E55" s="212">
        <v>70</v>
      </c>
      <c r="F55" s="179" t="s">
        <v>288</v>
      </c>
      <c r="G55" s="178" t="s">
        <v>290</v>
      </c>
      <c r="H55" s="212">
        <v>50</v>
      </c>
      <c r="I55" s="197" t="s">
        <v>288</v>
      </c>
      <c r="J55" s="234">
        <f>(C50/42)+E55+H55</f>
        <v>8723.0075195238096</v>
      </c>
      <c r="L55" s="85">
        <f t="shared" ref="L55:P55" si="10">SUM(L10:L49)</f>
        <v>59.523809523809526</v>
      </c>
      <c r="M55" s="85">
        <f t="shared" si="10"/>
        <v>82790</v>
      </c>
      <c r="N55" s="85">
        <f t="shared" si="10"/>
        <v>250270</v>
      </c>
      <c r="O55" s="85">
        <f t="shared" si="10"/>
        <v>0</v>
      </c>
      <c r="P55" s="85">
        <f t="shared" si="10"/>
        <v>0</v>
      </c>
    </row>
    <row r="56" spans="1:17" ht="43.2" customHeight="1">
      <c r="A56" s="625" t="s">
        <v>589</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11163</v>
      </c>
      <c r="B61" s="119">
        <f>C6</f>
        <v>11312</v>
      </c>
      <c r="C61" s="119">
        <f>C50</f>
        <v>361326.31582000002</v>
      </c>
      <c r="D61" s="119">
        <f>J55</f>
        <v>8723.0075195238096</v>
      </c>
      <c r="E61" s="119">
        <f>F50</f>
        <v>333060</v>
      </c>
      <c r="F61" s="119">
        <f>M55</f>
        <v>82790</v>
      </c>
      <c r="G61" s="119">
        <f>N55</f>
        <v>250270</v>
      </c>
      <c r="H61" s="119">
        <f>O55</f>
        <v>0</v>
      </c>
      <c r="I61" s="119">
        <f>P55</f>
        <v>0</v>
      </c>
      <c r="J61" s="119">
        <f>B52</f>
        <v>601</v>
      </c>
      <c r="K61" s="119">
        <f>B53</f>
        <v>4392</v>
      </c>
      <c r="L61" s="119">
        <f>B54</f>
        <v>1798</v>
      </c>
      <c r="M61" s="120">
        <f>B55</f>
        <v>0.6341410672334713</v>
      </c>
      <c r="N61" s="119">
        <f>E53</f>
        <v>95</v>
      </c>
      <c r="O61" s="119">
        <f>H53</f>
        <v>95</v>
      </c>
      <c r="P61" s="119">
        <f>E54</f>
        <v>6530</v>
      </c>
      <c r="Q61" s="119">
        <f>H54</f>
        <v>5621.2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0.24843286044209831</v>
      </c>
      <c r="N3" s="143">
        <f>N55/F50</f>
        <v>0.75156713955790166</v>
      </c>
      <c r="O3" s="143">
        <f>O55/F50</f>
        <v>0</v>
      </c>
      <c r="P3" s="143">
        <f>P55/F50</f>
        <v>0</v>
      </c>
    </row>
    <row r="4" spans="1:17" ht="13.95" customHeight="1" thickBot="1">
      <c r="A4" s="615">
        <v>47</v>
      </c>
      <c r="B4" s="181" t="s">
        <v>276</v>
      </c>
      <c r="C4" s="202">
        <v>11147</v>
      </c>
      <c r="D4" s="182" t="s">
        <v>137</v>
      </c>
      <c r="E4" s="186">
        <f>'Perf Sheet '!$L$5</f>
        <v>2.2169999999999999E-2</v>
      </c>
      <c r="F4" s="616" t="s">
        <v>284</v>
      </c>
      <c r="G4" s="617"/>
      <c r="H4" s="618" t="s">
        <v>511</v>
      </c>
      <c r="I4" s="618"/>
      <c r="J4" s="619"/>
      <c r="N4" s="32"/>
    </row>
    <row r="5" spans="1:17" ht="13.95" customHeight="1" thickBot="1">
      <c r="A5" s="615"/>
      <c r="B5" s="580" t="s">
        <v>139</v>
      </c>
      <c r="C5" s="203">
        <v>10981</v>
      </c>
      <c r="D5" s="183" t="s">
        <v>277</v>
      </c>
      <c r="E5" s="187">
        <f>(C6+C5)/2</f>
        <v>11056</v>
      </c>
      <c r="F5" s="616" t="s">
        <v>285</v>
      </c>
      <c r="G5" s="620"/>
      <c r="H5" s="618" t="s">
        <v>514</v>
      </c>
      <c r="I5" s="621"/>
      <c r="J5" s="619"/>
      <c r="M5" s="628" t="s">
        <v>198</v>
      </c>
      <c r="N5" s="629"/>
      <c r="O5" s="629"/>
      <c r="P5" s="630"/>
    </row>
    <row r="6" spans="1:17" ht="13.95" customHeight="1" thickBot="1">
      <c r="A6" s="225" t="s">
        <v>202</v>
      </c>
      <c r="B6" s="580" t="s">
        <v>140</v>
      </c>
      <c r="C6" s="203">
        <v>11131</v>
      </c>
      <c r="D6" s="184" t="s">
        <v>203</v>
      </c>
      <c r="E6" s="188">
        <f>'Perf Sheet '!$J$13</f>
        <v>0.65</v>
      </c>
      <c r="F6" s="192" t="s">
        <v>226</v>
      </c>
      <c r="G6" s="194">
        <f>SUM(C12:C15)/SUM(C12:C46)</f>
        <v>8.6552229793841112E-2</v>
      </c>
      <c r="H6" s="192" t="s">
        <v>224</v>
      </c>
      <c r="I6" s="173">
        <f>J55/'Perf Sheet '!$E$21</f>
        <v>48.332258058303658</v>
      </c>
      <c r="J6" s="226"/>
      <c r="M6" s="631" t="s">
        <v>199</v>
      </c>
      <c r="N6" s="632"/>
      <c r="O6" s="632"/>
      <c r="P6" s="633"/>
    </row>
    <row r="7" spans="1:17" ht="13.95" customHeight="1" thickBot="1">
      <c r="A7" s="227">
        <v>22.1</v>
      </c>
      <c r="B7" s="580" t="s">
        <v>141</v>
      </c>
      <c r="C7" s="203">
        <v>8940</v>
      </c>
      <c r="D7" s="185" t="s">
        <v>138</v>
      </c>
      <c r="E7" s="187">
        <f>'Perf Sheet '!$J$15</f>
        <v>6</v>
      </c>
      <c r="F7" s="193" t="s">
        <v>223</v>
      </c>
      <c r="G7" s="187">
        <f>'Perf Sheet '!$J$12</f>
        <v>95</v>
      </c>
      <c r="H7" s="192" t="s">
        <v>225</v>
      </c>
      <c r="I7" s="173">
        <f>F50/'Perf Sheet '!$E$21</f>
        <v>1847.1468144044322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48</v>
      </c>
      <c r="D10" s="206"/>
      <c r="E10" s="214" t="s">
        <v>197</v>
      </c>
      <c r="F10" s="216">
        <f>(D10*42)*C10</f>
        <v>0</v>
      </c>
      <c r="G10" s="198">
        <f>F10</f>
        <v>0</v>
      </c>
      <c r="H10" s="173">
        <f t="shared" ref="H10:H49" si="0">(1*((D10/$A$7)+1))*C10</f>
        <v>48</v>
      </c>
      <c r="I10" s="209">
        <v>15</v>
      </c>
      <c r="J10" s="229">
        <v>4241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58</v>
      </c>
      <c r="J11" s="229">
        <v>6030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130</v>
      </c>
      <c r="D12" s="206"/>
      <c r="E12" s="214" t="s">
        <v>147</v>
      </c>
      <c r="F12" s="216">
        <f t="shared" si="5"/>
        <v>0</v>
      </c>
      <c r="G12" s="198">
        <f t="shared" si="6"/>
        <v>0</v>
      </c>
      <c r="H12" s="173">
        <f t="shared" si="0"/>
        <v>130</v>
      </c>
      <c r="I12" s="209">
        <v>81</v>
      </c>
      <c r="J12" s="229">
        <v>5590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6550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352</v>
      </c>
      <c r="D14" s="206"/>
      <c r="E14" s="214" t="s">
        <v>148</v>
      </c>
      <c r="F14" s="216">
        <f t="shared" si="5"/>
        <v>0</v>
      </c>
      <c r="G14" s="198">
        <f t="shared" si="6"/>
        <v>0</v>
      </c>
      <c r="H14" s="173">
        <f t="shared" si="0"/>
        <v>352</v>
      </c>
      <c r="I14" s="209">
        <v>95</v>
      </c>
      <c r="J14" s="229">
        <v>6510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199</v>
      </c>
      <c r="D15" s="206">
        <v>0.3</v>
      </c>
      <c r="E15" s="214" t="s">
        <v>194</v>
      </c>
      <c r="F15" s="216">
        <v>2510</v>
      </c>
      <c r="G15" s="198">
        <f t="shared" si="6"/>
        <v>2510</v>
      </c>
      <c r="H15" s="173">
        <f t="shared" si="0"/>
        <v>201.70135746606334</v>
      </c>
      <c r="I15" s="209">
        <v>95</v>
      </c>
      <c r="J15" s="229">
        <v>6290</v>
      </c>
      <c r="L15" s="100">
        <f t="shared" si="7"/>
        <v>0</v>
      </c>
      <c r="M15" s="130">
        <f t="shared" si="1"/>
        <v>2510</v>
      </c>
      <c r="N15" s="130">
        <f t="shared" si="2"/>
        <v>0</v>
      </c>
      <c r="O15" s="130">
        <f t="shared" si="3"/>
        <v>0</v>
      </c>
      <c r="P15" s="130">
        <f t="shared" si="4"/>
        <v>0</v>
      </c>
      <c r="Q15" s="86" t="s">
        <v>175</v>
      </c>
    </row>
    <row r="16" spans="1:17" ht="13.95" customHeight="1" thickBot="1">
      <c r="A16" s="228">
        <v>7</v>
      </c>
      <c r="B16" s="204" t="s">
        <v>577</v>
      </c>
      <c r="C16" s="205">
        <v>249</v>
      </c>
      <c r="D16" s="206">
        <v>0.6</v>
      </c>
      <c r="E16" s="214" t="s">
        <v>194</v>
      </c>
      <c r="F16" s="216">
        <v>6280</v>
      </c>
      <c r="G16" s="198">
        <f t="shared" si="6"/>
        <v>8790</v>
      </c>
      <c r="H16" s="173">
        <f t="shared" si="0"/>
        <v>255.76018099547508</v>
      </c>
      <c r="I16" s="209">
        <v>95</v>
      </c>
      <c r="J16" s="229">
        <v>6580</v>
      </c>
      <c r="L16" s="100">
        <f t="shared" si="7"/>
        <v>0</v>
      </c>
      <c r="M16" s="130">
        <f t="shared" si="1"/>
        <v>6280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11330</v>
      </c>
      <c r="G17" s="198">
        <f t="shared" si="6"/>
        <v>20120</v>
      </c>
      <c r="H17" s="173">
        <f t="shared" si="0"/>
        <v>312.21719457013575</v>
      </c>
      <c r="I17" s="209">
        <v>95</v>
      </c>
      <c r="J17" s="229">
        <v>6700</v>
      </c>
      <c r="L17" s="100">
        <f t="shared" si="7"/>
        <v>0</v>
      </c>
      <c r="M17" s="130">
        <f t="shared" si="1"/>
        <v>11330</v>
      </c>
      <c r="N17" s="130">
        <f t="shared" si="2"/>
        <v>0</v>
      </c>
      <c r="O17" s="130">
        <f t="shared" si="3"/>
        <v>0</v>
      </c>
      <c r="P17" s="130">
        <f t="shared" si="4"/>
        <v>0</v>
      </c>
      <c r="Q17" s="86" t="s">
        <v>148</v>
      </c>
    </row>
    <row r="18" spans="1:17" ht="13.95" customHeight="1" thickBot="1">
      <c r="A18" s="228">
        <v>9</v>
      </c>
      <c r="B18" s="204" t="s">
        <v>577</v>
      </c>
      <c r="C18" s="205">
        <v>500</v>
      </c>
      <c r="D18" s="206">
        <v>1.1000000000000001</v>
      </c>
      <c r="E18" s="214" t="s">
        <v>194</v>
      </c>
      <c r="F18" s="216">
        <v>23110</v>
      </c>
      <c r="G18" s="198">
        <f t="shared" si="6"/>
        <v>43230</v>
      </c>
      <c r="H18" s="173">
        <f t="shared" si="0"/>
        <v>524.88687782805437</v>
      </c>
      <c r="I18" s="209">
        <v>95</v>
      </c>
      <c r="J18" s="229">
        <v>6350</v>
      </c>
      <c r="L18" s="100">
        <f t="shared" si="7"/>
        <v>0</v>
      </c>
      <c r="M18" s="130">
        <f t="shared" si="1"/>
        <v>23110</v>
      </c>
      <c r="N18" s="130">
        <f t="shared" si="2"/>
        <v>0</v>
      </c>
      <c r="O18" s="130">
        <f t="shared" si="3"/>
        <v>0</v>
      </c>
      <c r="P18" s="130">
        <f t="shared" si="4"/>
        <v>0</v>
      </c>
      <c r="Q18" s="86" t="s">
        <v>63</v>
      </c>
    </row>
    <row r="19" spans="1:17" ht="13.95" customHeight="1" thickBot="1">
      <c r="A19" s="228">
        <v>10</v>
      </c>
      <c r="B19" s="204" t="s">
        <v>577</v>
      </c>
      <c r="C19" s="205">
        <v>449</v>
      </c>
      <c r="D19" s="206">
        <v>1.3</v>
      </c>
      <c r="E19" s="214" t="s">
        <v>194</v>
      </c>
      <c r="F19" s="216">
        <v>24490</v>
      </c>
      <c r="G19" s="198">
        <f t="shared" si="6"/>
        <v>67720</v>
      </c>
      <c r="H19" s="173">
        <f t="shared" si="0"/>
        <v>475.41176470588238</v>
      </c>
      <c r="I19" s="209">
        <v>95</v>
      </c>
      <c r="J19" s="229">
        <v>6160</v>
      </c>
      <c r="L19" s="100">
        <f t="shared" si="7"/>
        <v>0</v>
      </c>
      <c r="M19" s="130">
        <f t="shared" si="1"/>
        <v>24490</v>
      </c>
      <c r="N19" s="130">
        <f t="shared" si="2"/>
        <v>0</v>
      </c>
      <c r="O19" s="130">
        <f t="shared" si="3"/>
        <v>0</v>
      </c>
      <c r="P19" s="130">
        <f t="shared" si="4"/>
        <v>0</v>
      </c>
      <c r="Q19" s="86" t="s">
        <v>147</v>
      </c>
    </row>
    <row r="20" spans="1:17" ht="13.95" customHeight="1" thickBot="1">
      <c r="A20" s="228">
        <v>11</v>
      </c>
      <c r="B20" s="204" t="s">
        <v>577</v>
      </c>
      <c r="C20" s="205">
        <v>240</v>
      </c>
      <c r="D20" s="206">
        <v>1.5</v>
      </c>
      <c r="E20" s="214" t="s">
        <v>194</v>
      </c>
      <c r="F20" s="216">
        <v>15110</v>
      </c>
      <c r="G20" s="198">
        <f t="shared" si="6"/>
        <v>82830</v>
      </c>
      <c r="H20" s="173">
        <f t="shared" si="0"/>
        <v>256.28959276018099</v>
      </c>
      <c r="I20" s="209">
        <v>95</v>
      </c>
      <c r="J20" s="229">
        <v>5750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577</v>
      </c>
      <c r="C21" s="205">
        <v>300</v>
      </c>
      <c r="D21" s="206">
        <v>0.6</v>
      </c>
      <c r="E21" s="214" t="s">
        <v>174</v>
      </c>
      <c r="F21" s="216">
        <v>7560</v>
      </c>
      <c r="G21" s="198">
        <f t="shared" si="6"/>
        <v>90390</v>
      </c>
      <c r="H21" s="173">
        <f t="shared" si="0"/>
        <v>308.1447963800905</v>
      </c>
      <c r="I21" s="209">
        <v>95</v>
      </c>
      <c r="J21" s="229">
        <v>5780</v>
      </c>
      <c r="L21" s="100">
        <f t="shared" si="7"/>
        <v>0</v>
      </c>
      <c r="M21" s="130">
        <f t="shared" si="1"/>
        <v>0</v>
      </c>
      <c r="N21" s="130">
        <f t="shared" si="2"/>
        <v>7560</v>
      </c>
      <c r="O21" s="130">
        <f t="shared" si="3"/>
        <v>0</v>
      </c>
      <c r="P21" s="130">
        <f t="shared" si="4"/>
        <v>0</v>
      </c>
      <c r="Q21" s="86" t="s">
        <v>187</v>
      </c>
    </row>
    <row r="22" spans="1:17" ht="13.95" customHeight="1" thickBot="1">
      <c r="A22" s="228">
        <v>13</v>
      </c>
      <c r="B22" s="204" t="s">
        <v>577</v>
      </c>
      <c r="C22" s="205">
        <v>550</v>
      </c>
      <c r="D22" s="206">
        <v>0.9</v>
      </c>
      <c r="E22" s="214" t="s">
        <v>174</v>
      </c>
      <c r="F22" s="216">
        <v>20780</v>
      </c>
      <c r="G22" s="198">
        <f t="shared" si="6"/>
        <v>111170</v>
      </c>
      <c r="H22" s="173">
        <f t="shared" si="0"/>
        <v>572.39819004524895</v>
      </c>
      <c r="I22" s="209">
        <v>95</v>
      </c>
      <c r="J22" s="229">
        <v>5740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577</v>
      </c>
      <c r="C23" s="205">
        <v>149</v>
      </c>
      <c r="D23" s="206">
        <v>0.3</v>
      </c>
      <c r="E23" s="214" t="s">
        <v>174</v>
      </c>
      <c r="F23" s="216">
        <v>1880</v>
      </c>
      <c r="G23" s="198">
        <f t="shared" si="6"/>
        <v>113050</v>
      </c>
      <c r="H23" s="173">
        <f t="shared" si="0"/>
        <v>151.02262443438914</v>
      </c>
      <c r="I23" s="209">
        <v>95</v>
      </c>
      <c r="J23" s="229">
        <v>5840</v>
      </c>
      <c r="L23" s="100">
        <f t="shared" si="7"/>
        <v>0</v>
      </c>
      <c r="M23" s="130">
        <f t="shared" si="1"/>
        <v>0</v>
      </c>
      <c r="N23" s="130">
        <f t="shared" si="2"/>
        <v>1880</v>
      </c>
      <c r="O23" s="130">
        <f t="shared" si="3"/>
        <v>0</v>
      </c>
      <c r="P23" s="130">
        <f t="shared" si="4"/>
        <v>0</v>
      </c>
      <c r="Q23" s="86" t="s">
        <v>249</v>
      </c>
    </row>
    <row r="24" spans="1:17" ht="13.95" customHeight="1" thickBot="1">
      <c r="A24" s="228">
        <v>15</v>
      </c>
      <c r="B24" s="204" t="s">
        <v>577</v>
      </c>
      <c r="C24" s="205">
        <v>349</v>
      </c>
      <c r="D24" s="206">
        <v>0.9</v>
      </c>
      <c r="E24" s="214" t="s">
        <v>174</v>
      </c>
      <c r="F24" s="216">
        <v>13180</v>
      </c>
      <c r="G24" s="198">
        <f t="shared" si="6"/>
        <v>126230</v>
      </c>
      <c r="H24" s="173">
        <f t="shared" si="0"/>
        <v>363.21266968325796</v>
      </c>
      <c r="I24" s="209">
        <v>95</v>
      </c>
      <c r="J24" s="229">
        <v>5750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577</v>
      </c>
      <c r="C25" s="205">
        <v>383</v>
      </c>
      <c r="D25" s="206">
        <v>1.3</v>
      </c>
      <c r="E25" s="214" t="s">
        <v>174</v>
      </c>
      <c r="F25" s="216">
        <v>20940</v>
      </c>
      <c r="G25" s="198">
        <f t="shared" si="6"/>
        <v>147170</v>
      </c>
      <c r="H25" s="173">
        <f t="shared" si="0"/>
        <v>405.52941176470591</v>
      </c>
      <c r="I25" s="209">
        <v>95</v>
      </c>
      <c r="J25" s="229">
        <v>5630</v>
      </c>
      <c r="L25" s="100">
        <f t="shared" si="7"/>
        <v>0</v>
      </c>
      <c r="M25" s="130">
        <f t="shared" si="1"/>
        <v>0</v>
      </c>
      <c r="N25" s="130">
        <f t="shared" si="2"/>
        <v>20940</v>
      </c>
      <c r="O25" s="130">
        <f t="shared" si="3"/>
        <v>0</v>
      </c>
      <c r="P25" s="130">
        <f t="shared" si="4"/>
        <v>0</v>
      </c>
      <c r="Q25" s="87" t="s">
        <v>214</v>
      </c>
    </row>
    <row r="26" spans="1:17" ht="13.95" customHeight="1" thickBot="1">
      <c r="A26" s="228">
        <v>17</v>
      </c>
      <c r="B26" s="204" t="s">
        <v>577</v>
      </c>
      <c r="C26" s="205">
        <v>199</v>
      </c>
      <c r="D26" s="206">
        <v>0.3</v>
      </c>
      <c r="E26" s="214" t="s">
        <v>174</v>
      </c>
      <c r="F26" s="216">
        <v>2510</v>
      </c>
      <c r="G26" s="198">
        <f t="shared" si="6"/>
        <v>149680</v>
      </c>
      <c r="H26" s="173">
        <f t="shared" si="0"/>
        <v>201.70135746606334</v>
      </c>
      <c r="I26" s="209">
        <v>95</v>
      </c>
      <c r="J26" s="229">
        <v>5700</v>
      </c>
      <c r="L26" s="100">
        <f t="shared" si="7"/>
        <v>0</v>
      </c>
      <c r="M26" s="130">
        <f t="shared" si="1"/>
        <v>0</v>
      </c>
      <c r="N26" s="130">
        <f t="shared" si="2"/>
        <v>2510</v>
      </c>
      <c r="O26" s="130">
        <f t="shared" si="3"/>
        <v>0</v>
      </c>
      <c r="P26" s="130">
        <f t="shared" si="4"/>
        <v>0</v>
      </c>
    </row>
    <row r="27" spans="1:17" ht="13.95" customHeight="1" thickBot="1">
      <c r="A27" s="228">
        <v>18</v>
      </c>
      <c r="B27" s="204" t="s">
        <v>577</v>
      </c>
      <c r="C27" s="205">
        <v>400</v>
      </c>
      <c r="D27" s="206">
        <v>0.9</v>
      </c>
      <c r="E27" s="214" t="s">
        <v>174</v>
      </c>
      <c r="F27" s="216">
        <v>15110</v>
      </c>
      <c r="G27" s="198">
        <f t="shared" si="6"/>
        <v>164790</v>
      </c>
      <c r="H27" s="173">
        <f t="shared" si="0"/>
        <v>416.28959276018105</v>
      </c>
      <c r="I27" s="209">
        <v>95</v>
      </c>
      <c r="J27" s="229">
        <v>5590</v>
      </c>
      <c r="L27" s="100">
        <f t="shared" si="7"/>
        <v>0</v>
      </c>
      <c r="M27" s="130">
        <f t="shared" si="1"/>
        <v>0</v>
      </c>
      <c r="N27" s="130">
        <f t="shared" si="2"/>
        <v>15110</v>
      </c>
      <c r="O27" s="130">
        <f t="shared" si="3"/>
        <v>0</v>
      </c>
      <c r="P27" s="130">
        <f t="shared" si="4"/>
        <v>0</v>
      </c>
    </row>
    <row r="28" spans="1:17" ht="13.95" customHeight="1" thickBot="1">
      <c r="A28" s="228">
        <v>19</v>
      </c>
      <c r="B28" s="204" t="s">
        <v>577</v>
      </c>
      <c r="C28" s="205">
        <v>348</v>
      </c>
      <c r="D28" s="206">
        <v>1.3</v>
      </c>
      <c r="E28" s="214" t="s">
        <v>174</v>
      </c>
      <c r="F28" s="216">
        <v>19030</v>
      </c>
      <c r="G28" s="198">
        <f t="shared" si="6"/>
        <v>183820</v>
      </c>
      <c r="H28" s="173">
        <f t="shared" si="0"/>
        <v>368.47058823529414</v>
      </c>
      <c r="I28" s="209">
        <v>95</v>
      </c>
      <c r="J28" s="229">
        <v>5600</v>
      </c>
      <c r="L28" s="100">
        <f t="shared" si="7"/>
        <v>0</v>
      </c>
      <c r="M28" s="130">
        <f t="shared" si="1"/>
        <v>0</v>
      </c>
      <c r="N28" s="130">
        <f t="shared" si="2"/>
        <v>19030</v>
      </c>
      <c r="O28" s="130">
        <f t="shared" si="3"/>
        <v>0</v>
      </c>
      <c r="P28" s="130">
        <f t="shared" si="4"/>
        <v>0</v>
      </c>
    </row>
    <row r="29" spans="1:17" ht="13.95" customHeight="1" thickBot="1">
      <c r="A29" s="228">
        <v>20</v>
      </c>
      <c r="B29" s="204" t="s">
        <v>577</v>
      </c>
      <c r="C29" s="205">
        <v>400</v>
      </c>
      <c r="D29" s="206">
        <v>0.9</v>
      </c>
      <c r="E29" s="214" t="s">
        <v>174</v>
      </c>
      <c r="F29" s="216">
        <v>15110</v>
      </c>
      <c r="G29" s="198">
        <f t="shared" si="6"/>
        <v>198930</v>
      </c>
      <c r="H29" s="173">
        <f t="shared" si="0"/>
        <v>416.28959276018105</v>
      </c>
      <c r="I29" s="209">
        <v>95</v>
      </c>
      <c r="J29" s="229">
        <v>5530</v>
      </c>
      <c r="L29" s="100">
        <f t="shared" si="7"/>
        <v>0</v>
      </c>
      <c r="M29" s="130">
        <f t="shared" si="1"/>
        <v>0</v>
      </c>
      <c r="N29" s="130">
        <f t="shared" si="2"/>
        <v>15110</v>
      </c>
      <c r="O29" s="130">
        <f t="shared" si="3"/>
        <v>0</v>
      </c>
      <c r="P29" s="130">
        <f t="shared" si="4"/>
        <v>0</v>
      </c>
    </row>
    <row r="30" spans="1:17" ht="13.95" customHeight="1" thickBot="1">
      <c r="A30" s="228">
        <v>21</v>
      </c>
      <c r="B30" s="204" t="s">
        <v>577</v>
      </c>
      <c r="C30" s="205">
        <v>398</v>
      </c>
      <c r="D30" s="206">
        <v>1.5</v>
      </c>
      <c r="E30" s="214" t="s">
        <v>174</v>
      </c>
      <c r="F30" s="216">
        <v>25070</v>
      </c>
      <c r="G30" s="198">
        <f t="shared" si="6"/>
        <v>224000</v>
      </c>
      <c r="H30" s="173">
        <f t="shared" si="0"/>
        <v>425.01357466063348</v>
      </c>
      <c r="I30" s="209">
        <v>95</v>
      </c>
      <c r="J30" s="229">
        <v>5460</v>
      </c>
      <c r="L30" s="100">
        <f t="shared" si="7"/>
        <v>0</v>
      </c>
      <c r="M30" s="130">
        <f t="shared" si="1"/>
        <v>0</v>
      </c>
      <c r="N30" s="130">
        <f t="shared" si="2"/>
        <v>25070</v>
      </c>
      <c r="O30" s="130">
        <f t="shared" si="3"/>
        <v>0</v>
      </c>
      <c r="P30" s="130">
        <f t="shared" si="4"/>
        <v>0</v>
      </c>
    </row>
    <row r="31" spans="1:17" ht="13.95" customHeight="1" thickBot="1">
      <c r="A31" s="228">
        <v>22</v>
      </c>
      <c r="B31" s="204" t="s">
        <v>577</v>
      </c>
      <c r="C31" s="205">
        <v>299</v>
      </c>
      <c r="D31" s="206">
        <v>0.6</v>
      </c>
      <c r="E31" s="214" t="s">
        <v>174</v>
      </c>
      <c r="F31" s="216">
        <v>7530</v>
      </c>
      <c r="G31" s="198">
        <f t="shared" si="6"/>
        <v>231530</v>
      </c>
      <c r="H31" s="173">
        <f t="shared" si="0"/>
        <v>307.11764705882348</v>
      </c>
      <c r="I31" s="209">
        <v>95</v>
      </c>
      <c r="J31" s="229">
        <v>5450</v>
      </c>
      <c r="L31" s="100">
        <f t="shared" si="7"/>
        <v>0</v>
      </c>
      <c r="M31" s="130">
        <f t="shared" si="1"/>
        <v>0</v>
      </c>
      <c r="N31" s="130">
        <f t="shared" si="2"/>
        <v>7530</v>
      </c>
      <c r="O31" s="130">
        <f t="shared" si="3"/>
        <v>0</v>
      </c>
      <c r="P31" s="130">
        <f t="shared" si="4"/>
        <v>0</v>
      </c>
    </row>
    <row r="32" spans="1:17" ht="13.95" customHeight="1" thickBot="1">
      <c r="A32" s="228">
        <v>23</v>
      </c>
      <c r="B32" s="204" t="s">
        <v>577</v>
      </c>
      <c r="C32" s="205">
        <v>350</v>
      </c>
      <c r="D32" s="206">
        <v>0.9</v>
      </c>
      <c r="E32" s="214" t="s">
        <v>174</v>
      </c>
      <c r="F32" s="216">
        <v>13220</v>
      </c>
      <c r="G32" s="198">
        <f t="shared" si="6"/>
        <v>244750</v>
      </c>
      <c r="H32" s="173">
        <f t="shared" si="0"/>
        <v>364.2533936651584</v>
      </c>
      <c r="I32" s="209">
        <v>95</v>
      </c>
      <c r="J32" s="229">
        <v>5320</v>
      </c>
      <c r="L32" s="100">
        <f t="shared" si="7"/>
        <v>0</v>
      </c>
      <c r="M32" s="130">
        <f t="shared" si="1"/>
        <v>0</v>
      </c>
      <c r="N32" s="130">
        <f t="shared" si="2"/>
        <v>13220</v>
      </c>
      <c r="O32" s="130">
        <f t="shared" si="3"/>
        <v>0</v>
      </c>
      <c r="P32" s="130">
        <f t="shared" si="4"/>
        <v>0</v>
      </c>
    </row>
    <row r="33" spans="1:16" ht="13.95" customHeight="1" thickBot="1">
      <c r="A33" s="228">
        <v>24</v>
      </c>
      <c r="B33" s="204" t="s">
        <v>577</v>
      </c>
      <c r="C33" s="205">
        <v>280</v>
      </c>
      <c r="D33" s="206">
        <v>1.5</v>
      </c>
      <c r="E33" s="214" t="s">
        <v>174</v>
      </c>
      <c r="F33" s="216">
        <v>17640</v>
      </c>
      <c r="G33" s="198">
        <f t="shared" si="6"/>
        <v>262390</v>
      </c>
      <c r="H33" s="173">
        <f t="shared" si="0"/>
        <v>299.00452488687785</v>
      </c>
      <c r="I33" s="209">
        <v>95</v>
      </c>
      <c r="J33" s="229">
        <v>5300</v>
      </c>
      <c r="L33" s="100">
        <f t="shared" si="7"/>
        <v>0</v>
      </c>
      <c r="M33" s="130">
        <f t="shared" si="1"/>
        <v>0</v>
      </c>
      <c r="N33" s="130">
        <f t="shared" si="2"/>
        <v>17640</v>
      </c>
      <c r="O33" s="130">
        <f t="shared" si="3"/>
        <v>0</v>
      </c>
      <c r="P33" s="130">
        <f t="shared" si="4"/>
        <v>0</v>
      </c>
    </row>
    <row r="34" spans="1:16" ht="13.95" customHeight="1" thickBot="1">
      <c r="A34" s="228">
        <v>25</v>
      </c>
      <c r="B34" s="204" t="s">
        <v>577</v>
      </c>
      <c r="C34" s="205">
        <v>250</v>
      </c>
      <c r="D34" s="206">
        <v>0.6</v>
      </c>
      <c r="E34" s="214" t="s">
        <v>174</v>
      </c>
      <c r="F34" s="216">
        <v>6310</v>
      </c>
      <c r="G34" s="198">
        <f t="shared" si="6"/>
        <v>268700</v>
      </c>
      <c r="H34" s="173">
        <f t="shared" si="0"/>
        <v>256.78733031674204</v>
      </c>
      <c r="I34" s="209">
        <v>95</v>
      </c>
      <c r="J34" s="229">
        <v>5500</v>
      </c>
      <c r="L34" s="100">
        <f t="shared" si="7"/>
        <v>0</v>
      </c>
      <c r="M34" s="130">
        <f t="shared" si="1"/>
        <v>0</v>
      </c>
      <c r="N34" s="130">
        <f t="shared" si="2"/>
        <v>6310</v>
      </c>
      <c r="O34" s="130">
        <f t="shared" si="3"/>
        <v>0</v>
      </c>
      <c r="P34" s="130">
        <f t="shared" si="4"/>
        <v>0</v>
      </c>
    </row>
    <row r="35" spans="1:16" ht="13.95" customHeight="1" thickBot="1">
      <c r="A35" s="228">
        <v>26</v>
      </c>
      <c r="B35" s="204" t="s">
        <v>577</v>
      </c>
      <c r="C35" s="205">
        <v>410</v>
      </c>
      <c r="D35" s="206">
        <v>1</v>
      </c>
      <c r="E35" s="214" t="s">
        <v>174</v>
      </c>
      <c r="F35" s="216">
        <v>17240</v>
      </c>
      <c r="G35" s="198">
        <f t="shared" si="6"/>
        <v>285940</v>
      </c>
      <c r="H35" s="173">
        <f t="shared" si="0"/>
        <v>428.55203619909503</v>
      </c>
      <c r="I35" s="209">
        <v>95</v>
      </c>
      <c r="J35" s="229">
        <v>5430</v>
      </c>
      <c r="L35" s="100">
        <f t="shared" si="7"/>
        <v>0</v>
      </c>
      <c r="M35" s="130">
        <f t="shared" si="1"/>
        <v>0</v>
      </c>
      <c r="N35" s="130">
        <f t="shared" si="2"/>
        <v>17240</v>
      </c>
      <c r="O35" s="130">
        <f t="shared" si="3"/>
        <v>0</v>
      </c>
      <c r="P35" s="130">
        <f t="shared" si="4"/>
        <v>0</v>
      </c>
    </row>
    <row r="36" spans="1:16" ht="13.95" customHeight="1" thickBot="1">
      <c r="A36" s="228">
        <v>27</v>
      </c>
      <c r="B36" s="204" t="s">
        <v>577</v>
      </c>
      <c r="C36" s="205">
        <v>200</v>
      </c>
      <c r="D36" s="206">
        <v>1.3</v>
      </c>
      <c r="E36" s="214" t="s">
        <v>174</v>
      </c>
      <c r="F36" s="216">
        <v>10920</v>
      </c>
      <c r="G36" s="198">
        <f t="shared" si="6"/>
        <v>296860</v>
      </c>
      <c r="H36" s="173">
        <f t="shared" si="0"/>
        <v>211.76470588235296</v>
      </c>
      <c r="I36" s="209">
        <v>95</v>
      </c>
      <c r="J36" s="229">
        <v>5400</v>
      </c>
      <c r="L36" s="100">
        <f t="shared" si="7"/>
        <v>0</v>
      </c>
      <c r="M36" s="130">
        <f t="shared" si="1"/>
        <v>0</v>
      </c>
      <c r="N36" s="130">
        <f t="shared" si="2"/>
        <v>10920</v>
      </c>
      <c r="O36" s="130">
        <f t="shared" si="3"/>
        <v>0</v>
      </c>
      <c r="P36" s="130">
        <f t="shared" si="4"/>
        <v>0</v>
      </c>
    </row>
    <row r="37" spans="1:16" ht="13.95" customHeight="1" thickBot="1">
      <c r="A37" s="228">
        <v>28</v>
      </c>
      <c r="B37" s="204" t="s">
        <v>577</v>
      </c>
      <c r="C37" s="205">
        <v>250</v>
      </c>
      <c r="D37" s="206">
        <v>1.5</v>
      </c>
      <c r="E37" s="214" t="s">
        <v>174</v>
      </c>
      <c r="F37" s="216">
        <v>15750</v>
      </c>
      <c r="G37" s="198">
        <f t="shared" si="6"/>
        <v>312610</v>
      </c>
      <c r="H37" s="173">
        <f t="shared" si="0"/>
        <v>266.96832579185519</v>
      </c>
      <c r="I37" s="209">
        <v>95</v>
      </c>
      <c r="J37" s="229">
        <v>5440</v>
      </c>
      <c r="L37" s="100">
        <f t="shared" si="7"/>
        <v>0</v>
      </c>
      <c r="M37" s="130">
        <f t="shared" si="1"/>
        <v>0</v>
      </c>
      <c r="N37" s="130">
        <f t="shared" si="2"/>
        <v>15750</v>
      </c>
      <c r="O37" s="130">
        <f t="shared" si="3"/>
        <v>0</v>
      </c>
      <c r="P37" s="130">
        <f t="shared" si="4"/>
        <v>0</v>
      </c>
    </row>
    <row r="38" spans="1:16" ht="13.95" customHeight="1" thickBot="1">
      <c r="A38" s="228">
        <v>29</v>
      </c>
      <c r="B38" s="204" t="s">
        <v>577</v>
      </c>
      <c r="C38" s="205">
        <v>311</v>
      </c>
      <c r="D38" s="206">
        <v>2</v>
      </c>
      <c r="E38" s="214" t="s">
        <v>174</v>
      </c>
      <c r="F38" s="216">
        <v>20800</v>
      </c>
      <c r="G38" s="198">
        <f t="shared" si="6"/>
        <v>333410</v>
      </c>
      <c r="H38" s="173">
        <f t="shared" si="0"/>
        <v>339.14479638009044</v>
      </c>
      <c r="I38" s="209">
        <v>95</v>
      </c>
      <c r="J38" s="229">
        <v>5540</v>
      </c>
      <c r="L38" s="100">
        <f t="shared" si="7"/>
        <v>0</v>
      </c>
      <c r="M38" s="130">
        <f t="shared" si="1"/>
        <v>0</v>
      </c>
      <c r="N38" s="130">
        <f t="shared" si="2"/>
        <v>20800</v>
      </c>
      <c r="O38" s="130">
        <f t="shared" si="3"/>
        <v>0</v>
      </c>
      <c r="P38" s="130">
        <f t="shared" si="4"/>
        <v>0</v>
      </c>
    </row>
    <row r="39" spans="1:16" ht="13.95" customHeight="1" thickBot="1">
      <c r="A39" s="228">
        <v>30</v>
      </c>
      <c r="B39" s="204"/>
      <c r="C39" s="205"/>
      <c r="D39" s="206"/>
      <c r="E39" s="214"/>
      <c r="F39" s="216">
        <f t="shared" si="5"/>
        <v>0</v>
      </c>
      <c r="G39" s="198">
        <f t="shared" si="6"/>
        <v>333410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333410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333410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333410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333410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333410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333410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333410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333410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333410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243.44877</v>
      </c>
      <c r="D49" s="213"/>
      <c r="E49" s="207" t="s">
        <v>214</v>
      </c>
      <c r="F49" s="215"/>
      <c r="G49" s="199"/>
      <c r="H49" s="173">
        <f t="shared" si="0"/>
        <v>243.44877</v>
      </c>
      <c r="I49" s="205">
        <v>95</v>
      </c>
      <c r="J49" s="229">
        <v>5670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361030.84834000003</v>
      </c>
      <c r="D50" s="195" t="s">
        <v>294</v>
      </c>
      <c r="E50" s="177" t="s">
        <v>295</v>
      </c>
      <c r="F50" s="191">
        <f>SUM(F10:F46)</f>
        <v>333410</v>
      </c>
      <c r="G50" s="201" t="s">
        <v>212</v>
      </c>
      <c r="H50" s="200"/>
      <c r="I50" s="197"/>
      <c r="J50" s="231" t="s">
        <v>257</v>
      </c>
      <c r="K50" s="32"/>
      <c r="L50" s="100"/>
      <c r="M50" s="101"/>
      <c r="N50" s="101"/>
      <c r="O50" s="102"/>
      <c r="P50" s="102"/>
    </row>
    <row r="51" spans="1:17" ht="13.95" customHeight="1" thickBot="1">
      <c r="A51" s="230" t="s">
        <v>259</v>
      </c>
      <c r="B51" s="210">
        <v>0.17291666666666669</v>
      </c>
      <c r="C51" s="190" t="s">
        <v>258</v>
      </c>
      <c r="D51" s="180" t="s">
        <v>260</v>
      </c>
      <c r="E51" s="210">
        <v>0.24722222222222223</v>
      </c>
      <c r="F51" s="190" t="s">
        <v>258</v>
      </c>
      <c r="G51" s="180" t="s">
        <v>261</v>
      </c>
      <c r="H51" s="217">
        <v>43177</v>
      </c>
      <c r="I51" s="197" t="s">
        <v>301</v>
      </c>
      <c r="J51" s="232">
        <f>H49+H55</f>
        <v>293.44876999999997</v>
      </c>
      <c r="K51" s="172"/>
      <c r="L51" s="100"/>
      <c r="M51" s="101"/>
      <c r="N51" s="101"/>
      <c r="O51" s="102"/>
      <c r="P51" s="102"/>
    </row>
    <row r="52" spans="1:17" ht="13.95" customHeight="1" thickBot="1">
      <c r="A52" s="230" t="s">
        <v>234</v>
      </c>
      <c r="B52" s="205">
        <v>704</v>
      </c>
      <c r="C52" s="179" t="s">
        <v>134</v>
      </c>
      <c r="D52" s="180" t="s">
        <v>216</v>
      </c>
      <c r="E52" s="211">
        <f>MAX(D10:D48)</f>
        <v>2</v>
      </c>
      <c r="F52" s="179" t="s">
        <v>221</v>
      </c>
      <c r="G52" s="180" t="s">
        <v>222</v>
      </c>
      <c r="H52" s="211">
        <f>F50/(SUM(C15:C48)*42)</f>
        <v>1.0225857701060586</v>
      </c>
      <c r="I52" s="197" t="s">
        <v>221</v>
      </c>
      <c r="J52" s="233" t="s">
        <v>292</v>
      </c>
      <c r="L52" s="100"/>
      <c r="M52" s="101"/>
      <c r="N52" s="101"/>
      <c r="O52" s="102"/>
      <c r="P52" s="102"/>
    </row>
    <row r="53" spans="1:17" ht="13.95" customHeight="1" thickBot="1">
      <c r="A53" s="230" t="s">
        <v>235</v>
      </c>
      <c r="B53" s="205">
        <v>4241</v>
      </c>
      <c r="C53" s="179" t="s">
        <v>134</v>
      </c>
      <c r="D53" s="180" t="s">
        <v>217</v>
      </c>
      <c r="E53" s="205">
        <f>MAX(I10:I49)</f>
        <v>95</v>
      </c>
      <c r="F53" s="179" t="s">
        <v>135</v>
      </c>
      <c r="G53" s="180" t="s">
        <v>219</v>
      </c>
      <c r="H53" s="205">
        <f>AVERAGE(I14:I48)</f>
        <v>95</v>
      </c>
      <c r="I53" s="197" t="s">
        <v>135</v>
      </c>
      <c r="J53" s="234">
        <f>SUM(H10:H49)+E55+H55</f>
        <v>9088.9047062206428</v>
      </c>
      <c r="L53" s="172"/>
      <c r="M53" s="172"/>
      <c r="N53" s="172"/>
      <c r="O53" s="172"/>
      <c r="P53" s="172"/>
    </row>
    <row r="54" spans="1:17" ht="13.95" customHeight="1" thickBot="1">
      <c r="A54" s="230" t="s">
        <v>136</v>
      </c>
      <c r="B54" s="208">
        <v>1748</v>
      </c>
      <c r="C54" s="179" t="s">
        <v>134</v>
      </c>
      <c r="D54" s="180" t="s">
        <v>218</v>
      </c>
      <c r="E54" s="205">
        <f>MAX(J10:J49)</f>
        <v>6700</v>
      </c>
      <c r="F54" s="179" t="s">
        <v>134</v>
      </c>
      <c r="G54" s="180" t="s">
        <v>220</v>
      </c>
      <c r="H54" s="205">
        <f>AVERAGE(J14:J48)</f>
        <v>5773.6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0.62852572706935128</v>
      </c>
      <c r="C55" s="179" t="s">
        <v>289</v>
      </c>
      <c r="D55" s="189" t="s">
        <v>287</v>
      </c>
      <c r="E55" s="212">
        <v>78</v>
      </c>
      <c r="F55" s="179" t="s">
        <v>288</v>
      </c>
      <c r="G55" s="178" t="s">
        <v>290</v>
      </c>
      <c r="H55" s="212">
        <v>50</v>
      </c>
      <c r="I55" s="197" t="s">
        <v>288</v>
      </c>
      <c r="J55" s="234">
        <f>(C50/42)+E55+H55</f>
        <v>8723.9725795238101</v>
      </c>
      <c r="L55" s="85">
        <f t="shared" ref="L55:P55" si="10">SUM(L10:L49)</f>
        <v>59.523809523809526</v>
      </c>
      <c r="M55" s="85">
        <f t="shared" si="10"/>
        <v>82830</v>
      </c>
      <c r="N55" s="85">
        <f t="shared" si="10"/>
        <v>250580</v>
      </c>
      <c r="O55" s="85">
        <f t="shared" si="10"/>
        <v>0</v>
      </c>
      <c r="P55" s="85">
        <f t="shared" si="10"/>
        <v>0</v>
      </c>
    </row>
    <row r="56" spans="1:17" ht="43.2" customHeight="1">
      <c r="A56" s="625" t="s">
        <v>590</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10981</v>
      </c>
      <c r="B61" s="119">
        <f>C6</f>
        <v>11131</v>
      </c>
      <c r="C61" s="119">
        <f>C50</f>
        <v>361030.84834000003</v>
      </c>
      <c r="D61" s="119">
        <f>J55</f>
        <v>8723.9725795238101</v>
      </c>
      <c r="E61" s="119">
        <f>F50</f>
        <v>333410</v>
      </c>
      <c r="F61" s="119">
        <f>M55</f>
        <v>82830</v>
      </c>
      <c r="G61" s="119">
        <f>N55</f>
        <v>250580</v>
      </c>
      <c r="H61" s="119">
        <f>O55</f>
        <v>0</v>
      </c>
      <c r="I61" s="119">
        <f>P55</f>
        <v>0</v>
      </c>
      <c r="J61" s="119">
        <f>B52</f>
        <v>704</v>
      </c>
      <c r="K61" s="119">
        <f>B53</f>
        <v>4241</v>
      </c>
      <c r="L61" s="119">
        <f>B54</f>
        <v>1748</v>
      </c>
      <c r="M61" s="120">
        <f>B55</f>
        <v>0.62852572706935128</v>
      </c>
      <c r="N61" s="119">
        <f>E53</f>
        <v>95</v>
      </c>
      <c r="O61" s="119">
        <f>H53</f>
        <v>95</v>
      </c>
      <c r="P61" s="119">
        <f>E54</f>
        <v>6700</v>
      </c>
      <c r="Q61" s="119">
        <f>H54</f>
        <v>5773.6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0.24805945994545509</v>
      </c>
      <c r="N3" s="143">
        <f>N55/F50</f>
        <v>0.75194054005454491</v>
      </c>
      <c r="O3" s="143">
        <f>O55/F50</f>
        <v>0</v>
      </c>
      <c r="P3" s="143">
        <f>P55/F50</f>
        <v>0</v>
      </c>
    </row>
    <row r="4" spans="1:17" ht="13.95" customHeight="1" thickBot="1">
      <c r="A4" s="615">
        <v>3</v>
      </c>
      <c r="B4" s="181" t="s">
        <v>276</v>
      </c>
      <c r="C4" s="202">
        <v>19133</v>
      </c>
      <c r="D4" s="182" t="s">
        <v>137</v>
      </c>
      <c r="E4" s="186">
        <f>'Perf Sheet '!$L$5</f>
        <v>2.2169999999999999E-2</v>
      </c>
      <c r="F4" s="616" t="s">
        <v>284</v>
      </c>
      <c r="G4" s="617"/>
      <c r="H4" s="618" t="s">
        <v>511</v>
      </c>
      <c r="I4" s="618"/>
      <c r="J4" s="619"/>
      <c r="N4" s="32"/>
    </row>
    <row r="5" spans="1:17" ht="13.95" customHeight="1" thickBot="1">
      <c r="A5" s="615"/>
      <c r="B5" s="562" t="s">
        <v>139</v>
      </c>
      <c r="C5" s="203">
        <v>18967</v>
      </c>
      <c r="D5" s="183" t="s">
        <v>277</v>
      </c>
      <c r="E5" s="187">
        <f>(C6+C5)/2</f>
        <v>19042</v>
      </c>
      <c r="F5" s="616" t="s">
        <v>285</v>
      </c>
      <c r="G5" s="620"/>
      <c r="H5" s="618" t="s">
        <v>514</v>
      </c>
      <c r="I5" s="621"/>
      <c r="J5" s="619"/>
      <c r="M5" s="628" t="s">
        <v>198</v>
      </c>
      <c r="N5" s="629"/>
      <c r="O5" s="629"/>
      <c r="P5" s="630"/>
    </row>
    <row r="6" spans="1:17" ht="13.95" customHeight="1" thickBot="1">
      <c r="A6" s="225" t="s">
        <v>202</v>
      </c>
      <c r="B6" s="562" t="s">
        <v>140</v>
      </c>
      <c r="C6" s="203">
        <v>19117</v>
      </c>
      <c r="D6" s="184" t="s">
        <v>203</v>
      </c>
      <c r="E6" s="188">
        <f>'Perf Sheet '!$J$13</f>
        <v>0.65</v>
      </c>
      <c r="F6" s="192" t="s">
        <v>226</v>
      </c>
      <c r="G6" s="194">
        <f>SUM(C12:C15)/SUM(C12:C46)</f>
        <v>8.704199292959329E-2</v>
      </c>
      <c r="H6" s="192" t="s">
        <v>224</v>
      </c>
      <c r="I6" s="173">
        <f>J55/'Perf Sheet '!$E$21</f>
        <v>53.573530191267643</v>
      </c>
      <c r="J6" s="226"/>
      <c r="M6" s="631" t="s">
        <v>199</v>
      </c>
      <c r="N6" s="632"/>
      <c r="O6" s="632"/>
      <c r="P6" s="633"/>
    </row>
    <row r="7" spans="1:17" ht="13.95" customHeight="1" thickBot="1">
      <c r="A7" s="227">
        <v>22.1</v>
      </c>
      <c r="B7" s="562" t="s">
        <v>141</v>
      </c>
      <c r="C7" s="203">
        <v>8935</v>
      </c>
      <c r="D7" s="185" t="s">
        <v>138</v>
      </c>
      <c r="E7" s="187">
        <f>'Perf Sheet '!$J$15</f>
        <v>6</v>
      </c>
      <c r="F7" s="193" t="s">
        <v>223</v>
      </c>
      <c r="G7" s="187">
        <f>'Perf Sheet '!$J$12</f>
        <v>95</v>
      </c>
      <c r="H7" s="192" t="s">
        <v>225</v>
      </c>
      <c r="I7" s="173">
        <f>F50/'Perf Sheet '!$E$21</f>
        <v>1848.5872576177285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35</v>
      </c>
      <c r="D10" s="206"/>
      <c r="E10" s="214" t="s">
        <v>197</v>
      </c>
      <c r="F10" s="216">
        <f>(D10*42)*C10</f>
        <v>0</v>
      </c>
      <c r="G10" s="198">
        <f>F10</f>
        <v>0</v>
      </c>
      <c r="H10" s="173">
        <f t="shared" ref="H10:H49" si="0">(1*((D10/$A$7)+1))*C10</f>
        <v>35</v>
      </c>
      <c r="I10" s="209">
        <v>15</v>
      </c>
      <c r="J10" s="229">
        <v>2430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62</v>
      </c>
      <c r="J11" s="229">
        <v>6030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83</v>
      </c>
      <c r="J12" s="229">
        <v>7040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8230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90</v>
      </c>
      <c r="J14" s="229">
        <v>8270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2480</v>
      </c>
      <c r="G15" s="198">
        <f t="shared" si="6"/>
        <v>2480</v>
      </c>
      <c r="H15" s="173">
        <f t="shared" si="0"/>
        <v>199.67420814479638</v>
      </c>
      <c r="I15" s="209">
        <v>82</v>
      </c>
      <c r="J15" s="229">
        <v>8230</v>
      </c>
      <c r="L15" s="100">
        <f t="shared" si="7"/>
        <v>0</v>
      </c>
      <c r="M15" s="130">
        <f t="shared" si="1"/>
        <v>2480</v>
      </c>
      <c r="N15" s="130">
        <f t="shared" si="2"/>
        <v>0</v>
      </c>
      <c r="O15" s="130">
        <f t="shared" si="3"/>
        <v>0</v>
      </c>
      <c r="P15" s="130">
        <f t="shared" si="4"/>
        <v>0</v>
      </c>
      <c r="Q15" s="86" t="s">
        <v>175</v>
      </c>
    </row>
    <row r="16" spans="1:17" ht="13.95" customHeight="1" thickBot="1">
      <c r="A16" s="228">
        <v>7</v>
      </c>
      <c r="B16" s="204" t="s">
        <v>513</v>
      </c>
      <c r="C16" s="205">
        <v>250</v>
      </c>
      <c r="D16" s="206">
        <v>0.6</v>
      </c>
      <c r="E16" s="214" t="s">
        <v>194</v>
      </c>
      <c r="F16" s="216">
        <v>6300</v>
      </c>
      <c r="G16" s="198">
        <f t="shared" si="6"/>
        <v>8780</v>
      </c>
      <c r="H16" s="173">
        <f t="shared" si="0"/>
        <v>256.78733031674204</v>
      </c>
      <c r="I16" s="209">
        <v>83</v>
      </c>
      <c r="J16" s="229">
        <v>8340</v>
      </c>
      <c r="L16" s="100">
        <f t="shared" si="7"/>
        <v>0</v>
      </c>
      <c r="M16" s="130">
        <f t="shared" si="1"/>
        <v>6300</v>
      </c>
      <c r="N16" s="130">
        <f t="shared" si="2"/>
        <v>0</v>
      </c>
      <c r="O16" s="130">
        <f t="shared" si="3"/>
        <v>0</v>
      </c>
      <c r="P16" s="130">
        <f t="shared" si="4"/>
        <v>0</v>
      </c>
      <c r="Q16" s="86" t="s">
        <v>210</v>
      </c>
    </row>
    <row r="17" spans="1:17" ht="13.95" customHeight="1" thickBot="1">
      <c r="A17" s="228">
        <v>8</v>
      </c>
      <c r="B17" s="204" t="s">
        <v>513</v>
      </c>
      <c r="C17" s="205">
        <v>300</v>
      </c>
      <c r="D17" s="206">
        <v>0.9</v>
      </c>
      <c r="E17" s="214" t="s">
        <v>194</v>
      </c>
      <c r="F17" s="216">
        <v>11330</v>
      </c>
      <c r="G17" s="198">
        <f t="shared" si="6"/>
        <v>20110</v>
      </c>
      <c r="H17" s="173">
        <f t="shared" si="0"/>
        <v>312.21719457013575</v>
      </c>
      <c r="I17" s="209">
        <v>85</v>
      </c>
      <c r="J17" s="229">
        <v>7890</v>
      </c>
      <c r="L17" s="100">
        <f t="shared" si="7"/>
        <v>0</v>
      </c>
      <c r="M17" s="130">
        <f t="shared" si="1"/>
        <v>11330</v>
      </c>
      <c r="N17" s="130">
        <f t="shared" si="2"/>
        <v>0</v>
      </c>
      <c r="O17" s="130">
        <f t="shared" si="3"/>
        <v>0</v>
      </c>
      <c r="P17" s="130">
        <f t="shared" si="4"/>
        <v>0</v>
      </c>
      <c r="Q17" s="86" t="s">
        <v>148</v>
      </c>
    </row>
    <row r="18" spans="1:17" ht="13.95" customHeight="1" thickBot="1">
      <c r="A18" s="228">
        <v>9</v>
      </c>
      <c r="B18" s="204" t="s">
        <v>513</v>
      </c>
      <c r="C18" s="205">
        <v>500</v>
      </c>
      <c r="D18" s="206">
        <v>1.1000000000000001</v>
      </c>
      <c r="E18" s="214" t="s">
        <v>194</v>
      </c>
      <c r="F18" s="216">
        <v>23100</v>
      </c>
      <c r="G18" s="198">
        <f t="shared" si="6"/>
        <v>43210</v>
      </c>
      <c r="H18" s="173">
        <f t="shared" si="0"/>
        <v>524.88687782805437</v>
      </c>
      <c r="I18" s="209">
        <v>90</v>
      </c>
      <c r="J18" s="229">
        <v>8110</v>
      </c>
      <c r="L18" s="100">
        <f t="shared" si="7"/>
        <v>0</v>
      </c>
      <c r="M18" s="130">
        <f t="shared" si="1"/>
        <v>23100</v>
      </c>
      <c r="N18" s="130">
        <f t="shared" si="2"/>
        <v>0</v>
      </c>
      <c r="O18" s="130">
        <f t="shared" si="3"/>
        <v>0</v>
      </c>
      <c r="P18" s="130">
        <f t="shared" si="4"/>
        <v>0</v>
      </c>
      <c r="Q18" s="86" t="s">
        <v>63</v>
      </c>
    </row>
    <row r="19" spans="1:17" ht="13.95" customHeight="1" thickBot="1">
      <c r="A19" s="228">
        <v>10</v>
      </c>
      <c r="B19" s="204" t="s">
        <v>513</v>
      </c>
      <c r="C19" s="205">
        <v>450</v>
      </c>
      <c r="D19" s="206">
        <v>1.3</v>
      </c>
      <c r="E19" s="214" t="s">
        <v>194</v>
      </c>
      <c r="F19" s="216">
        <v>24450</v>
      </c>
      <c r="G19" s="198">
        <f t="shared" si="6"/>
        <v>67660</v>
      </c>
      <c r="H19" s="173">
        <f t="shared" si="0"/>
        <v>476.47058823529414</v>
      </c>
      <c r="I19" s="209">
        <v>92</v>
      </c>
      <c r="J19" s="229">
        <v>8100</v>
      </c>
      <c r="L19" s="100">
        <f t="shared" si="7"/>
        <v>0</v>
      </c>
      <c r="M19" s="130">
        <f t="shared" si="1"/>
        <v>24450</v>
      </c>
      <c r="N19" s="130">
        <f t="shared" si="2"/>
        <v>0</v>
      </c>
      <c r="O19" s="130">
        <f t="shared" si="3"/>
        <v>0</v>
      </c>
      <c r="P19" s="130">
        <f t="shared" si="4"/>
        <v>0</v>
      </c>
      <c r="Q19" s="86" t="s">
        <v>147</v>
      </c>
    </row>
    <row r="20" spans="1:17" ht="13.95" customHeight="1" thickBot="1">
      <c r="A20" s="228">
        <v>11</v>
      </c>
      <c r="B20" s="204" t="s">
        <v>513</v>
      </c>
      <c r="C20" s="205">
        <v>240</v>
      </c>
      <c r="D20" s="206">
        <v>1.5</v>
      </c>
      <c r="E20" s="214" t="s">
        <v>194</v>
      </c>
      <c r="F20" s="216">
        <v>15110</v>
      </c>
      <c r="G20" s="198">
        <f t="shared" si="6"/>
        <v>82770</v>
      </c>
      <c r="H20" s="173">
        <f t="shared" si="0"/>
        <v>256.28959276018099</v>
      </c>
      <c r="I20" s="209">
        <v>92</v>
      </c>
      <c r="J20" s="229">
        <v>7860</v>
      </c>
      <c r="L20" s="100">
        <f t="shared" si="7"/>
        <v>0</v>
      </c>
      <c r="M20" s="130">
        <f t="shared" si="1"/>
        <v>15110</v>
      </c>
      <c r="N20" s="130">
        <f t="shared" si="2"/>
        <v>0</v>
      </c>
      <c r="O20" s="130">
        <f t="shared" si="3"/>
        <v>0</v>
      </c>
      <c r="P20" s="130">
        <f t="shared" si="4"/>
        <v>0</v>
      </c>
      <c r="Q20" s="86" t="s">
        <v>186</v>
      </c>
    </row>
    <row r="21" spans="1:17" ht="13.95" customHeight="1" thickBot="1">
      <c r="A21" s="228">
        <v>12</v>
      </c>
      <c r="B21" s="204" t="s">
        <v>436</v>
      </c>
      <c r="C21" s="205">
        <v>300</v>
      </c>
      <c r="D21" s="206">
        <v>0.6</v>
      </c>
      <c r="E21" s="214" t="s">
        <v>174</v>
      </c>
      <c r="F21" s="216">
        <v>7560</v>
      </c>
      <c r="G21" s="198">
        <f t="shared" si="6"/>
        <v>90330</v>
      </c>
      <c r="H21" s="173">
        <f t="shared" si="0"/>
        <v>308.1447963800905</v>
      </c>
      <c r="I21" s="209">
        <v>95</v>
      </c>
      <c r="J21" s="229">
        <v>8040</v>
      </c>
      <c r="L21" s="100">
        <f t="shared" si="7"/>
        <v>0</v>
      </c>
      <c r="M21" s="130">
        <f t="shared" si="1"/>
        <v>0</v>
      </c>
      <c r="N21" s="130">
        <f t="shared" si="2"/>
        <v>7560</v>
      </c>
      <c r="O21" s="130">
        <f t="shared" si="3"/>
        <v>0</v>
      </c>
      <c r="P21" s="130">
        <f t="shared" si="4"/>
        <v>0</v>
      </c>
      <c r="Q21" s="86" t="s">
        <v>187</v>
      </c>
    </row>
    <row r="22" spans="1:17" ht="13.95" customHeight="1" thickBot="1">
      <c r="A22" s="228">
        <v>13</v>
      </c>
      <c r="B22" s="204" t="s">
        <v>436</v>
      </c>
      <c r="C22" s="205">
        <v>550</v>
      </c>
      <c r="D22" s="206">
        <v>0.9</v>
      </c>
      <c r="E22" s="214" t="s">
        <v>174</v>
      </c>
      <c r="F22" s="216">
        <v>20780</v>
      </c>
      <c r="G22" s="198">
        <f t="shared" si="6"/>
        <v>111110</v>
      </c>
      <c r="H22" s="173">
        <f t="shared" si="0"/>
        <v>572.39819004524895</v>
      </c>
      <c r="I22" s="209">
        <v>95</v>
      </c>
      <c r="J22" s="229">
        <v>7950</v>
      </c>
      <c r="L22" s="100">
        <f t="shared" si="7"/>
        <v>0</v>
      </c>
      <c r="M22" s="130">
        <f t="shared" si="1"/>
        <v>0</v>
      </c>
      <c r="N22" s="130">
        <f t="shared" si="2"/>
        <v>20780</v>
      </c>
      <c r="O22" s="130">
        <f t="shared" si="3"/>
        <v>0</v>
      </c>
      <c r="P22" s="130">
        <f t="shared" si="4"/>
        <v>0</v>
      </c>
      <c r="Q22" s="86" t="s">
        <v>197</v>
      </c>
    </row>
    <row r="23" spans="1:17" ht="13.95" customHeight="1" thickBot="1">
      <c r="A23" s="228">
        <v>14</v>
      </c>
      <c r="B23" s="204" t="s">
        <v>436</v>
      </c>
      <c r="C23" s="205">
        <v>146</v>
      </c>
      <c r="D23" s="206">
        <v>0.3</v>
      </c>
      <c r="E23" s="214" t="s">
        <v>174</v>
      </c>
      <c r="F23" s="216">
        <v>1840</v>
      </c>
      <c r="G23" s="198">
        <f t="shared" si="6"/>
        <v>112950</v>
      </c>
      <c r="H23" s="173">
        <f t="shared" si="0"/>
        <v>147.98190045248867</v>
      </c>
      <c r="I23" s="209">
        <v>95</v>
      </c>
      <c r="J23" s="229">
        <v>7570</v>
      </c>
      <c r="L23" s="100">
        <f t="shared" si="7"/>
        <v>0</v>
      </c>
      <c r="M23" s="130">
        <f t="shared" si="1"/>
        <v>0</v>
      </c>
      <c r="N23" s="130">
        <f t="shared" si="2"/>
        <v>1840</v>
      </c>
      <c r="O23" s="130">
        <f t="shared" si="3"/>
        <v>0</v>
      </c>
      <c r="P23" s="130">
        <f t="shared" si="4"/>
        <v>0</v>
      </c>
      <c r="Q23" s="86" t="s">
        <v>249</v>
      </c>
    </row>
    <row r="24" spans="1:17" ht="13.95" customHeight="1" thickBot="1">
      <c r="A24" s="228">
        <v>15</v>
      </c>
      <c r="B24" s="204" t="s">
        <v>436</v>
      </c>
      <c r="C24" s="205">
        <v>348</v>
      </c>
      <c r="D24" s="206">
        <v>0.9</v>
      </c>
      <c r="E24" s="214" t="s">
        <v>174</v>
      </c>
      <c r="F24" s="216">
        <v>13150</v>
      </c>
      <c r="G24" s="198">
        <f t="shared" si="6"/>
        <v>126100</v>
      </c>
      <c r="H24" s="173">
        <f t="shared" si="0"/>
        <v>362.17194570135752</v>
      </c>
      <c r="I24" s="209">
        <v>95</v>
      </c>
      <c r="J24" s="229">
        <v>7590</v>
      </c>
      <c r="L24" s="100">
        <f t="shared" si="7"/>
        <v>0</v>
      </c>
      <c r="M24" s="130">
        <f t="shared" si="1"/>
        <v>0</v>
      </c>
      <c r="N24" s="130">
        <f t="shared" si="2"/>
        <v>13150</v>
      </c>
      <c r="O24" s="130">
        <f t="shared" si="3"/>
        <v>0</v>
      </c>
      <c r="P24" s="130">
        <f t="shared" si="4"/>
        <v>0</v>
      </c>
      <c r="Q24" s="86" t="s">
        <v>291</v>
      </c>
    </row>
    <row r="25" spans="1:17" ht="13.95" customHeight="1" thickBot="1">
      <c r="A25" s="228">
        <v>16</v>
      </c>
      <c r="B25" s="204" t="s">
        <v>436</v>
      </c>
      <c r="C25" s="205">
        <v>500</v>
      </c>
      <c r="D25" s="206">
        <v>1.3</v>
      </c>
      <c r="E25" s="214" t="s">
        <v>174</v>
      </c>
      <c r="F25" s="216">
        <v>27280</v>
      </c>
      <c r="G25" s="198">
        <f t="shared" si="6"/>
        <v>153380</v>
      </c>
      <c r="H25" s="173">
        <f t="shared" si="0"/>
        <v>529.41176470588232</v>
      </c>
      <c r="I25" s="209">
        <v>95</v>
      </c>
      <c r="J25" s="229">
        <v>7730</v>
      </c>
      <c r="L25" s="100">
        <f t="shared" si="7"/>
        <v>0</v>
      </c>
      <c r="M25" s="130">
        <f t="shared" si="1"/>
        <v>0</v>
      </c>
      <c r="N25" s="130">
        <f t="shared" si="2"/>
        <v>27280</v>
      </c>
      <c r="O25" s="130">
        <f t="shared" si="3"/>
        <v>0</v>
      </c>
      <c r="P25" s="130">
        <f t="shared" si="4"/>
        <v>0</v>
      </c>
      <c r="Q25" s="87" t="s">
        <v>214</v>
      </c>
    </row>
    <row r="26" spans="1:17" ht="13.95" customHeight="1" thickBot="1">
      <c r="A26" s="228">
        <v>17</v>
      </c>
      <c r="B26" s="204" t="s">
        <v>436</v>
      </c>
      <c r="C26" s="205">
        <v>148</v>
      </c>
      <c r="D26" s="206">
        <v>0.3</v>
      </c>
      <c r="E26" s="214" t="s">
        <v>174</v>
      </c>
      <c r="F26" s="216">
        <v>1870</v>
      </c>
      <c r="G26" s="198">
        <f t="shared" si="6"/>
        <v>155250</v>
      </c>
      <c r="H26" s="173">
        <f t="shared" si="0"/>
        <v>150.00904977375563</v>
      </c>
      <c r="I26" s="209">
        <v>95</v>
      </c>
      <c r="J26" s="229">
        <v>7320</v>
      </c>
      <c r="L26" s="100">
        <f t="shared" si="7"/>
        <v>0</v>
      </c>
      <c r="M26" s="130">
        <f t="shared" si="1"/>
        <v>0</v>
      </c>
      <c r="N26" s="130">
        <f t="shared" si="2"/>
        <v>1870</v>
      </c>
      <c r="O26" s="130">
        <f t="shared" si="3"/>
        <v>0</v>
      </c>
      <c r="P26" s="130">
        <f t="shared" si="4"/>
        <v>0</v>
      </c>
    </row>
    <row r="27" spans="1:17" ht="13.95" customHeight="1" thickBot="1">
      <c r="A27" s="228">
        <v>18</v>
      </c>
      <c r="B27" s="204" t="s">
        <v>436</v>
      </c>
      <c r="C27" s="205">
        <v>400</v>
      </c>
      <c r="D27" s="206">
        <v>0.9</v>
      </c>
      <c r="E27" s="214" t="s">
        <v>174</v>
      </c>
      <c r="F27" s="216">
        <v>15110</v>
      </c>
      <c r="G27" s="198">
        <f t="shared" si="6"/>
        <v>170360</v>
      </c>
      <c r="H27" s="173">
        <f t="shared" si="0"/>
        <v>416.28959276018105</v>
      </c>
      <c r="I27" s="209">
        <v>95</v>
      </c>
      <c r="J27" s="229">
        <v>7240</v>
      </c>
      <c r="L27" s="100">
        <f t="shared" si="7"/>
        <v>0</v>
      </c>
      <c r="M27" s="130">
        <f t="shared" si="1"/>
        <v>0</v>
      </c>
      <c r="N27" s="130">
        <f t="shared" si="2"/>
        <v>15110</v>
      </c>
      <c r="O27" s="130">
        <f t="shared" si="3"/>
        <v>0</v>
      </c>
      <c r="P27" s="130">
        <f t="shared" si="4"/>
        <v>0</v>
      </c>
    </row>
    <row r="28" spans="1:17" ht="13.95" customHeight="1" thickBot="1">
      <c r="A28" s="228">
        <v>19</v>
      </c>
      <c r="B28" s="204" t="s">
        <v>436</v>
      </c>
      <c r="C28" s="205">
        <v>400</v>
      </c>
      <c r="D28" s="206">
        <v>1.3</v>
      </c>
      <c r="E28" s="214" t="s">
        <v>174</v>
      </c>
      <c r="F28" s="216">
        <v>21860</v>
      </c>
      <c r="G28" s="198">
        <f t="shared" si="6"/>
        <v>192220</v>
      </c>
      <c r="H28" s="173">
        <f t="shared" si="0"/>
        <v>423.52941176470591</v>
      </c>
      <c r="I28" s="209">
        <v>95</v>
      </c>
      <c r="J28" s="229">
        <v>7470</v>
      </c>
      <c r="L28" s="100">
        <f t="shared" si="7"/>
        <v>0</v>
      </c>
      <c r="M28" s="130">
        <f t="shared" si="1"/>
        <v>0</v>
      </c>
      <c r="N28" s="130">
        <f t="shared" si="2"/>
        <v>21860</v>
      </c>
      <c r="O28" s="130">
        <f t="shared" si="3"/>
        <v>0</v>
      </c>
      <c r="P28" s="130">
        <f t="shared" si="4"/>
        <v>0</v>
      </c>
    </row>
    <row r="29" spans="1:17" ht="13.95" customHeight="1" thickBot="1">
      <c r="A29" s="228">
        <v>20</v>
      </c>
      <c r="B29" s="204" t="s">
        <v>436</v>
      </c>
      <c r="C29" s="205">
        <v>398</v>
      </c>
      <c r="D29" s="206">
        <v>0.9</v>
      </c>
      <c r="E29" s="214" t="s">
        <v>174</v>
      </c>
      <c r="F29" s="216">
        <v>15040</v>
      </c>
      <c r="G29" s="198">
        <f t="shared" si="6"/>
        <v>207260</v>
      </c>
      <c r="H29" s="173">
        <f t="shared" si="0"/>
        <v>414.20814479638011</v>
      </c>
      <c r="I29" s="209">
        <v>95</v>
      </c>
      <c r="J29" s="229">
        <v>7300</v>
      </c>
      <c r="L29" s="100">
        <f t="shared" si="7"/>
        <v>0</v>
      </c>
      <c r="M29" s="130">
        <f t="shared" si="1"/>
        <v>0</v>
      </c>
      <c r="N29" s="130">
        <f t="shared" si="2"/>
        <v>15040</v>
      </c>
      <c r="O29" s="130">
        <f t="shared" si="3"/>
        <v>0</v>
      </c>
      <c r="P29" s="130">
        <f t="shared" si="4"/>
        <v>0</v>
      </c>
    </row>
    <row r="30" spans="1:17" ht="13.95" customHeight="1" thickBot="1">
      <c r="A30" s="228">
        <v>21</v>
      </c>
      <c r="B30" s="204" t="s">
        <v>436</v>
      </c>
      <c r="C30" s="205">
        <v>301</v>
      </c>
      <c r="D30" s="206">
        <v>1.5</v>
      </c>
      <c r="E30" s="214" t="s">
        <v>174</v>
      </c>
      <c r="F30" s="216">
        <v>18940</v>
      </c>
      <c r="G30" s="198">
        <f t="shared" si="6"/>
        <v>226200</v>
      </c>
      <c r="H30" s="173">
        <f t="shared" si="0"/>
        <v>321.42986425339365</v>
      </c>
      <c r="I30" s="209">
        <v>95</v>
      </c>
      <c r="J30" s="229">
        <v>7550</v>
      </c>
      <c r="L30" s="100">
        <f t="shared" si="7"/>
        <v>0</v>
      </c>
      <c r="M30" s="130">
        <f t="shared" si="1"/>
        <v>0</v>
      </c>
      <c r="N30" s="130">
        <f t="shared" si="2"/>
        <v>18940</v>
      </c>
      <c r="O30" s="130">
        <f t="shared" si="3"/>
        <v>0</v>
      </c>
      <c r="P30" s="130">
        <f t="shared" si="4"/>
        <v>0</v>
      </c>
    </row>
    <row r="31" spans="1:17" ht="13.95" customHeight="1" thickBot="1">
      <c r="A31" s="228">
        <v>22</v>
      </c>
      <c r="B31" s="204" t="s">
        <v>436</v>
      </c>
      <c r="C31" s="205">
        <v>201</v>
      </c>
      <c r="D31" s="206">
        <v>0.6</v>
      </c>
      <c r="E31" s="214" t="s">
        <v>174</v>
      </c>
      <c r="F31" s="216">
        <v>5060</v>
      </c>
      <c r="G31" s="198">
        <f t="shared" si="6"/>
        <v>231260</v>
      </c>
      <c r="H31" s="173">
        <f t="shared" si="0"/>
        <v>206.45701357466061</v>
      </c>
      <c r="I31" s="209">
        <v>95</v>
      </c>
      <c r="J31" s="229">
        <v>7530</v>
      </c>
      <c r="L31" s="100">
        <f t="shared" si="7"/>
        <v>0</v>
      </c>
      <c r="M31" s="130">
        <f t="shared" si="1"/>
        <v>0</v>
      </c>
      <c r="N31" s="130">
        <f t="shared" si="2"/>
        <v>5060</v>
      </c>
      <c r="O31" s="130">
        <f t="shared" si="3"/>
        <v>0</v>
      </c>
      <c r="P31" s="130">
        <f t="shared" si="4"/>
        <v>0</v>
      </c>
    </row>
    <row r="32" spans="1:17" ht="13.95" customHeight="1" thickBot="1">
      <c r="A32" s="228">
        <v>23</v>
      </c>
      <c r="B32" s="204" t="s">
        <v>436</v>
      </c>
      <c r="C32" s="205">
        <v>200</v>
      </c>
      <c r="D32" s="206">
        <v>0</v>
      </c>
      <c r="E32" s="214" t="s">
        <v>186</v>
      </c>
      <c r="F32" s="216">
        <v>0</v>
      </c>
      <c r="G32" s="198">
        <f t="shared" si="6"/>
        <v>231260</v>
      </c>
      <c r="H32" s="173">
        <f t="shared" si="0"/>
        <v>200</v>
      </c>
      <c r="I32" s="209">
        <v>95</v>
      </c>
      <c r="J32" s="229">
        <v>7130</v>
      </c>
      <c r="L32" s="100">
        <f t="shared" si="7"/>
        <v>0</v>
      </c>
      <c r="M32" s="130">
        <f t="shared" si="1"/>
        <v>0</v>
      </c>
      <c r="N32" s="130">
        <f t="shared" si="2"/>
        <v>0</v>
      </c>
      <c r="O32" s="130">
        <f t="shared" si="3"/>
        <v>0</v>
      </c>
      <c r="P32" s="130">
        <f t="shared" si="4"/>
        <v>0</v>
      </c>
    </row>
    <row r="33" spans="1:16" ht="13.95" customHeight="1" thickBot="1">
      <c r="A33" s="228">
        <v>24</v>
      </c>
      <c r="B33" s="204" t="s">
        <v>436</v>
      </c>
      <c r="C33" s="205">
        <v>198</v>
      </c>
      <c r="D33" s="206">
        <v>0.6</v>
      </c>
      <c r="E33" s="214" t="s">
        <v>174</v>
      </c>
      <c r="F33" s="216">
        <v>4990</v>
      </c>
      <c r="G33" s="198">
        <f t="shared" si="6"/>
        <v>236250</v>
      </c>
      <c r="H33" s="173">
        <f t="shared" si="0"/>
        <v>203.37556561085972</v>
      </c>
      <c r="I33" s="209">
        <v>95</v>
      </c>
      <c r="J33" s="229">
        <v>7020</v>
      </c>
      <c r="L33" s="100">
        <f t="shared" si="7"/>
        <v>0</v>
      </c>
      <c r="M33" s="130">
        <f t="shared" si="1"/>
        <v>0</v>
      </c>
      <c r="N33" s="130">
        <f t="shared" si="2"/>
        <v>4990</v>
      </c>
      <c r="O33" s="130">
        <f t="shared" si="3"/>
        <v>0</v>
      </c>
      <c r="P33" s="130">
        <f t="shared" si="4"/>
        <v>0</v>
      </c>
    </row>
    <row r="34" spans="1:16" ht="13.95" customHeight="1" thickBot="1">
      <c r="A34" s="228">
        <v>25</v>
      </c>
      <c r="B34" s="204" t="s">
        <v>436</v>
      </c>
      <c r="C34" s="205">
        <v>350</v>
      </c>
      <c r="D34" s="206">
        <v>0.9</v>
      </c>
      <c r="E34" s="214" t="s">
        <v>174</v>
      </c>
      <c r="F34" s="216">
        <v>13230</v>
      </c>
      <c r="G34" s="198">
        <f t="shared" si="6"/>
        <v>249480</v>
      </c>
      <c r="H34" s="173">
        <f t="shared" si="0"/>
        <v>364.2533936651584</v>
      </c>
      <c r="I34" s="209">
        <v>95</v>
      </c>
      <c r="J34" s="229">
        <v>7080</v>
      </c>
      <c r="L34" s="100">
        <f t="shared" si="7"/>
        <v>0</v>
      </c>
      <c r="M34" s="130">
        <f t="shared" si="1"/>
        <v>0</v>
      </c>
      <c r="N34" s="130">
        <f t="shared" si="2"/>
        <v>13230</v>
      </c>
      <c r="O34" s="130">
        <f t="shared" si="3"/>
        <v>0</v>
      </c>
      <c r="P34" s="130">
        <f t="shared" si="4"/>
        <v>0</v>
      </c>
    </row>
    <row r="35" spans="1:16" ht="13.95" customHeight="1" thickBot="1">
      <c r="A35" s="228">
        <v>26</v>
      </c>
      <c r="B35" s="204" t="s">
        <v>436</v>
      </c>
      <c r="C35" s="205">
        <v>250</v>
      </c>
      <c r="D35" s="206">
        <v>1.5</v>
      </c>
      <c r="E35" s="214" t="s">
        <v>174</v>
      </c>
      <c r="F35" s="216">
        <v>15750</v>
      </c>
      <c r="G35" s="198">
        <f t="shared" si="6"/>
        <v>265230</v>
      </c>
      <c r="H35" s="173">
        <f t="shared" si="0"/>
        <v>266.96832579185519</v>
      </c>
      <c r="I35" s="209">
        <v>95</v>
      </c>
      <c r="J35" s="229">
        <v>7520</v>
      </c>
      <c r="L35" s="100">
        <f t="shared" si="7"/>
        <v>0</v>
      </c>
      <c r="M35" s="130">
        <f t="shared" si="1"/>
        <v>0</v>
      </c>
      <c r="N35" s="130">
        <f t="shared" si="2"/>
        <v>15750</v>
      </c>
      <c r="O35" s="130">
        <f t="shared" si="3"/>
        <v>0</v>
      </c>
      <c r="P35" s="130">
        <f t="shared" si="4"/>
        <v>0</v>
      </c>
    </row>
    <row r="36" spans="1:16" ht="13.95" customHeight="1" thickBot="1">
      <c r="A36" s="228">
        <v>27</v>
      </c>
      <c r="B36" s="204" t="s">
        <v>436</v>
      </c>
      <c r="C36" s="205">
        <v>250</v>
      </c>
      <c r="D36" s="206">
        <v>0.6</v>
      </c>
      <c r="E36" s="214" t="s">
        <v>174</v>
      </c>
      <c r="F36" s="216">
        <v>6300</v>
      </c>
      <c r="G36" s="198">
        <f t="shared" si="6"/>
        <v>271530</v>
      </c>
      <c r="H36" s="173">
        <f t="shared" si="0"/>
        <v>256.78733031674204</v>
      </c>
      <c r="I36" s="209">
        <v>95</v>
      </c>
      <c r="J36" s="229">
        <v>7110</v>
      </c>
      <c r="L36" s="100">
        <f t="shared" si="7"/>
        <v>0</v>
      </c>
      <c r="M36" s="130">
        <f t="shared" si="1"/>
        <v>0</v>
      </c>
      <c r="N36" s="130">
        <f t="shared" si="2"/>
        <v>6300</v>
      </c>
      <c r="O36" s="130">
        <f t="shared" si="3"/>
        <v>0</v>
      </c>
      <c r="P36" s="130">
        <f t="shared" si="4"/>
        <v>0</v>
      </c>
    </row>
    <row r="37" spans="1:16" ht="13.95" customHeight="1" thickBot="1">
      <c r="A37" s="228">
        <v>28</v>
      </c>
      <c r="B37" s="204" t="s">
        <v>436</v>
      </c>
      <c r="C37" s="205">
        <v>411</v>
      </c>
      <c r="D37" s="206">
        <v>1</v>
      </c>
      <c r="E37" s="214" t="s">
        <v>174</v>
      </c>
      <c r="F37" s="216">
        <v>17280</v>
      </c>
      <c r="G37" s="198">
        <f t="shared" si="6"/>
        <v>288810</v>
      </c>
      <c r="H37" s="173">
        <f t="shared" si="0"/>
        <v>429.59728506787332</v>
      </c>
      <c r="I37" s="209">
        <v>95</v>
      </c>
      <c r="J37" s="229">
        <v>7120</v>
      </c>
      <c r="L37" s="100">
        <f t="shared" si="7"/>
        <v>0</v>
      </c>
      <c r="M37" s="130">
        <f t="shared" si="1"/>
        <v>0</v>
      </c>
      <c r="N37" s="130">
        <f t="shared" si="2"/>
        <v>17280</v>
      </c>
      <c r="O37" s="130">
        <f t="shared" si="3"/>
        <v>0</v>
      </c>
      <c r="P37" s="130">
        <f t="shared" si="4"/>
        <v>0</v>
      </c>
    </row>
    <row r="38" spans="1:16" ht="13.95" customHeight="1" thickBot="1">
      <c r="A38" s="228">
        <v>29</v>
      </c>
      <c r="B38" s="204" t="s">
        <v>436</v>
      </c>
      <c r="C38" s="205">
        <v>303</v>
      </c>
      <c r="D38" s="206">
        <v>1.3</v>
      </c>
      <c r="E38" s="214" t="s">
        <v>174</v>
      </c>
      <c r="F38" s="216">
        <v>16550</v>
      </c>
      <c r="G38" s="198">
        <f t="shared" si="6"/>
        <v>305360</v>
      </c>
      <c r="H38" s="173">
        <f t="shared" si="0"/>
        <v>320.8235294117647</v>
      </c>
      <c r="I38" s="209">
        <v>95</v>
      </c>
      <c r="J38" s="229">
        <v>7140</v>
      </c>
      <c r="L38" s="100">
        <f t="shared" si="7"/>
        <v>0</v>
      </c>
      <c r="M38" s="130">
        <f t="shared" si="1"/>
        <v>0</v>
      </c>
      <c r="N38" s="130">
        <f t="shared" si="2"/>
        <v>16550</v>
      </c>
      <c r="O38" s="130">
        <f t="shared" si="3"/>
        <v>0</v>
      </c>
      <c r="P38" s="130">
        <f t="shared" si="4"/>
        <v>0</v>
      </c>
    </row>
    <row r="39" spans="1:16" ht="13.95" customHeight="1" thickBot="1">
      <c r="A39" s="228">
        <v>30</v>
      </c>
      <c r="B39" s="204" t="s">
        <v>513</v>
      </c>
      <c r="C39" s="205">
        <v>272</v>
      </c>
      <c r="D39" s="206">
        <v>1.5</v>
      </c>
      <c r="E39" s="214" t="s">
        <v>174</v>
      </c>
      <c r="F39" s="216">
        <v>17110</v>
      </c>
      <c r="G39" s="198">
        <f t="shared" si="6"/>
        <v>322470</v>
      </c>
      <c r="H39" s="173">
        <f t="shared" si="0"/>
        <v>290.46153846153845</v>
      </c>
      <c r="I39" s="209">
        <v>95</v>
      </c>
      <c r="J39" s="229">
        <v>7100</v>
      </c>
      <c r="L39" s="100">
        <f t="shared" si="7"/>
        <v>0</v>
      </c>
      <c r="M39" s="130">
        <f t="shared" si="1"/>
        <v>0</v>
      </c>
      <c r="N39" s="130">
        <f t="shared" si="2"/>
        <v>17110</v>
      </c>
      <c r="O39" s="130">
        <f t="shared" si="3"/>
        <v>0</v>
      </c>
      <c r="P39" s="130">
        <f t="shared" si="4"/>
        <v>0</v>
      </c>
    </row>
    <row r="40" spans="1:16" ht="13.95" customHeight="1" thickBot="1">
      <c r="A40" s="228">
        <v>31</v>
      </c>
      <c r="B40" s="204" t="s">
        <v>513</v>
      </c>
      <c r="C40" s="205">
        <v>229</v>
      </c>
      <c r="D40" s="206">
        <v>1.75</v>
      </c>
      <c r="E40" s="214" t="s">
        <v>174</v>
      </c>
      <c r="F40" s="216">
        <v>11200</v>
      </c>
      <c r="G40" s="198">
        <f t="shared" si="6"/>
        <v>333670</v>
      </c>
      <c r="H40" s="173">
        <f t="shared" si="0"/>
        <v>247.13348416289591</v>
      </c>
      <c r="I40" s="209">
        <v>95</v>
      </c>
      <c r="J40" s="229">
        <v>7240</v>
      </c>
      <c r="L40" s="100">
        <f t="shared" si="7"/>
        <v>0</v>
      </c>
      <c r="M40" s="130">
        <f t="shared" si="1"/>
        <v>0</v>
      </c>
      <c r="N40" s="130">
        <f t="shared" si="2"/>
        <v>11200</v>
      </c>
      <c r="O40" s="130">
        <f t="shared" si="3"/>
        <v>0</v>
      </c>
      <c r="P40" s="130">
        <f t="shared" si="4"/>
        <v>0</v>
      </c>
    </row>
    <row r="41" spans="1:16" ht="13.95" customHeight="1" thickBot="1">
      <c r="A41" s="228">
        <v>32</v>
      </c>
      <c r="B41" s="204"/>
      <c r="C41" s="205"/>
      <c r="D41" s="206"/>
      <c r="E41" s="214"/>
      <c r="F41" s="216">
        <f t="shared" si="5"/>
        <v>0</v>
      </c>
      <c r="G41" s="198">
        <f t="shared" si="6"/>
        <v>333670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333670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333670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333670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333670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333670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333670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333670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420.49838999999997</v>
      </c>
      <c r="D49" s="213"/>
      <c r="E49" s="207" t="s">
        <v>214</v>
      </c>
      <c r="F49" s="215"/>
      <c r="G49" s="199"/>
      <c r="H49" s="173">
        <f t="shared" si="0"/>
        <v>420.49838999999997</v>
      </c>
      <c r="I49" s="205">
        <v>95</v>
      </c>
      <c r="J49" s="229">
        <v>7740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383334.93238000001</v>
      </c>
      <c r="D50" s="195" t="s">
        <v>294</v>
      </c>
      <c r="E50" s="177" t="s">
        <v>295</v>
      </c>
      <c r="F50" s="191">
        <f>SUM(F10:F46)</f>
        <v>333670</v>
      </c>
      <c r="G50" s="201" t="s">
        <v>212</v>
      </c>
      <c r="H50" s="200"/>
      <c r="I50" s="197"/>
      <c r="J50" s="231" t="s">
        <v>257</v>
      </c>
      <c r="K50" s="32"/>
      <c r="L50" s="100"/>
      <c r="M50" s="101"/>
      <c r="N50" s="101"/>
      <c r="O50" s="102"/>
      <c r="P50" s="102"/>
    </row>
    <row r="51" spans="1:17" ht="13.95" customHeight="1" thickBot="1">
      <c r="A51" s="230" t="s">
        <v>259</v>
      </c>
      <c r="B51" s="210">
        <v>0.97916666666666663</v>
      </c>
      <c r="C51" s="190" t="s">
        <v>258</v>
      </c>
      <c r="D51" s="180" t="s">
        <v>260</v>
      </c>
      <c r="E51" s="210">
        <v>6.458333333333334E-2</v>
      </c>
      <c r="F51" s="190" t="s">
        <v>258</v>
      </c>
      <c r="G51" s="180" t="s">
        <v>261</v>
      </c>
      <c r="H51" s="217">
        <v>43165</v>
      </c>
      <c r="I51" s="197" t="s">
        <v>301</v>
      </c>
      <c r="J51" s="232">
        <f>H49+H55</f>
        <v>470.49838999999997</v>
      </c>
      <c r="K51" s="172"/>
      <c r="L51" s="100"/>
      <c r="M51" s="101"/>
      <c r="N51" s="101"/>
      <c r="O51" s="102"/>
      <c r="P51" s="102"/>
    </row>
    <row r="52" spans="1:17" ht="13.95" customHeight="1" thickBot="1">
      <c r="A52" s="230" t="s">
        <v>234</v>
      </c>
      <c r="B52" s="205">
        <v>425</v>
      </c>
      <c r="C52" s="179" t="s">
        <v>134</v>
      </c>
      <c r="D52" s="180" t="s">
        <v>216</v>
      </c>
      <c r="E52" s="211">
        <f>MAX(D10:D48)</f>
        <v>1.75</v>
      </c>
      <c r="F52" s="179" t="s">
        <v>221</v>
      </c>
      <c r="G52" s="180" t="s">
        <v>222</v>
      </c>
      <c r="H52" s="211">
        <f>F50/(SUM(C15:C48)*42)</f>
        <v>0.98177506296636297</v>
      </c>
      <c r="I52" s="197" t="s">
        <v>221</v>
      </c>
      <c r="J52" s="233" t="s">
        <v>292</v>
      </c>
      <c r="L52" s="100"/>
      <c r="M52" s="101"/>
      <c r="N52" s="101"/>
      <c r="O52" s="102"/>
      <c r="P52" s="102"/>
    </row>
    <row r="53" spans="1:17" ht="13.95" customHeight="1" thickBot="1">
      <c r="A53" s="230" t="s">
        <v>235</v>
      </c>
      <c r="B53" s="205">
        <v>2430</v>
      </c>
      <c r="C53" s="179" t="s">
        <v>134</v>
      </c>
      <c r="D53" s="180" t="s">
        <v>217</v>
      </c>
      <c r="E53" s="205">
        <f>MAX(I10:I49)</f>
        <v>95</v>
      </c>
      <c r="F53" s="179" t="s">
        <v>135</v>
      </c>
      <c r="G53" s="180" t="s">
        <v>219</v>
      </c>
      <c r="H53" s="205">
        <f>AVERAGE(I14:I48)</f>
        <v>93.111111111111114</v>
      </c>
      <c r="I53" s="197" t="s">
        <v>135</v>
      </c>
      <c r="J53" s="234">
        <f>SUM(H10:H49)+E55+H55</f>
        <v>10035.780118075847</v>
      </c>
      <c r="L53" s="172"/>
      <c r="M53" s="172"/>
      <c r="N53" s="172"/>
      <c r="O53" s="172"/>
      <c r="P53" s="172"/>
    </row>
    <row r="54" spans="1:17" ht="13.95" customHeight="1" thickBot="1">
      <c r="A54" s="230" t="s">
        <v>136</v>
      </c>
      <c r="B54" s="208">
        <v>1127</v>
      </c>
      <c r="C54" s="179" t="s">
        <v>134</v>
      </c>
      <c r="D54" s="180" t="s">
        <v>218</v>
      </c>
      <c r="E54" s="205">
        <f>MAX(J10:J49)</f>
        <v>8340</v>
      </c>
      <c r="F54" s="179" t="s">
        <v>134</v>
      </c>
      <c r="G54" s="180" t="s">
        <v>220</v>
      </c>
      <c r="H54" s="205">
        <f>AVERAGE(J14:J48)</f>
        <v>7575.9259259259261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0.55913318410744262</v>
      </c>
      <c r="C55" s="179" t="s">
        <v>289</v>
      </c>
      <c r="D55" s="189" t="s">
        <v>287</v>
      </c>
      <c r="E55" s="212">
        <v>493</v>
      </c>
      <c r="F55" s="179" t="s">
        <v>288</v>
      </c>
      <c r="G55" s="178" t="s">
        <v>290</v>
      </c>
      <c r="H55" s="212">
        <v>50</v>
      </c>
      <c r="I55" s="197" t="s">
        <v>288</v>
      </c>
      <c r="J55" s="234">
        <f>(C50/42)+E55+H55</f>
        <v>9670.0221995238098</v>
      </c>
      <c r="L55" s="85">
        <f t="shared" ref="L55:P55" si="10">SUM(L10:L49)</f>
        <v>59.523809523809526</v>
      </c>
      <c r="M55" s="85">
        <f t="shared" si="10"/>
        <v>82770</v>
      </c>
      <c r="N55" s="85">
        <f t="shared" si="10"/>
        <v>250900</v>
      </c>
      <c r="O55" s="85">
        <f t="shared" si="10"/>
        <v>0</v>
      </c>
      <c r="P55" s="85">
        <f t="shared" si="10"/>
        <v>0</v>
      </c>
    </row>
    <row r="56" spans="1:17" ht="43.2" customHeight="1">
      <c r="A56" s="625" t="s">
        <v>516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18967</v>
      </c>
      <c r="B61" s="119">
        <f>C6</f>
        <v>19117</v>
      </c>
      <c r="C61" s="119">
        <f>C50</f>
        <v>383334.93238000001</v>
      </c>
      <c r="D61" s="119">
        <f>J55</f>
        <v>9670.0221995238098</v>
      </c>
      <c r="E61" s="119">
        <f>F50</f>
        <v>333670</v>
      </c>
      <c r="F61" s="119">
        <f>M55</f>
        <v>82770</v>
      </c>
      <c r="G61" s="119">
        <f>N55</f>
        <v>250900</v>
      </c>
      <c r="H61" s="119">
        <f>O55</f>
        <v>0</v>
      </c>
      <c r="I61" s="119">
        <f>P55</f>
        <v>0</v>
      </c>
      <c r="J61" s="119">
        <f>B52</f>
        <v>425</v>
      </c>
      <c r="K61" s="119">
        <f>B53</f>
        <v>2430</v>
      </c>
      <c r="L61" s="119">
        <f>B54</f>
        <v>1127</v>
      </c>
      <c r="M61" s="120">
        <f>B55</f>
        <v>0.55913318410744262</v>
      </c>
      <c r="N61" s="119">
        <f>E53</f>
        <v>95</v>
      </c>
      <c r="O61" s="119">
        <f>H53</f>
        <v>93.111111111111114</v>
      </c>
      <c r="P61" s="119">
        <f>E54</f>
        <v>8340</v>
      </c>
      <c r="Q61" s="119">
        <f>H54</f>
        <v>7575.9259259259261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0.24888955582232894</v>
      </c>
      <c r="N3" s="143">
        <f>N55/F50</f>
        <v>0.75111044417767103</v>
      </c>
      <c r="O3" s="143">
        <f>O55/F50</f>
        <v>0</v>
      </c>
      <c r="P3" s="143">
        <f>P55/F50</f>
        <v>0</v>
      </c>
    </row>
    <row r="4" spans="1:17" ht="13.95" customHeight="1" thickBot="1">
      <c r="A4" s="615">
        <v>48</v>
      </c>
      <c r="B4" s="181" t="s">
        <v>276</v>
      </c>
      <c r="C4" s="202">
        <v>10965</v>
      </c>
      <c r="D4" s="182" t="s">
        <v>137</v>
      </c>
      <c r="E4" s="186">
        <f>'Perf Sheet '!$L$5</f>
        <v>2.2169999999999999E-2</v>
      </c>
      <c r="F4" s="616" t="s">
        <v>284</v>
      </c>
      <c r="G4" s="617"/>
      <c r="H4" s="618" t="s">
        <v>540</v>
      </c>
      <c r="I4" s="618"/>
      <c r="J4" s="619"/>
      <c r="N4" s="32"/>
    </row>
    <row r="5" spans="1:17" ht="13.95" customHeight="1" thickBot="1">
      <c r="A5" s="615"/>
      <c r="B5" s="580" t="s">
        <v>139</v>
      </c>
      <c r="C5" s="203">
        <v>10800</v>
      </c>
      <c r="D5" s="183" t="s">
        <v>277</v>
      </c>
      <c r="E5" s="187">
        <f>(C6+C5)/2</f>
        <v>10874.5</v>
      </c>
      <c r="F5" s="616" t="s">
        <v>285</v>
      </c>
      <c r="G5" s="620"/>
      <c r="H5" s="618" t="s">
        <v>509</v>
      </c>
      <c r="I5" s="621"/>
      <c r="J5" s="619"/>
      <c r="M5" s="628" t="s">
        <v>198</v>
      </c>
      <c r="N5" s="629"/>
      <c r="O5" s="629"/>
      <c r="P5" s="630"/>
    </row>
    <row r="6" spans="1:17" ht="13.95" customHeight="1" thickBot="1">
      <c r="A6" s="225" t="s">
        <v>202</v>
      </c>
      <c r="B6" s="580" t="s">
        <v>140</v>
      </c>
      <c r="C6" s="203">
        <v>10949</v>
      </c>
      <c r="D6" s="184" t="s">
        <v>203</v>
      </c>
      <c r="E6" s="188">
        <f>'Perf Sheet '!$J$13</f>
        <v>0.65</v>
      </c>
      <c r="F6" s="192" t="s">
        <v>226</v>
      </c>
      <c r="G6" s="194">
        <f>SUM(C12:C15)/SUM(C12:C46)</f>
        <v>0.10322220908031023</v>
      </c>
      <c r="H6" s="192" t="s">
        <v>224</v>
      </c>
      <c r="I6" s="173">
        <f>J55/'Perf Sheet '!$E$21</f>
        <v>49.152131908719163</v>
      </c>
      <c r="J6" s="226"/>
      <c r="M6" s="631" t="s">
        <v>199</v>
      </c>
      <c r="N6" s="632"/>
      <c r="O6" s="632"/>
      <c r="P6" s="633"/>
    </row>
    <row r="7" spans="1:17" ht="13.95" customHeight="1" thickBot="1">
      <c r="A7" s="227">
        <v>22.1</v>
      </c>
      <c r="B7" s="580" t="s">
        <v>141</v>
      </c>
      <c r="C7" s="203">
        <v>8943</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36</v>
      </c>
      <c r="D10" s="206"/>
      <c r="E10" s="214" t="s">
        <v>197</v>
      </c>
      <c r="F10" s="216">
        <f>(D10*42)*C10</f>
        <v>0</v>
      </c>
      <c r="G10" s="198">
        <f>F10</f>
        <v>0</v>
      </c>
      <c r="H10" s="173">
        <f t="shared" ref="H10:H49" si="0">(1*((D10/$A$7)+1))*C10</f>
        <v>36</v>
      </c>
      <c r="I10" s="209">
        <v>15</v>
      </c>
      <c r="J10" s="229">
        <v>4715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6110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130</v>
      </c>
      <c r="D12" s="206"/>
      <c r="E12" s="214" t="s">
        <v>147</v>
      </c>
      <c r="F12" s="216">
        <f t="shared" si="5"/>
        <v>0</v>
      </c>
      <c r="G12" s="198">
        <f t="shared" si="6"/>
        <v>0</v>
      </c>
      <c r="H12" s="173">
        <f t="shared" si="0"/>
        <v>130</v>
      </c>
      <c r="I12" s="209">
        <v>95</v>
      </c>
      <c r="J12" s="229">
        <v>6900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6530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509</v>
      </c>
      <c r="D14" s="206"/>
      <c r="E14" s="214" t="s">
        <v>148</v>
      </c>
      <c r="F14" s="216">
        <f t="shared" si="5"/>
        <v>0</v>
      </c>
      <c r="G14" s="198">
        <f t="shared" si="6"/>
        <v>0</v>
      </c>
      <c r="H14" s="173">
        <f t="shared" si="0"/>
        <v>509</v>
      </c>
      <c r="I14" s="209">
        <v>95</v>
      </c>
      <c r="J14" s="229">
        <v>6420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198</v>
      </c>
      <c r="D15" s="206">
        <v>0.3</v>
      </c>
      <c r="E15" s="214" t="s">
        <v>194</v>
      </c>
      <c r="F15" s="216">
        <v>2500</v>
      </c>
      <c r="G15" s="198">
        <f t="shared" si="6"/>
        <v>2500</v>
      </c>
      <c r="H15" s="173">
        <f t="shared" si="0"/>
        <v>200.68778280542986</v>
      </c>
      <c r="I15" s="209">
        <v>95</v>
      </c>
      <c r="J15" s="229">
        <v>6540</v>
      </c>
      <c r="L15" s="100">
        <f t="shared" si="7"/>
        <v>0</v>
      </c>
      <c r="M15" s="130">
        <f t="shared" si="1"/>
        <v>2500</v>
      </c>
      <c r="N15" s="130">
        <f t="shared" si="2"/>
        <v>0</v>
      </c>
      <c r="O15" s="130">
        <f t="shared" si="3"/>
        <v>0</v>
      </c>
      <c r="P15" s="130">
        <f t="shared" si="4"/>
        <v>0</v>
      </c>
      <c r="Q15" s="86" t="s">
        <v>175</v>
      </c>
    </row>
    <row r="16" spans="1:17" ht="13.95" customHeight="1" thickBot="1">
      <c r="A16" s="228">
        <v>7</v>
      </c>
      <c r="B16" s="204" t="s">
        <v>577</v>
      </c>
      <c r="C16" s="205">
        <v>250</v>
      </c>
      <c r="D16" s="206">
        <v>0.6</v>
      </c>
      <c r="E16" s="214" t="s">
        <v>194</v>
      </c>
      <c r="F16" s="216">
        <v>6310</v>
      </c>
      <c r="G16" s="198">
        <f t="shared" si="6"/>
        <v>8810</v>
      </c>
      <c r="H16" s="173">
        <f t="shared" si="0"/>
        <v>256.78733031674204</v>
      </c>
      <c r="I16" s="209">
        <v>95</v>
      </c>
      <c r="J16" s="229">
        <v>6620</v>
      </c>
      <c r="L16" s="100">
        <f t="shared" si="7"/>
        <v>0</v>
      </c>
      <c r="M16" s="130">
        <f t="shared" si="1"/>
        <v>6310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11330</v>
      </c>
      <c r="G17" s="198">
        <f t="shared" si="6"/>
        <v>20140</v>
      </c>
      <c r="H17" s="173">
        <f t="shared" si="0"/>
        <v>312.21719457013575</v>
      </c>
      <c r="I17" s="209">
        <v>95</v>
      </c>
      <c r="J17" s="229">
        <v>6460</v>
      </c>
      <c r="L17" s="100">
        <f t="shared" si="7"/>
        <v>0</v>
      </c>
      <c r="M17" s="130">
        <f t="shared" si="1"/>
        <v>11330</v>
      </c>
      <c r="N17" s="130">
        <f t="shared" si="2"/>
        <v>0</v>
      </c>
      <c r="O17" s="130">
        <f t="shared" si="3"/>
        <v>0</v>
      </c>
      <c r="P17" s="130">
        <f t="shared" si="4"/>
        <v>0</v>
      </c>
      <c r="Q17" s="86" t="s">
        <v>148</v>
      </c>
    </row>
    <row r="18" spans="1:17" ht="13.95" customHeight="1" thickBot="1">
      <c r="A18" s="228">
        <v>9</v>
      </c>
      <c r="B18" s="204" t="s">
        <v>577</v>
      </c>
      <c r="C18" s="205">
        <v>500</v>
      </c>
      <c r="D18" s="206">
        <v>1.1000000000000001</v>
      </c>
      <c r="E18" s="214" t="s">
        <v>194</v>
      </c>
      <c r="F18" s="216">
        <v>23110</v>
      </c>
      <c r="G18" s="198">
        <f t="shared" si="6"/>
        <v>43250</v>
      </c>
      <c r="H18" s="173">
        <f t="shared" si="0"/>
        <v>524.88687782805437</v>
      </c>
      <c r="I18" s="209">
        <v>95</v>
      </c>
      <c r="J18" s="229">
        <v>6150</v>
      </c>
      <c r="L18" s="100">
        <f t="shared" si="7"/>
        <v>0</v>
      </c>
      <c r="M18" s="130">
        <f t="shared" si="1"/>
        <v>23110</v>
      </c>
      <c r="N18" s="130">
        <f t="shared" si="2"/>
        <v>0</v>
      </c>
      <c r="O18" s="130">
        <f t="shared" si="3"/>
        <v>0</v>
      </c>
      <c r="P18" s="130">
        <f t="shared" si="4"/>
        <v>0</v>
      </c>
      <c r="Q18" s="86" t="s">
        <v>63</v>
      </c>
    </row>
    <row r="19" spans="1:17" ht="13.95" customHeight="1" thickBot="1">
      <c r="A19" s="228">
        <v>10</v>
      </c>
      <c r="B19" s="204" t="s">
        <v>577</v>
      </c>
      <c r="C19" s="205">
        <v>450</v>
      </c>
      <c r="D19" s="206">
        <v>1.3</v>
      </c>
      <c r="E19" s="214" t="s">
        <v>194</v>
      </c>
      <c r="F19" s="216">
        <v>24550</v>
      </c>
      <c r="G19" s="198">
        <f t="shared" si="6"/>
        <v>67800</v>
      </c>
      <c r="H19" s="173">
        <f t="shared" si="0"/>
        <v>476.47058823529414</v>
      </c>
      <c r="I19" s="209">
        <v>95</v>
      </c>
      <c r="J19" s="229">
        <v>6175</v>
      </c>
      <c r="L19" s="100">
        <f t="shared" si="7"/>
        <v>0</v>
      </c>
      <c r="M19" s="130">
        <f t="shared" si="1"/>
        <v>24550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15130</v>
      </c>
      <c r="G20" s="198">
        <f t="shared" si="6"/>
        <v>82930</v>
      </c>
      <c r="H20" s="173">
        <f t="shared" si="0"/>
        <v>256.28959276018099</v>
      </c>
      <c r="I20" s="209">
        <v>95</v>
      </c>
      <c r="J20" s="229">
        <v>6000</v>
      </c>
      <c r="L20" s="100">
        <f t="shared" si="7"/>
        <v>0</v>
      </c>
      <c r="M20" s="130">
        <f t="shared" si="1"/>
        <v>15130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90490</v>
      </c>
      <c r="H21" s="173">
        <f t="shared" si="0"/>
        <v>308.1447963800905</v>
      </c>
      <c r="I21" s="209">
        <v>95</v>
      </c>
      <c r="J21" s="229">
        <v>5720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111270</v>
      </c>
      <c r="H22" s="173">
        <f t="shared" si="0"/>
        <v>572.39819004524895</v>
      </c>
      <c r="I22" s="209">
        <v>95</v>
      </c>
      <c r="J22" s="229">
        <v>5750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577</v>
      </c>
      <c r="C23" s="205">
        <v>150</v>
      </c>
      <c r="D23" s="206">
        <v>0.3</v>
      </c>
      <c r="E23" s="214" t="s">
        <v>174</v>
      </c>
      <c r="F23" s="216">
        <v>1890</v>
      </c>
      <c r="G23" s="198">
        <f t="shared" si="6"/>
        <v>113160</v>
      </c>
      <c r="H23" s="173">
        <f t="shared" si="0"/>
        <v>152.03619909502262</v>
      </c>
      <c r="I23" s="209">
        <v>95</v>
      </c>
      <c r="J23" s="229">
        <v>5500</v>
      </c>
      <c r="L23" s="100">
        <f t="shared" si="7"/>
        <v>0</v>
      </c>
      <c r="M23" s="130">
        <f t="shared" si="1"/>
        <v>0</v>
      </c>
      <c r="N23" s="130">
        <f t="shared" si="2"/>
        <v>1890</v>
      </c>
      <c r="O23" s="130">
        <f t="shared" si="3"/>
        <v>0</v>
      </c>
      <c r="P23" s="130">
        <f t="shared" si="4"/>
        <v>0</v>
      </c>
      <c r="Q23" s="86" t="s">
        <v>249</v>
      </c>
    </row>
    <row r="24" spans="1:17" ht="13.95" customHeight="1" thickBot="1">
      <c r="A24" s="228">
        <v>15</v>
      </c>
      <c r="B24" s="204" t="s">
        <v>577</v>
      </c>
      <c r="C24" s="205">
        <v>350</v>
      </c>
      <c r="D24" s="206">
        <v>0.9</v>
      </c>
      <c r="E24" s="214" t="s">
        <v>174</v>
      </c>
      <c r="F24" s="216">
        <v>13220</v>
      </c>
      <c r="G24" s="198">
        <f t="shared" si="6"/>
        <v>126380</v>
      </c>
      <c r="H24" s="173">
        <f t="shared" si="0"/>
        <v>364.2533936651584</v>
      </c>
      <c r="I24" s="209">
        <v>95</v>
      </c>
      <c r="J24" s="229">
        <v>5520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577</v>
      </c>
      <c r="C25" s="205">
        <v>500</v>
      </c>
      <c r="D25" s="206">
        <v>1.3</v>
      </c>
      <c r="E25" s="214" t="s">
        <v>174</v>
      </c>
      <c r="F25" s="216">
        <v>27280</v>
      </c>
      <c r="G25" s="198">
        <f t="shared" si="6"/>
        <v>153660</v>
      </c>
      <c r="H25" s="173">
        <f t="shared" si="0"/>
        <v>529.41176470588232</v>
      </c>
      <c r="I25" s="209">
        <v>95</v>
      </c>
      <c r="J25" s="229">
        <v>5700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577</v>
      </c>
      <c r="C26" s="205">
        <v>150</v>
      </c>
      <c r="D26" s="206">
        <v>0.3</v>
      </c>
      <c r="E26" s="214" t="s">
        <v>174</v>
      </c>
      <c r="F26" s="216">
        <v>1890</v>
      </c>
      <c r="G26" s="198">
        <f t="shared" si="6"/>
        <v>155550</v>
      </c>
      <c r="H26" s="173">
        <f t="shared" si="0"/>
        <v>152.03619909502262</v>
      </c>
      <c r="I26" s="209">
        <v>95</v>
      </c>
      <c r="J26" s="229">
        <v>5650</v>
      </c>
      <c r="L26" s="100">
        <f t="shared" si="7"/>
        <v>0</v>
      </c>
      <c r="M26" s="130">
        <f t="shared" si="1"/>
        <v>0</v>
      </c>
      <c r="N26" s="130">
        <f t="shared" si="2"/>
        <v>1890</v>
      </c>
      <c r="O26" s="130">
        <f t="shared" si="3"/>
        <v>0</v>
      </c>
      <c r="P26" s="130">
        <f t="shared" si="4"/>
        <v>0</v>
      </c>
    </row>
    <row r="27" spans="1:17" ht="13.95" customHeight="1" thickBot="1">
      <c r="A27" s="228">
        <v>18</v>
      </c>
      <c r="B27" s="204" t="s">
        <v>577</v>
      </c>
      <c r="C27" s="205">
        <v>398</v>
      </c>
      <c r="D27" s="206">
        <v>0.9</v>
      </c>
      <c r="E27" s="214" t="s">
        <v>174</v>
      </c>
      <c r="F27" s="216">
        <v>15040</v>
      </c>
      <c r="G27" s="198">
        <f t="shared" si="6"/>
        <v>170590</v>
      </c>
      <c r="H27" s="173">
        <f t="shared" si="0"/>
        <v>414.20814479638011</v>
      </c>
      <c r="I27" s="209">
        <v>95</v>
      </c>
      <c r="J27" s="229">
        <v>5630</v>
      </c>
      <c r="L27" s="100">
        <f t="shared" si="7"/>
        <v>0</v>
      </c>
      <c r="M27" s="130">
        <f t="shared" si="1"/>
        <v>0</v>
      </c>
      <c r="N27" s="130">
        <f t="shared" si="2"/>
        <v>15040</v>
      </c>
      <c r="O27" s="130">
        <f t="shared" si="3"/>
        <v>0</v>
      </c>
      <c r="P27" s="130">
        <f t="shared" si="4"/>
        <v>0</v>
      </c>
    </row>
    <row r="28" spans="1:17" ht="13.95" customHeight="1" thickBot="1">
      <c r="A28" s="228">
        <v>19</v>
      </c>
      <c r="B28" s="204" t="s">
        <v>577</v>
      </c>
      <c r="C28" s="205">
        <v>400</v>
      </c>
      <c r="D28" s="206">
        <v>1.3</v>
      </c>
      <c r="E28" s="214" t="s">
        <v>174</v>
      </c>
      <c r="F28" s="216">
        <v>21860</v>
      </c>
      <c r="G28" s="198">
        <f t="shared" si="6"/>
        <v>192450</v>
      </c>
      <c r="H28" s="173">
        <f t="shared" si="0"/>
        <v>423.52941176470591</v>
      </c>
      <c r="I28" s="209">
        <v>95</v>
      </c>
      <c r="J28" s="229">
        <v>5640</v>
      </c>
      <c r="L28" s="100">
        <f t="shared" si="7"/>
        <v>0</v>
      </c>
      <c r="M28" s="130">
        <f t="shared" si="1"/>
        <v>0</v>
      </c>
      <c r="N28" s="130">
        <f t="shared" si="2"/>
        <v>21860</v>
      </c>
      <c r="O28" s="130">
        <f t="shared" si="3"/>
        <v>0</v>
      </c>
      <c r="P28" s="130">
        <f t="shared" si="4"/>
        <v>0</v>
      </c>
    </row>
    <row r="29" spans="1:17" ht="13.95" customHeight="1" thickBot="1">
      <c r="A29" s="228">
        <v>20</v>
      </c>
      <c r="B29" s="204" t="s">
        <v>577</v>
      </c>
      <c r="C29" s="205">
        <v>400</v>
      </c>
      <c r="D29" s="206">
        <v>0.9</v>
      </c>
      <c r="E29" s="214" t="s">
        <v>174</v>
      </c>
      <c r="F29" s="216">
        <v>15110</v>
      </c>
      <c r="G29" s="198">
        <f t="shared" si="6"/>
        <v>207560</v>
      </c>
      <c r="H29" s="173">
        <f t="shared" si="0"/>
        <v>416.28959276018105</v>
      </c>
      <c r="I29" s="209">
        <v>95</v>
      </c>
      <c r="J29" s="229">
        <v>5540</v>
      </c>
      <c r="L29" s="100">
        <f t="shared" si="7"/>
        <v>0</v>
      </c>
      <c r="M29" s="130">
        <f t="shared" si="1"/>
        <v>0</v>
      </c>
      <c r="N29" s="130">
        <f t="shared" si="2"/>
        <v>15110</v>
      </c>
      <c r="O29" s="130">
        <f t="shared" si="3"/>
        <v>0</v>
      </c>
      <c r="P29" s="130">
        <f t="shared" si="4"/>
        <v>0</v>
      </c>
    </row>
    <row r="30" spans="1:17" ht="13.95" customHeight="1" thickBot="1">
      <c r="A30" s="228">
        <v>21</v>
      </c>
      <c r="B30" s="204" t="s">
        <v>577</v>
      </c>
      <c r="C30" s="205">
        <v>382</v>
      </c>
      <c r="D30" s="206">
        <v>1.5</v>
      </c>
      <c r="E30" s="214" t="s">
        <v>174</v>
      </c>
      <c r="F30" s="216">
        <v>24070</v>
      </c>
      <c r="G30" s="198">
        <f t="shared" si="6"/>
        <v>231630</v>
      </c>
      <c r="H30" s="173">
        <f t="shared" si="0"/>
        <v>407.92760180995475</v>
      </c>
      <c r="I30" s="209">
        <v>95</v>
      </c>
      <c r="J30" s="229">
        <v>6000</v>
      </c>
      <c r="L30" s="100">
        <f t="shared" si="7"/>
        <v>0</v>
      </c>
      <c r="M30" s="130">
        <f t="shared" si="1"/>
        <v>0</v>
      </c>
      <c r="N30" s="130">
        <f t="shared" si="2"/>
        <v>24070</v>
      </c>
      <c r="O30" s="130">
        <f t="shared" si="3"/>
        <v>0</v>
      </c>
      <c r="P30" s="130">
        <f t="shared" si="4"/>
        <v>0</v>
      </c>
    </row>
    <row r="31" spans="1:17" ht="13.95" customHeight="1" thickBot="1">
      <c r="A31" s="228">
        <v>22</v>
      </c>
      <c r="B31" s="204" t="s">
        <v>577</v>
      </c>
      <c r="C31" s="205">
        <v>300</v>
      </c>
      <c r="D31" s="206">
        <v>0.6</v>
      </c>
      <c r="E31" s="214" t="s">
        <v>174</v>
      </c>
      <c r="F31" s="216">
        <v>7510</v>
      </c>
      <c r="G31" s="198">
        <f t="shared" si="6"/>
        <v>239140</v>
      </c>
      <c r="H31" s="173">
        <f t="shared" si="0"/>
        <v>308.1447963800905</v>
      </c>
      <c r="I31" s="209">
        <v>95</v>
      </c>
      <c r="J31" s="229">
        <v>5740</v>
      </c>
      <c r="L31" s="100">
        <f t="shared" si="7"/>
        <v>0</v>
      </c>
      <c r="M31" s="130">
        <f t="shared" si="1"/>
        <v>0</v>
      </c>
      <c r="N31" s="130">
        <f t="shared" si="2"/>
        <v>7510</v>
      </c>
      <c r="O31" s="130">
        <f t="shared" si="3"/>
        <v>0</v>
      </c>
      <c r="P31" s="130">
        <f t="shared" si="4"/>
        <v>0</v>
      </c>
    </row>
    <row r="32" spans="1:17" ht="13.95" customHeight="1" thickBot="1">
      <c r="A32" s="228">
        <v>23</v>
      </c>
      <c r="B32" s="204" t="s">
        <v>577</v>
      </c>
      <c r="C32" s="205">
        <v>350</v>
      </c>
      <c r="D32" s="206">
        <v>0.9</v>
      </c>
      <c r="E32" s="214" t="s">
        <v>174</v>
      </c>
      <c r="F32" s="216">
        <v>13220</v>
      </c>
      <c r="G32" s="198">
        <f t="shared" si="6"/>
        <v>252360</v>
      </c>
      <c r="H32" s="173">
        <f t="shared" si="0"/>
        <v>364.2533936651584</v>
      </c>
      <c r="I32" s="209">
        <v>95</v>
      </c>
      <c r="J32" s="229">
        <v>5660</v>
      </c>
      <c r="L32" s="100">
        <f t="shared" si="7"/>
        <v>0</v>
      </c>
      <c r="M32" s="130">
        <f t="shared" si="1"/>
        <v>0</v>
      </c>
      <c r="N32" s="130">
        <f t="shared" si="2"/>
        <v>13220</v>
      </c>
      <c r="O32" s="130">
        <f t="shared" si="3"/>
        <v>0</v>
      </c>
      <c r="P32" s="130">
        <f t="shared" si="4"/>
        <v>0</v>
      </c>
    </row>
    <row r="33" spans="1:16" ht="13.95" customHeight="1" thickBot="1">
      <c r="A33" s="228">
        <v>24</v>
      </c>
      <c r="B33" s="204" t="s">
        <v>577</v>
      </c>
      <c r="C33" s="205">
        <v>250</v>
      </c>
      <c r="D33" s="206">
        <v>1.5</v>
      </c>
      <c r="E33" s="214" t="s">
        <v>174</v>
      </c>
      <c r="F33" s="216">
        <v>15750</v>
      </c>
      <c r="G33" s="198">
        <f t="shared" si="6"/>
        <v>268110</v>
      </c>
      <c r="H33" s="173">
        <f t="shared" si="0"/>
        <v>266.96832579185519</v>
      </c>
      <c r="I33" s="209">
        <v>95</v>
      </c>
      <c r="J33" s="229">
        <v>5860</v>
      </c>
      <c r="L33" s="100">
        <f t="shared" si="7"/>
        <v>0</v>
      </c>
      <c r="M33" s="130">
        <f t="shared" si="1"/>
        <v>0</v>
      </c>
      <c r="N33" s="130">
        <f t="shared" si="2"/>
        <v>15750</v>
      </c>
      <c r="O33" s="130">
        <f t="shared" si="3"/>
        <v>0</v>
      </c>
      <c r="P33" s="130">
        <f t="shared" si="4"/>
        <v>0</v>
      </c>
    </row>
    <row r="34" spans="1:16" ht="13.95" customHeight="1" thickBot="1">
      <c r="A34" s="228">
        <v>25</v>
      </c>
      <c r="B34" s="204" t="s">
        <v>577</v>
      </c>
      <c r="C34" s="205">
        <v>250</v>
      </c>
      <c r="D34" s="206">
        <v>0.6</v>
      </c>
      <c r="E34" s="214" t="s">
        <v>174</v>
      </c>
      <c r="F34" s="216">
        <v>6310</v>
      </c>
      <c r="G34" s="198">
        <f t="shared" si="6"/>
        <v>274420</v>
      </c>
      <c r="H34" s="173">
        <f t="shared" si="0"/>
        <v>256.78733031674204</v>
      </c>
      <c r="I34" s="209">
        <v>95</v>
      </c>
      <c r="J34" s="229">
        <v>6030</v>
      </c>
      <c r="L34" s="100">
        <f t="shared" si="7"/>
        <v>0</v>
      </c>
      <c r="M34" s="130">
        <f t="shared" si="1"/>
        <v>0</v>
      </c>
      <c r="N34" s="130">
        <f t="shared" si="2"/>
        <v>6310</v>
      </c>
      <c r="O34" s="130">
        <f t="shared" si="3"/>
        <v>0</v>
      </c>
      <c r="P34" s="130">
        <f t="shared" si="4"/>
        <v>0</v>
      </c>
    </row>
    <row r="35" spans="1:16" ht="13.95" customHeight="1" thickBot="1">
      <c r="A35" s="228">
        <v>26</v>
      </c>
      <c r="B35" s="204" t="s">
        <v>577</v>
      </c>
      <c r="C35" s="205">
        <v>410</v>
      </c>
      <c r="D35" s="206">
        <v>1</v>
      </c>
      <c r="E35" s="214" t="s">
        <v>174</v>
      </c>
      <c r="F35" s="216">
        <v>17240</v>
      </c>
      <c r="G35" s="198">
        <f t="shared" si="6"/>
        <v>291660</v>
      </c>
      <c r="H35" s="173">
        <f t="shared" si="0"/>
        <v>428.55203619909503</v>
      </c>
      <c r="I35" s="209">
        <v>94</v>
      </c>
      <c r="J35" s="229">
        <v>5920</v>
      </c>
      <c r="L35" s="100">
        <f t="shared" si="7"/>
        <v>0</v>
      </c>
      <c r="M35" s="130">
        <f t="shared" si="1"/>
        <v>0</v>
      </c>
      <c r="N35" s="130">
        <f t="shared" si="2"/>
        <v>17240</v>
      </c>
      <c r="O35" s="130">
        <f t="shared" si="3"/>
        <v>0</v>
      </c>
      <c r="P35" s="130">
        <f t="shared" si="4"/>
        <v>0</v>
      </c>
    </row>
    <row r="36" spans="1:16" ht="13.95" customHeight="1" thickBot="1">
      <c r="A36" s="228">
        <v>27</v>
      </c>
      <c r="B36" s="204" t="s">
        <v>577</v>
      </c>
      <c r="C36" s="205">
        <v>248</v>
      </c>
      <c r="D36" s="206">
        <v>1.3</v>
      </c>
      <c r="E36" s="214" t="s">
        <v>174</v>
      </c>
      <c r="F36" s="216">
        <v>13530</v>
      </c>
      <c r="G36" s="198">
        <f t="shared" si="6"/>
        <v>305190</v>
      </c>
      <c r="H36" s="173">
        <f t="shared" si="0"/>
        <v>262.58823529411762</v>
      </c>
      <c r="I36" s="209">
        <v>94</v>
      </c>
      <c r="J36" s="229">
        <v>5830</v>
      </c>
      <c r="L36" s="100">
        <f t="shared" si="7"/>
        <v>0</v>
      </c>
      <c r="M36" s="130">
        <f t="shared" si="1"/>
        <v>0</v>
      </c>
      <c r="N36" s="130">
        <f t="shared" si="2"/>
        <v>13530</v>
      </c>
      <c r="O36" s="130">
        <f t="shared" si="3"/>
        <v>0</v>
      </c>
      <c r="P36" s="130">
        <f t="shared" si="4"/>
        <v>0</v>
      </c>
    </row>
    <row r="37" spans="1:16" ht="13.95" customHeight="1" thickBot="1">
      <c r="A37" s="228">
        <v>28</v>
      </c>
      <c r="B37" s="204" t="s">
        <v>577</v>
      </c>
      <c r="C37" s="205">
        <v>200</v>
      </c>
      <c r="D37" s="206">
        <v>1.5</v>
      </c>
      <c r="E37" s="214" t="s">
        <v>174</v>
      </c>
      <c r="F37" s="216">
        <v>12600</v>
      </c>
      <c r="G37" s="198">
        <f t="shared" si="6"/>
        <v>317790</v>
      </c>
      <c r="H37" s="173">
        <f t="shared" si="0"/>
        <v>213.57466063348417</v>
      </c>
      <c r="I37" s="209">
        <v>94</v>
      </c>
      <c r="J37" s="229">
        <v>5850</v>
      </c>
      <c r="L37" s="100">
        <f t="shared" si="7"/>
        <v>0</v>
      </c>
      <c r="M37" s="130">
        <f t="shared" si="1"/>
        <v>0</v>
      </c>
      <c r="N37" s="130">
        <f t="shared" si="2"/>
        <v>12600</v>
      </c>
      <c r="O37" s="130">
        <f t="shared" si="3"/>
        <v>0</v>
      </c>
      <c r="P37" s="130">
        <f t="shared" si="4"/>
        <v>0</v>
      </c>
    </row>
    <row r="38" spans="1:16" ht="13.95" customHeight="1" thickBot="1">
      <c r="A38" s="228">
        <v>29</v>
      </c>
      <c r="B38" s="204" t="s">
        <v>577</v>
      </c>
      <c r="C38" s="205">
        <v>254</v>
      </c>
      <c r="D38" s="206">
        <v>2</v>
      </c>
      <c r="E38" s="214" t="s">
        <v>174</v>
      </c>
      <c r="F38" s="216">
        <v>15410</v>
      </c>
      <c r="G38" s="198">
        <f t="shared" si="6"/>
        <v>333200</v>
      </c>
      <c r="H38" s="173">
        <f t="shared" si="0"/>
        <v>276.98642533936646</v>
      </c>
      <c r="I38" s="209">
        <v>94</v>
      </c>
      <c r="J38" s="229">
        <v>6050</v>
      </c>
      <c r="L38" s="100">
        <f t="shared" si="7"/>
        <v>0</v>
      </c>
      <c r="M38" s="130">
        <f t="shared" si="1"/>
        <v>0</v>
      </c>
      <c r="N38" s="130">
        <f t="shared" si="2"/>
        <v>15410</v>
      </c>
      <c r="O38" s="130">
        <f t="shared" si="3"/>
        <v>0</v>
      </c>
      <c r="P38" s="130">
        <f t="shared" si="4"/>
        <v>0</v>
      </c>
    </row>
    <row r="39" spans="1:16" ht="13.95" customHeight="1" thickBot="1">
      <c r="A39" s="228">
        <v>30</v>
      </c>
      <c r="B39" s="204"/>
      <c r="C39" s="205"/>
      <c r="D39" s="206"/>
      <c r="E39" s="214"/>
      <c r="F39" s="216">
        <f t="shared" si="5"/>
        <v>0</v>
      </c>
      <c r="G39" s="198">
        <f t="shared" si="6"/>
        <v>333200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333200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239.43599999999998</v>
      </c>
      <c r="D49" s="213"/>
      <c r="E49" s="207" t="s">
        <v>214</v>
      </c>
      <c r="F49" s="215"/>
      <c r="G49" s="199"/>
      <c r="H49" s="173">
        <f t="shared" si="0"/>
        <v>239.43599999999998</v>
      </c>
      <c r="I49" s="205">
        <v>95</v>
      </c>
      <c r="J49" s="229">
        <v>5950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367666.31199999998</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0.375</v>
      </c>
      <c r="C51" s="190" t="s">
        <v>258</v>
      </c>
      <c r="D51" s="180" t="s">
        <v>260</v>
      </c>
      <c r="E51" s="210">
        <v>0.4513888888888889</v>
      </c>
      <c r="F51" s="190" t="s">
        <v>258</v>
      </c>
      <c r="G51" s="180" t="s">
        <v>261</v>
      </c>
      <c r="H51" s="217">
        <v>43177</v>
      </c>
      <c r="I51" s="197" t="s">
        <v>301</v>
      </c>
      <c r="J51" s="232">
        <f>H49+H55</f>
        <v>289.43599999999998</v>
      </c>
      <c r="K51" s="172"/>
      <c r="L51" s="100"/>
      <c r="M51" s="101"/>
      <c r="N51" s="101"/>
      <c r="O51" s="102"/>
      <c r="P51" s="102"/>
    </row>
    <row r="52" spans="1:17" ht="13.95" customHeight="1" thickBot="1">
      <c r="A52" s="230" t="s">
        <v>234</v>
      </c>
      <c r="B52" s="205">
        <v>595</v>
      </c>
      <c r="C52" s="179" t="s">
        <v>134</v>
      </c>
      <c r="D52" s="180" t="s">
        <v>216</v>
      </c>
      <c r="E52" s="211">
        <f>MAX(D10:D48)</f>
        <v>2</v>
      </c>
      <c r="F52" s="179" t="s">
        <v>221</v>
      </c>
      <c r="G52" s="180" t="s">
        <v>222</v>
      </c>
      <c r="H52" s="211">
        <f>F50/(SUM(C15:C48)*42)</f>
        <v>1.0197086546700942</v>
      </c>
      <c r="I52" s="197" t="s">
        <v>221</v>
      </c>
      <c r="J52" s="233" t="s">
        <v>292</v>
      </c>
      <c r="L52" s="100"/>
      <c r="M52" s="101"/>
      <c r="N52" s="101"/>
      <c r="O52" s="102"/>
      <c r="P52" s="102"/>
    </row>
    <row r="53" spans="1:17" ht="13.95" customHeight="1" thickBot="1">
      <c r="A53" s="230" t="s">
        <v>235</v>
      </c>
      <c r="B53" s="205">
        <v>4715</v>
      </c>
      <c r="C53" s="179" t="s">
        <v>134</v>
      </c>
      <c r="D53" s="180" t="s">
        <v>217</v>
      </c>
      <c r="E53" s="205">
        <f>MAX(I10:I49)</f>
        <v>95</v>
      </c>
      <c r="F53" s="179" t="s">
        <v>135</v>
      </c>
      <c r="G53" s="180" t="s">
        <v>219</v>
      </c>
      <c r="H53" s="205">
        <f>AVERAGE(I14:I48)</f>
        <v>94.84</v>
      </c>
      <c r="I53" s="197" t="s">
        <v>135</v>
      </c>
      <c r="J53" s="234">
        <f>SUM(H10:H49)+E55+H55</f>
        <v>9237.3896737771993</v>
      </c>
      <c r="L53" s="172"/>
      <c r="M53" s="172"/>
      <c r="N53" s="172"/>
      <c r="O53" s="172"/>
      <c r="P53" s="172"/>
    </row>
    <row r="54" spans="1:17" ht="13.95" customHeight="1" thickBot="1">
      <c r="A54" s="230" t="s">
        <v>136</v>
      </c>
      <c r="B54" s="208">
        <v>1712</v>
      </c>
      <c r="C54" s="179" t="s">
        <v>134</v>
      </c>
      <c r="D54" s="180" t="s">
        <v>218</v>
      </c>
      <c r="E54" s="205">
        <f>MAX(J10:J49)</f>
        <v>6900</v>
      </c>
      <c r="F54" s="179" t="s">
        <v>134</v>
      </c>
      <c r="G54" s="180" t="s">
        <v>220</v>
      </c>
      <c r="H54" s="205">
        <f>AVERAGE(J14:J48)</f>
        <v>5918.2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0.62443464161914342</v>
      </c>
      <c r="C55" s="179" t="s">
        <v>289</v>
      </c>
      <c r="D55" s="189" t="s">
        <v>287</v>
      </c>
      <c r="E55" s="212">
        <v>68</v>
      </c>
      <c r="F55" s="179" t="s">
        <v>288</v>
      </c>
      <c r="G55" s="178" t="s">
        <v>290</v>
      </c>
      <c r="H55" s="212">
        <v>50</v>
      </c>
      <c r="I55" s="197" t="s">
        <v>288</v>
      </c>
      <c r="J55" s="234">
        <f>(C50/42)+E55+H55</f>
        <v>8871.9598095238089</v>
      </c>
      <c r="L55" s="85">
        <f t="shared" ref="L55:P55" si="10">SUM(L10:L49)</f>
        <v>59.523809523809526</v>
      </c>
      <c r="M55" s="85">
        <f t="shared" si="10"/>
        <v>82930</v>
      </c>
      <c r="N55" s="85">
        <f t="shared" si="10"/>
        <v>250270</v>
      </c>
      <c r="O55" s="85">
        <f t="shared" si="10"/>
        <v>0</v>
      </c>
      <c r="P55" s="85">
        <f t="shared" si="10"/>
        <v>0</v>
      </c>
    </row>
    <row r="56" spans="1:17" ht="43.2" customHeight="1">
      <c r="A56" s="625" t="s">
        <v>591</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10800</v>
      </c>
      <c r="B61" s="119">
        <f>C6</f>
        <v>10949</v>
      </c>
      <c r="C61" s="119">
        <f>C50</f>
        <v>367666.31199999998</v>
      </c>
      <c r="D61" s="119">
        <f>J55</f>
        <v>8871.9598095238089</v>
      </c>
      <c r="E61" s="119">
        <f>F50</f>
        <v>333200</v>
      </c>
      <c r="F61" s="119">
        <f>M55</f>
        <v>82930</v>
      </c>
      <c r="G61" s="119">
        <f>N55</f>
        <v>250270</v>
      </c>
      <c r="H61" s="119">
        <f>O55</f>
        <v>0</v>
      </c>
      <c r="I61" s="119">
        <f>P55</f>
        <v>0</v>
      </c>
      <c r="J61" s="119">
        <f>B52</f>
        <v>595</v>
      </c>
      <c r="K61" s="119">
        <f>B53</f>
        <v>4715</v>
      </c>
      <c r="L61" s="119">
        <f>B54</f>
        <v>1712</v>
      </c>
      <c r="M61" s="120">
        <f>B55</f>
        <v>0.62443464161914342</v>
      </c>
      <c r="N61" s="119">
        <f>E53</f>
        <v>95</v>
      </c>
      <c r="O61" s="119">
        <f>H53</f>
        <v>94.84</v>
      </c>
      <c r="P61" s="119">
        <f>E54</f>
        <v>6900</v>
      </c>
      <c r="Q61" s="119">
        <f>H54</f>
        <v>5918.2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0.24827834002036051</v>
      </c>
      <c r="N3" s="143">
        <f>N55/F50</f>
        <v>0.75172165997963947</v>
      </c>
      <c r="O3" s="143">
        <f>O55/F50</f>
        <v>0</v>
      </c>
      <c r="P3" s="143">
        <f>P55/F50</f>
        <v>0</v>
      </c>
    </row>
    <row r="4" spans="1:17" ht="13.95" customHeight="1" thickBot="1">
      <c r="A4" s="615">
        <v>49</v>
      </c>
      <c r="B4" s="181" t="s">
        <v>276</v>
      </c>
      <c r="C4" s="202">
        <v>10784</v>
      </c>
      <c r="D4" s="182" t="s">
        <v>137</v>
      </c>
      <c r="E4" s="186">
        <f>'Perf Sheet '!$L$5</f>
        <v>2.2169999999999999E-2</v>
      </c>
      <c r="F4" s="616" t="s">
        <v>284</v>
      </c>
      <c r="G4" s="617"/>
      <c r="H4" s="618" t="s">
        <v>512</v>
      </c>
      <c r="I4" s="618"/>
      <c r="J4" s="619"/>
      <c r="N4" s="32"/>
    </row>
    <row r="5" spans="1:17" ht="13.95" customHeight="1" thickBot="1">
      <c r="A5" s="615"/>
      <c r="B5" s="580" t="s">
        <v>139</v>
      </c>
      <c r="C5" s="203">
        <v>10618</v>
      </c>
      <c r="D5" s="183" t="s">
        <v>277</v>
      </c>
      <c r="E5" s="187">
        <f>(C6+C5)/2</f>
        <v>10693</v>
      </c>
      <c r="F5" s="616" t="s">
        <v>285</v>
      </c>
      <c r="G5" s="620"/>
      <c r="H5" s="618" t="s">
        <v>509</v>
      </c>
      <c r="I5" s="621"/>
      <c r="J5" s="619"/>
      <c r="M5" s="628" t="s">
        <v>198</v>
      </c>
      <c r="N5" s="629"/>
      <c r="O5" s="629"/>
      <c r="P5" s="630"/>
    </row>
    <row r="6" spans="1:17" ht="13.95" customHeight="1" thickBot="1">
      <c r="A6" s="225" t="s">
        <v>202</v>
      </c>
      <c r="B6" s="580" t="s">
        <v>140</v>
      </c>
      <c r="C6" s="203">
        <v>10768</v>
      </c>
      <c r="D6" s="184" t="s">
        <v>203</v>
      </c>
      <c r="E6" s="188">
        <f>'Perf Sheet '!$J$13</f>
        <v>0.65</v>
      </c>
      <c r="F6" s="192" t="s">
        <v>226</v>
      </c>
      <c r="G6" s="194">
        <f>SUM(C12:C15)/SUM(C12:C46)</f>
        <v>8.6044729324879818E-2</v>
      </c>
      <c r="H6" s="192" t="s">
        <v>224</v>
      </c>
      <c r="I6" s="173">
        <f>J55/'Perf Sheet '!$E$21</f>
        <v>47.683794290990633</v>
      </c>
      <c r="J6" s="226"/>
      <c r="M6" s="631" t="s">
        <v>199</v>
      </c>
      <c r="N6" s="632"/>
      <c r="O6" s="632"/>
      <c r="P6" s="633"/>
    </row>
    <row r="7" spans="1:17" ht="13.95" customHeight="1" thickBot="1">
      <c r="A7" s="227">
        <v>22.1</v>
      </c>
      <c r="B7" s="580" t="s">
        <v>141</v>
      </c>
      <c r="C7" s="203">
        <v>8944</v>
      </c>
      <c r="D7" s="185" t="s">
        <v>138</v>
      </c>
      <c r="E7" s="187">
        <f>'Perf Sheet '!$J$15</f>
        <v>6</v>
      </c>
      <c r="F7" s="193" t="s">
        <v>223</v>
      </c>
      <c r="G7" s="187">
        <f>'Perf Sheet '!$J$12</f>
        <v>95</v>
      </c>
      <c r="H7" s="192" t="s">
        <v>225</v>
      </c>
      <c r="I7" s="173">
        <f>F50/'Perf Sheet '!$E$21</f>
        <v>1850.3047091412743</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36</v>
      </c>
      <c r="D10" s="206"/>
      <c r="E10" s="214" t="s">
        <v>197</v>
      </c>
      <c r="F10" s="216">
        <f>(D10*42)*C10</f>
        <v>0</v>
      </c>
      <c r="G10" s="198">
        <f>F10</f>
        <v>0</v>
      </c>
      <c r="H10" s="173">
        <f t="shared" ref="H10:H49" si="0">(1*((D10/$A$7)+1))*C10</f>
        <v>36</v>
      </c>
      <c r="I10" s="209">
        <v>15</v>
      </c>
      <c r="J10" s="229">
        <v>2588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48</v>
      </c>
      <c r="J11" s="229">
        <v>3960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120</v>
      </c>
      <c r="D12" s="206"/>
      <c r="E12" s="214" t="s">
        <v>147</v>
      </c>
      <c r="F12" s="216">
        <f t="shared" si="5"/>
        <v>0</v>
      </c>
      <c r="G12" s="198">
        <f t="shared" si="6"/>
        <v>0</v>
      </c>
      <c r="H12" s="173">
        <f t="shared" si="0"/>
        <v>120</v>
      </c>
      <c r="I12" s="209">
        <v>92</v>
      </c>
      <c r="J12" s="229">
        <v>6100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6140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350</v>
      </c>
      <c r="D14" s="206"/>
      <c r="E14" s="214" t="s">
        <v>148</v>
      </c>
      <c r="F14" s="216">
        <f t="shared" si="5"/>
        <v>0</v>
      </c>
      <c r="G14" s="198">
        <f t="shared" si="6"/>
        <v>0</v>
      </c>
      <c r="H14" s="173">
        <f t="shared" si="0"/>
        <v>350</v>
      </c>
      <c r="I14" s="209">
        <v>95</v>
      </c>
      <c r="J14" s="229">
        <v>6130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200</v>
      </c>
      <c r="D15" s="206">
        <v>0.3</v>
      </c>
      <c r="E15" s="214" t="s">
        <v>194</v>
      </c>
      <c r="F15" s="216">
        <v>2520</v>
      </c>
      <c r="G15" s="198">
        <f t="shared" si="6"/>
        <v>2520</v>
      </c>
      <c r="H15" s="173">
        <f t="shared" si="0"/>
        <v>202.71493212669682</v>
      </c>
      <c r="I15" s="209">
        <v>95</v>
      </c>
      <c r="J15" s="229">
        <v>6450</v>
      </c>
      <c r="L15" s="100">
        <f t="shared" si="7"/>
        <v>0</v>
      </c>
      <c r="M15" s="130">
        <f t="shared" si="1"/>
        <v>2520</v>
      </c>
      <c r="N15" s="130">
        <f t="shared" si="2"/>
        <v>0</v>
      </c>
      <c r="O15" s="130">
        <f t="shared" si="3"/>
        <v>0</v>
      </c>
      <c r="P15" s="130">
        <f t="shared" si="4"/>
        <v>0</v>
      </c>
      <c r="Q15" s="86" t="s">
        <v>175</v>
      </c>
    </row>
    <row r="16" spans="1:17" ht="13.95" customHeight="1" thickBot="1">
      <c r="A16" s="228">
        <v>7</v>
      </c>
      <c r="B16" s="204" t="s">
        <v>577</v>
      </c>
      <c r="C16" s="205">
        <v>250</v>
      </c>
      <c r="D16" s="206">
        <v>0.6</v>
      </c>
      <c r="E16" s="214" t="s">
        <v>194</v>
      </c>
      <c r="F16" s="216">
        <v>6310</v>
      </c>
      <c r="G16" s="198">
        <f t="shared" si="6"/>
        <v>8830</v>
      </c>
      <c r="H16" s="173">
        <f t="shared" si="0"/>
        <v>256.78733031674204</v>
      </c>
      <c r="I16" s="209">
        <v>95</v>
      </c>
      <c r="J16" s="229">
        <v>5850</v>
      </c>
      <c r="L16" s="100">
        <f t="shared" si="7"/>
        <v>0</v>
      </c>
      <c r="M16" s="130">
        <f t="shared" si="1"/>
        <v>6310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11330</v>
      </c>
      <c r="G17" s="198">
        <f t="shared" si="6"/>
        <v>20160</v>
      </c>
      <c r="H17" s="173">
        <f t="shared" si="0"/>
        <v>312.21719457013575</v>
      </c>
      <c r="I17" s="209">
        <v>95</v>
      </c>
      <c r="J17" s="229">
        <v>5550</v>
      </c>
      <c r="L17" s="100">
        <f t="shared" si="7"/>
        <v>0</v>
      </c>
      <c r="M17" s="130">
        <f t="shared" si="1"/>
        <v>11330</v>
      </c>
      <c r="N17" s="130">
        <f t="shared" si="2"/>
        <v>0</v>
      </c>
      <c r="O17" s="130">
        <f t="shared" si="3"/>
        <v>0</v>
      </c>
      <c r="P17" s="130">
        <f t="shared" si="4"/>
        <v>0</v>
      </c>
      <c r="Q17" s="86" t="s">
        <v>148</v>
      </c>
    </row>
    <row r="18" spans="1:17" ht="13.95" customHeight="1" thickBot="1">
      <c r="A18" s="228">
        <v>9</v>
      </c>
      <c r="B18" s="204" t="s">
        <v>577</v>
      </c>
      <c r="C18" s="205">
        <v>500</v>
      </c>
      <c r="D18" s="206">
        <v>1.1000000000000001</v>
      </c>
      <c r="E18" s="214" t="s">
        <v>194</v>
      </c>
      <c r="F18" s="216">
        <v>23110</v>
      </c>
      <c r="G18" s="198">
        <f t="shared" si="6"/>
        <v>43270</v>
      </c>
      <c r="H18" s="173">
        <f t="shared" si="0"/>
        <v>524.88687782805437</v>
      </c>
      <c r="I18" s="209">
        <v>95</v>
      </c>
      <c r="J18" s="229">
        <v>5410</v>
      </c>
      <c r="L18" s="100">
        <f t="shared" si="7"/>
        <v>0</v>
      </c>
      <c r="M18" s="130">
        <f t="shared" si="1"/>
        <v>23110</v>
      </c>
      <c r="N18" s="130">
        <f t="shared" si="2"/>
        <v>0</v>
      </c>
      <c r="O18" s="130">
        <f t="shared" si="3"/>
        <v>0</v>
      </c>
      <c r="P18" s="130">
        <f t="shared" si="4"/>
        <v>0</v>
      </c>
      <c r="Q18" s="86" t="s">
        <v>63</v>
      </c>
    </row>
    <row r="19" spans="1:17" ht="13.95" customHeight="1" thickBot="1">
      <c r="A19" s="228">
        <v>10</v>
      </c>
      <c r="B19" s="204" t="s">
        <v>577</v>
      </c>
      <c r="C19" s="205">
        <v>450</v>
      </c>
      <c r="D19" s="206">
        <v>1.3</v>
      </c>
      <c r="E19" s="214" t="s">
        <v>194</v>
      </c>
      <c r="F19" s="216">
        <v>24550</v>
      </c>
      <c r="G19" s="198">
        <f t="shared" si="6"/>
        <v>67820</v>
      </c>
      <c r="H19" s="173">
        <f t="shared" si="0"/>
        <v>476.47058823529414</v>
      </c>
      <c r="I19" s="209">
        <v>95</v>
      </c>
      <c r="J19" s="229">
        <v>5320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577</v>
      </c>
      <c r="C20" s="205">
        <v>240</v>
      </c>
      <c r="D20" s="206">
        <v>1.5</v>
      </c>
      <c r="E20" s="214" t="s">
        <v>194</v>
      </c>
      <c r="F20" s="216">
        <v>15100</v>
      </c>
      <c r="G20" s="198">
        <f t="shared" si="6"/>
        <v>82920</v>
      </c>
      <c r="H20" s="173">
        <f t="shared" si="0"/>
        <v>256.28959276018099</v>
      </c>
      <c r="I20" s="209">
        <v>95</v>
      </c>
      <c r="J20" s="229">
        <v>5140</v>
      </c>
      <c r="L20" s="100">
        <f t="shared" si="7"/>
        <v>0</v>
      </c>
      <c r="M20" s="130">
        <f t="shared" si="1"/>
        <v>15100</v>
      </c>
      <c r="N20" s="130">
        <f t="shared" si="2"/>
        <v>0</v>
      </c>
      <c r="O20" s="130">
        <f t="shared" si="3"/>
        <v>0</v>
      </c>
      <c r="P20" s="130">
        <f t="shared" si="4"/>
        <v>0</v>
      </c>
      <c r="Q20" s="86" t="s">
        <v>186</v>
      </c>
    </row>
    <row r="21" spans="1:17" ht="13.95" customHeight="1" thickBot="1">
      <c r="A21" s="228">
        <v>12</v>
      </c>
      <c r="B21" s="204" t="s">
        <v>577</v>
      </c>
      <c r="C21" s="205">
        <v>300</v>
      </c>
      <c r="D21" s="206">
        <v>0.6</v>
      </c>
      <c r="E21" s="214" t="s">
        <v>174</v>
      </c>
      <c r="F21" s="216">
        <v>7560</v>
      </c>
      <c r="G21" s="198">
        <f t="shared" si="6"/>
        <v>90480</v>
      </c>
      <c r="H21" s="173">
        <f t="shared" si="0"/>
        <v>308.1447963800905</v>
      </c>
      <c r="I21" s="209">
        <v>95</v>
      </c>
      <c r="J21" s="229">
        <v>4900</v>
      </c>
      <c r="L21" s="100">
        <f t="shared" si="7"/>
        <v>0</v>
      </c>
      <c r="M21" s="130">
        <f t="shared" si="1"/>
        <v>0</v>
      </c>
      <c r="N21" s="130">
        <f t="shared" si="2"/>
        <v>7560</v>
      </c>
      <c r="O21" s="130">
        <f t="shared" si="3"/>
        <v>0</v>
      </c>
      <c r="P21" s="130">
        <f t="shared" si="4"/>
        <v>0</v>
      </c>
      <c r="Q21" s="86" t="s">
        <v>187</v>
      </c>
    </row>
    <row r="22" spans="1:17" ht="13.95" customHeight="1" thickBot="1">
      <c r="A22" s="228">
        <v>13</v>
      </c>
      <c r="B22" s="204" t="s">
        <v>577</v>
      </c>
      <c r="C22" s="205">
        <v>548</v>
      </c>
      <c r="D22" s="206">
        <v>0.9</v>
      </c>
      <c r="E22" s="214" t="s">
        <v>174</v>
      </c>
      <c r="F22" s="216">
        <v>20700</v>
      </c>
      <c r="G22" s="198">
        <f t="shared" si="6"/>
        <v>111180</v>
      </c>
      <c r="H22" s="173">
        <f t="shared" si="0"/>
        <v>570.31674208144796</v>
      </c>
      <c r="I22" s="209">
        <v>95</v>
      </c>
      <c r="J22" s="229">
        <v>4870</v>
      </c>
      <c r="L22" s="100">
        <f t="shared" si="7"/>
        <v>0</v>
      </c>
      <c r="M22" s="130">
        <f t="shared" si="1"/>
        <v>0</v>
      </c>
      <c r="N22" s="130">
        <f t="shared" si="2"/>
        <v>20700</v>
      </c>
      <c r="O22" s="130">
        <f t="shared" si="3"/>
        <v>0</v>
      </c>
      <c r="P22" s="130">
        <f t="shared" si="4"/>
        <v>0</v>
      </c>
      <c r="Q22" s="86" t="s">
        <v>197</v>
      </c>
    </row>
    <row r="23" spans="1:17" ht="13.95" customHeight="1" thickBot="1">
      <c r="A23" s="228">
        <v>14</v>
      </c>
      <c r="B23" s="204" t="s">
        <v>577</v>
      </c>
      <c r="C23" s="205">
        <v>150</v>
      </c>
      <c r="D23" s="206">
        <v>0.3</v>
      </c>
      <c r="E23" s="214" t="s">
        <v>174</v>
      </c>
      <c r="F23" s="216">
        <v>1890</v>
      </c>
      <c r="G23" s="198">
        <f t="shared" si="6"/>
        <v>113070</v>
      </c>
      <c r="H23" s="173">
        <f t="shared" si="0"/>
        <v>152.03619909502262</v>
      </c>
      <c r="I23" s="209">
        <v>95</v>
      </c>
      <c r="J23" s="229">
        <v>4780</v>
      </c>
      <c r="L23" s="100">
        <f t="shared" si="7"/>
        <v>0</v>
      </c>
      <c r="M23" s="130">
        <f t="shared" si="1"/>
        <v>0</v>
      </c>
      <c r="N23" s="130">
        <f t="shared" si="2"/>
        <v>1890</v>
      </c>
      <c r="O23" s="130">
        <f t="shared" si="3"/>
        <v>0</v>
      </c>
      <c r="P23" s="130">
        <f t="shared" si="4"/>
        <v>0</v>
      </c>
      <c r="Q23" s="86" t="s">
        <v>249</v>
      </c>
    </row>
    <row r="24" spans="1:17" ht="13.95" customHeight="1" thickBot="1">
      <c r="A24" s="228">
        <v>15</v>
      </c>
      <c r="B24" s="204" t="s">
        <v>577</v>
      </c>
      <c r="C24" s="205">
        <v>350</v>
      </c>
      <c r="D24" s="206">
        <v>0.9</v>
      </c>
      <c r="E24" s="214" t="s">
        <v>174</v>
      </c>
      <c r="F24" s="216">
        <v>13220</v>
      </c>
      <c r="G24" s="198">
        <f t="shared" si="6"/>
        <v>126290</v>
      </c>
      <c r="H24" s="173">
        <f t="shared" si="0"/>
        <v>364.2533936651584</v>
      </c>
      <c r="I24" s="209">
        <v>95</v>
      </c>
      <c r="J24" s="229">
        <v>4650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577</v>
      </c>
      <c r="C25" s="205">
        <v>500</v>
      </c>
      <c r="D25" s="206">
        <v>1.3</v>
      </c>
      <c r="E25" s="214" t="s">
        <v>174</v>
      </c>
      <c r="F25" s="216">
        <v>27280</v>
      </c>
      <c r="G25" s="198">
        <f t="shared" si="6"/>
        <v>153570</v>
      </c>
      <c r="H25" s="173">
        <f t="shared" si="0"/>
        <v>529.41176470588232</v>
      </c>
      <c r="I25" s="209">
        <v>95</v>
      </c>
      <c r="J25" s="229">
        <v>4760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577</v>
      </c>
      <c r="C26" s="205">
        <v>147</v>
      </c>
      <c r="D26" s="206">
        <v>0.3</v>
      </c>
      <c r="E26" s="214" t="s">
        <v>174</v>
      </c>
      <c r="F26" s="216">
        <v>1850</v>
      </c>
      <c r="G26" s="198">
        <f t="shared" si="6"/>
        <v>155420</v>
      </c>
      <c r="H26" s="173">
        <f t="shared" si="0"/>
        <v>148.99547511312215</v>
      </c>
      <c r="I26" s="209">
        <v>95</v>
      </c>
      <c r="J26" s="229">
        <v>4650</v>
      </c>
      <c r="L26" s="100">
        <f t="shared" si="7"/>
        <v>0</v>
      </c>
      <c r="M26" s="130">
        <f t="shared" si="1"/>
        <v>0</v>
      </c>
      <c r="N26" s="130">
        <f t="shared" si="2"/>
        <v>1850</v>
      </c>
      <c r="O26" s="130">
        <f t="shared" si="3"/>
        <v>0</v>
      </c>
      <c r="P26" s="130">
        <f t="shared" si="4"/>
        <v>0</v>
      </c>
    </row>
    <row r="27" spans="1:17" ht="13.95" customHeight="1" thickBot="1">
      <c r="A27" s="228">
        <v>18</v>
      </c>
      <c r="B27" s="204" t="s">
        <v>577</v>
      </c>
      <c r="C27" s="205">
        <v>400</v>
      </c>
      <c r="D27" s="206">
        <v>0.9</v>
      </c>
      <c r="E27" s="214" t="s">
        <v>174</v>
      </c>
      <c r="F27" s="216">
        <v>15110</v>
      </c>
      <c r="G27" s="198">
        <f t="shared" si="6"/>
        <v>170530</v>
      </c>
      <c r="H27" s="173">
        <f t="shared" si="0"/>
        <v>416.28959276018105</v>
      </c>
      <c r="I27" s="209">
        <v>95</v>
      </c>
      <c r="J27" s="229">
        <v>4670</v>
      </c>
      <c r="L27" s="100">
        <f t="shared" si="7"/>
        <v>0</v>
      </c>
      <c r="M27" s="130">
        <f t="shared" si="1"/>
        <v>0</v>
      </c>
      <c r="N27" s="130">
        <f t="shared" si="2"/>
        <v>15110</v>
      </c>
      <c r="O27" s="130">
        <f t="shared" si="3"/>
        <v>0</v>
      </c>
      <c r="P27" s="130">
        <f t="shared" si="4"/>
        <v>0</v>
      </c>
    </row>
    <row r="28" spans="1:17" ht="13.95" customHeight="1" thickBot="1">
      <c r="A28" s="228">
        <v>19</v>
      </c>
      <c r="B28" s="204" t="s">
        <v>577</v>
      </c>
      <c r="C28" s="205">
        <v>400</v>
      </c>
      <c r="D28" s="206">
        <v>1.3</v>
      </c>
      <c r="E28" s="214" t="s">
        <v>174</v>
      </c>
      <c r="F28" s="216">
        <v>21860</v>
      </c>
      <c r="G28" s="198">
        <f t="shared" si="6"/>
        <v>192390</v>
      </c>
      <c r="H28" s="173">
        <f t="shared" si="0"/>
        <v>423.52941176470591</v>
      </c>
      <c r="I28" s="209">
        <v>95</v>
      </c>
      <c r="J28" s="229">
        <v>4620</v>
      </c>
      <c r="L28" s="100">
        <f t="shared" si="7"/>
        <v>0</v>
      </c>
      <c r="M28" s="130">
        <f t="shared" si="1"/>
        <v>0</v>
      </c>
      <c r="N28" s="130">
        <f t="shared" si="2"/>
        <v>21860</v>
      </c>
      <c r="O28" s="130">
        <f t="shared" si="3"/>
        <v>0</v>
      </c>
      <c r="P28" s="130">
        <f t="shared" si="4"/>
        <v>0</v>
      </c>
    </row>
    <row r="29" spans="1:17" ht="13.95" customHeight="1" thickBot="1">
      <c r="A29" s="228">
        <v>20</v>
      </c>
      <c r="B29" s="204" t="s">
        <v>577</v>
      </c>
      <c r="C29" s="205">
        <v>398</v>
      </c>
      <c r="D29" s="206">
        <v>0.9</v>
      </c>
      <c r="E29" s="214" t="s">
        <v>174</v>
      </c>
      <c r="F29" s="216">
        <v>15040</v>
      </c>
      <c r="G29" s="198">
        <f t="shared" si="6"/>
        <v>207430</v>
      </c>
      <c r="H29" s="173">
        <f t="shared" si="0"/>
        <v>414.20814479638011</v>
      </c>
      <c r="I29" s="209">
        <v>95</v>
      </c>
      <c r="J29" s="229">
        <v>4600</v>
      </c>
      <c r="L29" s="100">
        <f t="shared" si="7"/>
        <v>0</v>
      </c>
      <c r="M29" s="130">
        <f t="shared" si="1"/>
        <v>0</v>
      </c>
      <c r="N29" s="130">
        <f t="shared" si="2"/>
        <v>15040</v>
      </c>
      <c r="O29" s="130">
        <f t="shared" si="3"/>
        <v>0</v>
      </c>
      <c r="P29" s="130">
        <f t="shared" si="4"/>
        <v>0</v>
      </c>
    </row>
    <row r="30" spans="1:17" ht="13.95" customHeight="1" thickBot="1">
      <c r="A30" s="228">
        <v>21</v>
      </c>
      <c r="B30" s="204" t="s">
        <v>577</v>
      </c>
      <c r="C30" s="205">
        <v>400</v>
      </c>
      <c r="D30" s="206">
        <v>1.5</v>
      </c>
      <c r="E30" s="214" t="s">
        <v>174</v>
      </c>
      <c r="F30" s="216">
        <v>25070</v>
      </c>
      <c r="G30" s="198">
        <f t="shared" si="6"/>
        <v>232500</v>
      </c>
      <c r="H30" s="173">
        <f t="shared" si="0"/>
        <v>427.14932126696834</v>
      </c>
      <c r="I30" s="209">
        <v>95</v>
      </c>
      <c r="J30" s="229">
        <v>4600</v>
      </c>
      <c r="L30" s="100">
        <f t="shared" si="7"/>
        <v>0</v>
      </c>
      <c r="M30" s="130">
        <f t="shared" si="1"/>
        <v>0</v>
      </c>
      <c r="N30" s="130">
        <f t="shared" si="2"/>
        <v>25070</v>
      </c>
      <c r="O30" s="130">
        <f t="shared" si="3"/>
        <v>0</v>
      </c>
      <c r="P30" s="130">
        <f t="shared" si="4"/>
        <v>0</v>
      </c>
    </row>
    <row r="31" spans="1:17" ht="13.95" customHeight="1" thickBot="1">
      <c r="A31" s="228">
        <v>22</v>
      </c>
      <c r="B31" s="204" t="s">
        <v>577</v>
      </c>
      <c r="C31" s="205">
        <v>200</v>
      </c>
      <c r="D31" s="206">
        <v>0.6</v>
      </c>
      <c r="E31" s="214" t="s">
        <v>174</v>
      </c>
      <c r="F31" s="216">
        <v>5030</v>
      </c>
      <c r="G31" s="198">
        <f t="shared" si="6"/>
        <v>237530</v>
      </c>
      <c r="H31" s="173">
        <f t="shared" si="0"/>
        <v>205.42986425339365</v>
      </c>
      <c r="I31" s="209">
        <v>95</v>
      </c>
      <c r="J31" s="229">
        <v>4580</v>
      </c>
      <c r="L31" s="100">
        <f t="shared" si="7"/>
        <v>0</v>
      </c>
      <c r="M31" s="130">
        <f t="shared" si="1"/>
        <v>0</v>
      </c>
      <c r="N31" s="130">
        <f t="shared" si="2"/>
        <v>5030</v>
      </c>
      <c r="O31" s="130">
        <f t="shared" si="3"/>
        <v>0</v>
      </c>
      <c r="P31" s="130">
        <f t="shared" si="4"/>
        <v>0</v>
      </c>
    </row>
    <row r="32" spans="1:17" ht="13.95" customHeight="1" thickBot="1">
      <c r="A32" s="228">
        <v>23</v>
      </c>
      <c r="B32" s="204" t="s">
        <v>577</v>
      </c>
      <c r="C32" s="205">
        <v>350</v>
      </c>
      <c r="D32" s="206">
        <v>0.9</v>
      </c>
      <c r="E32" s="214" t="s">
        <v>174</v>
      </c>
      <c r="F32" s="216">
        <v>13220</v>
      </c>
      <c r="G32" s="198">
        <f t="shared" si="6"/>
        <v>250750</v>
      </c>
      <c r="H32" s="173">
        <f t="shared" si="0"/>
        <v>364.2533936651584</v>
      </c>
      <c r="I32" s="209">
        <v>95</v>
      </c>
      <c r="J32" s="229">
        <v>4610</v>
      </c>
      <c r="L32" s="100">
        <f t="shared" si="7"/>
        <v>0</v>
      </c>
      <c r="M32" s="130">
        <f t="shared" si="1"/>
        <v>0</v>
      </c>
      <c r="N32" s="130">
        <f t="shared" si="2"/>
        <v>13220</v>
      </c>
      <c r="O32" s="130">
        <f t="shared" si="3"/>
        <v>0</v>
      </c>
      <c r="P32" s="130">
        <f t="shared" si="4"/>
        <v>0</v>
      </c>
    </row>
    <row r="33" spans="1:16" ht="13.95" customHeight="1" thickBot="1">
      <c r="A33" s="228">
        <v>24</v>
      </c>
      <c r="B33" s="204" t="s">
        <v>577</v>
      </c>
      <c r="C33" s="205">
        <v>300</v>
      </c>
      <c r="D33" s="206">
        <v>1.5</v>
      </c>
      <c r="E33" s="214" t="s">
        <v>174</v>
      </c>
      <c r="F33" s="216">
        <v>18880</v>
      </c>
      <c r="G33" s="198">
        <f t="shared" si="6"/>
        <v>269630</v>
      </c>
      <c r="H33" s="173">
        <f t="shared" si="0"/>
        <v>320.36199095022624</v>
      </c>
      <c r="I33" s="209">
        <v>95</v>
      </c>
      <c r="J33" s="229">
        <v>4700</v>
      </c>
      <c r="L33" s="100">
        <f t="shared" si="7"/>
        <v>0</v>
      </c>
      <c r="M33" s="130">
        <f t="shared" si="1"/>
        <v>0</v>
      </c>
      <c r="N33" s="130">
        <f t="shared" si="2"/>
        <v>18880</v>
      </c>
      <c r="O33" s="130">
        <f t="shared" si="3"/>
        <v>0</v>
      </c>
      <c r="P33" s="130">
        <f t="shared" si="4"/>
        <v>0</v>
      </c>
    </row>
    <row r="34" spans="1:16" ht="13.95" customHeight="1" thickBot="1">
      <c r="A34" s="228">
        <v>25</v>
      </c>
      <c r="B34" s="204" t="s">
        <v>577</v>
      </c>
      <c r="C34" s="205">
        <v>200</v>
      </c>
      <c r="D34" s="206">
        <v>0.6</v>
      </c>
      <c r="E34" s="214" t="s">
        <v>174</v>
      </c>
      <c r="F34" s="216">
        <v>5030</v>
      </c>
      <c r="G34" s="198">
        <f t="shared" si="6"/>
        <v>274660</v>
      </c>
      <c r="H34" s="173">
        <f t="shared" si="0"/>
        <v>205.42986425339365</v>
      </c>
      <c r="I34" s="209">
        <v>95</v>
      </c>
      <c r="J34" s="229">
        <v>4700</v>
      </c>
      <c r="L34" s="100">
        <f t="shared" si="7"/>
        <v>0</v>
      </c>
      <c r="M34" s="130">
        <f t="shared" si="1"/>
        <v>0</v>
      </c>
      <c r="N34" s="130">
        <f t="shared" si="2"/>
        <v>5030</v>
      </c>
      <c r="O34" s="130">
        <f t="shared" si="3"/>
        <v>0</v>
      </c>
      <c r="P34" s="130">
        <f t="shared" si="4"/>
        <v>0</v>
      </c>
    </row>
    <row r="35" spans="1:16" ht="13.95" customHeight="1" thickBot="1">
      <c r="A35" s="228">
        <v>26</v>
      </c>
      <c r="B35" s="204" t="s">
        <v>577</v>
      </c>
      <c r="C35" s="205">
        <v>410</v>
      </c>
      <c r="D35" s="206">
        <v>1</v>
      </c>
      <c r="E35" s="214" t="s">
        <v>174</v>
      </c>
      <c r="F35" s="216">
        <v>17240</v>
      </c>
      <c r="G35" s="198">
        <f t="shared" si="6"/>
        <v>291900</v>
      </c>
      <c r="H35" s="173">
        <f t="shared" si="0"/>
        <v>428.55203619909503</v>
      </c>
      <c r="I35" s="209">
        <v>95</v>
      </c>
      <c r="J35" s="229">
        <v>4710</v>
      </c>
      <c r="L35" s="100">
        <f t="shared" si="7"/>
        <v>0</v>
      </c>
      <c r="M35" s="130">
        <f t="shared" si="1"/>
        <v>0</v>
      </c>
      <c r="N35" s="130">
        <f t="shared" si="2"/>
        <v>17240</v>
      </c>
      <c r="O35" s="130">
        <f t="shared" si="3"/>
        <v>0</v>
      </c>
      <c r="P35" s="130">
        <f t="shared" si="4"/>
        <v>0</v>
      </c>
    </row>
    <row r="36" spans="1:16" ht="13.95" customHeight="1" thickBot="1">
      <c r="A36" s="228">
        <v>27</v>
      </c>
      <c r="B36" s="204" t="s">
        <v>577</v>
      </c>
      <c r="C36" s="205">
        <v>250</v>
      </c>
      <c r="D36" s="206">
        <v>1.3</v>
      </c>
      <c r="E36" s="214" t="s">
        <v>174</v>
      </c>
      <c r="F36" s="216">
        <v>13670</v>
      </c>
      <c r="G36" s="198">
        <f t="shared" si="6"/>
        <v>305570</v>
      </c>
      <c r="H36" s="173">
        <f t="shared" si="0"/>
        <v>264.70588235294116</v>
      </c>
      <c r="I36" s="209">
        <v>95</v>
      </c>
      <c r="J36" s="229">
        <v>4790</v>
      </c>
      <c r="L36" s="100">
        <f t="shared" si="7"/>
        <v>0</v>
      </c>
      <c r="M36" s="130">
        <f t="shared" si="1"/>
        <v>0</v>
      </c>
      <c r="N36" s="130">
        <f t="shared" si="2"/>
        <v>13670</v>
      </c>
      <c r="O36" s="130">
        <f t="shared" si="3"/>
        <v>0</v>
      </c>
      <c r="P36" s="130">
        <f t="shared" si="4"/>
        <v>0</v>
      </c>
    </row>
    <row r="37" spans="1:16" ht="13.95" customHeight="1" thickBot="1">
      <c r="A37" s="228">
        <v>28</v>
      </c>
      <c r="B37" s="204" t="s">
        <v>577</v>
      </c>
      <c r="C37" s="205">
        <v>200</v>
      </c>
      <c r="D37" s="206">
        <v>1.5</v>
      </c>
      <c r="E37" s="214" t="s">
        <v>174</v>
      </c>
      <c r="F37" s="216">
        <v>12630</v>
      </c>
      <c r="G37" s="198">
        <f t="shared" si="6"/>
        <v>318200</v>
      </c>
      <c r="H37" s="173">
        <f t="shared" si="0"/>
        <v>213.57466063348417</v>
      </c>
      <c r="I37" s="209">
        <v>95</v>
      </c>
      <c r="J37" s="229">
        <v>4780</v>
      </c>
      <c r="L37" s="100">
        <f t="shared" si="7"/>
        <v>0</v>
      </c>
      <c r="M37" s="130">
        <f t="shared" si="1"/>
        <v>0</v>
      </c>
      <c r="N37" s="130">
        <f t="shared" si="2"/>
        <v>12630</v>
      </c>
      <c r="O37" s="130">
        <f t="shared" si="3"/>
        <v>0</v>
      </c>
      <c r="P37" s="130">
        <f t="shared" si="4"/>
        <v>0</v>
      </c>
    </row>
    <row r="38" spans="1:16" ht="13.95" customHeight="1" thickBot="1">
      <c r="A38" s="228">
        <v>29</v>
      </c>
      <c r="B38" s="204" t="s">
        <v>577</v>
      </c>
      <c r="C38" s="205">
        <v>253</v>
      </c>
      <c r="D38" s="206">
        <v>2</v>
      </c>
      <c r="E38" s="214" t="s">
        <v>174</v>
      </c>
      <c r="F38" s="216">
        <v>15780</v>
      </c>
      <c r="G38" s="198">
        <f t="shared" si="6"/>
        <v>333980</v>
      </c>
      <c r="H38" s="173">
        <f t="shared" si="0"/>
        <v>275.89592760180994</v>
      </c>
      <c r="I38" s="209">
        <v>95</v>
      </c>
      <c r="J38" s="229">
        <v>4880</v>
      </c>
      <c r="L38" s="100">
        <f t="shared" si="7"/>
        <v>0</v>
      </c>
      <c r="M38" s="130">
        <f t="shared" si="1"/>
        <v>0</v>
      </c>
      <c r="N38" s="130">
        <f t="shared" si="2"/>
        <v>15780</v>
      </c>
      <c r="O38" s="130">
        <f t="shared" si="3"/>
        <v>0</v>
      </c>
      <c r="P38" s="130">
        <f t="shared" si="4"/>
        <v>0</v>
      </c>
    </row>
    <row r="39" spans="1:16" ht="13.95" customHeight="1" thickBot="1">
      <c r="A39" s="228">
        <v>30</v>
      </c>
      <c r="B39" s="204"/>
      <c r="C39" s="205"/>
      <c r="D39" s="206"/>
      <c r="E39" s="214"/>
      <c r="F39" s="216">
        <f t="shared" si="5"/>
        <v>0</v>
      </c>
      <c r="G39" s="198">
        <f t="shared" si="6"/>
        <v>333980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333980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333980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333980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333980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333980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333980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333980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333980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333980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235.40105999999997</v>
      </c>
      <c r="D49" s="213"/>
      <c r="E49" s="207" t="s">
        <v>214</v>
      </c>
      <c r="F49" s="215"/>
      <c r="G49" s="199"/>
      <c r="H49" s="173">
        <f t="shared" si="0"/>
        <v>235.40105999999997</v>
      </c>
      <c r="I49" s="205">
        <v>95</v>
      </c>
      <c r="J49" s="229">
        <v>5040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356870.84451999998</v>
      </c>
      <c r="D50" s="195" t="s">
        <v>294</v>
      </c>
      <c r="E50" s="177" t="s">
        <v>295</v>
      </c>
      <c r="F50" s="191">
        <f>SUM(F10:F46)</f>
        <v>333980</v>
      </c>
      <c r="G50" s="201" t="s">
        <v>212</v>
      </c>
      <c r="H50" s="200"/>
      <c r="I50" s="197"/>
      <c r="J50" s="231" t="s">
        <v>257</v>
      </c>
      <c r="K50" s="32"/>
      <c r="L50" s="100"/>
      <c r="M50" s="101"/>
      <c r="N50" s="101"/>
      <c r="O50" s="102"/>
      <c r="P50" s="102"/>
    </row>
    <row r="51" spans="1:17" ht="13.95" customHeight="1" thickBot="1">
      <c r="A51" s="230" t="s">
        <v>259</v>
      </c>
      <c r="B51" s="210">
        <v>0.58680555555555558</v>
      </c>
      <c r="C51" s="190" t="s">
        <v>258</v>
      </c>
      <c r="D51" s="180" t="s">
        <v>260</v>
      </c>
      <c r="E51" s="210">
        <v>0.65972222222222221</v>
      </c>
      <c r="F51" s="190" t="s">
        <v>258</v>
      </c>
      <c r="G51" s="180" t="s">
        <v>261</v>
      </c>
      <c r="H51" s="217">
        <v>43177</v>
      </c>
      <c r="I51" s="197" t="s">
        <v>301</v>
      </c>
      <c r="J51" s="232">
        <f>H49+H55</f>
        <v>285.40105999999997</v>
      </c>
      <c r="K51" s="172"/>
      <c r="L51" s="100"/>
      <c r="M51" s="101"/>
      <c r="N51" s="101"/>
      <c r="O51" s="102"/>
      <c r="P51" s="102"/>
    </row>
    <row r="52" spans="1:17" ht="13.95" customHeight="1" thickBot="1">
      <c r="A52" s="230" t="s">
        <v>234</v>
      </c>
      <c r="B52" s="205">
        <v>580</v>
      </c>
      <c r="C52" s="179" t="s">
        <v>134</v>
      </c>
      <c r="D52" s="180" t="s">
        <v>216</v>
      </c>
      <c r="E52" s="211">
        <f>MAX(D10:D48)</f>
        <v>2</v>
      </c>
      <c r="F52" s="179" t="s">
        <v>221</v>
      </c>
      <c r="G52" s="180" t="s">
        <v>222</v>
      </c>
      <c r="H52" s="211">
        <f>F50/(SUM(C15:C48)*42)</f>
        <v>1.0332516582516582</v>
      </c>
      <c r="I52" s="197" t="s">
        <v>221</v>
      </c>
      <c r="J52" s="233" t="s">
        <v>292</v>
      </c>
      <c r="L52" s="100"/>
      <c r="M52" s="101"/>
      <c r="N52" s="101"/>
      <c r="O52" s="102"/>
      <c r="P52" s="102"/>
    </row>
    <row r="53" spans="1:17" ht="13.95" customHeight="1" thickBot="1">
      <c r="A53" s="230" t="s">
        <v>235</v>
      </c>
      <c r="B53" s="205">
        <v>2588</v>
      </c>
      <c r="C53" s="179" t="s">
        <v>134</v>
      </c>
      <c r="D53" s="180" t="s">
        <v>217</v>
      </c>
      <c r="E53" s="205">
        <f>MAX(I10:I49)</f>
        <v>95</v>
      </c>
      <c r="F53" s="179" t="s">
        <v>135</v>
      </c>
      <c r="G53" s="180" t="s">
        <v>219</v>
      </c>
      <c r="H53" s="205">
        <f>AVERAGE(I14:I48)</f>
        <v>95</v>
      </c>
      <c r="I53" s="197" t="s">
        <v>135</v>
      </c>
      <c r="J53" s="234">
        <f>SUM(H10:H49)+E55+H55</f>
        <v>8972.8298468993762</v>
      </c>
      <c r="L53" s="172"/>
      <c r="M53" s="172"/>
      <c r="N53" s="172"/>
      <c r="O53" s="172"/>
      <c r="P53" s="172"/>
    </row>
    <row r="54" spans="1:17" ht="13.95" customHeight="1" thickBot="1">
      <c r="A54" s="230" t="s">
        <v>136</v>
      </c>
      <c r="B54" s="208">
        <v>1617</v>
      </c>
      <c r="C54" s="179" t="s">
        <v>134</v>
      </c>
      <c r="D54" s="180" t="s">
        <v>218</v>
      </c>
      <c r="E54" s="205">
        <f>MAX(J10:J49)</f>
        <v>6450</v>
      </c>
      <c r="F54" s="179" t="s">
        <v>134</v>
      </c>
      <c r="G54" s="180" t="s">
        <v>220</v>
      </c>
      <c r="H54" s="205">
        <f>AVERAGE(J14:J48)</f>
        <v>4988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0.61379159212880152</v>
      </c>
      <c r="C55" s="179" t="s">
        <v>289</v>
      </c>
      <c r="D55" s="189" t="s">
        <v>287</v>
      </c>
      <c r="E55" s="212">
        <v>60</v>
      </c>
      <c r="F55" s="179" t="s">
        <v>288</v>
      </c>
      <c r="G55" s="178" t="s">
        <v>290</v>
      </c>
      <c r="H55" s="212">
        <v>50</v>
      </c>
      <c r="I55" s="197" t="s">
        <v>288</v>
      </c>
      <c r="J55" s="234">
        <f>(C50/42)+E55+H55</f>
        <v>8606.9248695238093</v>
      </c>
      <c r="L55" s="85">
        <f t="shared" ref="L55:P55" si="10">SUM(L10:L49)</f>
        <v>59.523809523809526</v>
      </c>
      <c r="M55" s="85">
        <f t="shared" si="10"/>
        <v>82920</v>
      </c>
      <c r="N55" s="85">
        <f t="shared" si="10"/>
        <v>251060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10618</v>
      </c>
      <c r="B61" s="119">
        <f>C6</f>
        <v>10768</v>
      </c>
      <c r="C61" s="119">
        <f>C50</f>
        <v>356870.84451999998</v>
      </c>
      <c r="D61" s="119">
        <f>J55</f>
        <v>8606.9248695238093</v>
      </c>
      <c r="E61" s="119">
        <f>F50</f>
        <v>333980</v>
      </c>
      <c r="F61" s="119">
        <f>M55</f>
        <v>82920</v>
      </c>
      <c r="G61" s="119">
        <f>N55</f>
        <v>251060</v>
      </c>
      <c r="H61" s="119">
        <f>O55</f>
        <v>0</v>
      </c>
      <c r="I61" s="119">
        <f>P55</f>
        <v>0</v>
      </c>
      <c r="J61" s="119">
        <f>B52</f>
        <v>580</v>
      </c>
      <c r="K61" s="119">
        <f>B53</f>
        <v>2588</v>
      </c>
      <c r="L61" s="119">
        <f>B54</f>
        <v>1617</v>
      </c>
      <c r="M61" s="120">
        <f>B55</f>
        <v>0.61379159212880152</v>
      </c>
      <c r="N61" s="119">
        <f>E53</f>
        <v>95</v>
      </c>
      <c r="O61" s="119">
        <f>H53</f>
        <v>95</v>
      </c>
      <c r="P61" s="119">
        <f>E54</f>
        <v>6450</v>
      </c>
      <c r="Q61" s="119">
        <f>H54</f>
        <v>4988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0.248581294099985</v>
      </c>
      <c r="N3" s="143">
        <f>N55/F50</f>
        <v>0.75141870590001503</v>
      </c>
      <c r="O3" s="143">
        <f>O55/F50</f>
        <v>0</v>
      </c>
      <c r="P3" s="143">
        <f>P55/F50</f>
        <v>0</v>
      </c>
    </row>
    <row r="4" spans="1:17" ht="13.95" customHeight="1" thickBot="1">
      <c r="A4" s="615">
        <v>50</v>
      </c>
      <c r="B4" s="181" t="s">
        <v>276</v>
      </c>
      <c r="C4" s="202">
        <v>10602</v>
      </c>
      <c r="D4" s="182" t="s">
        <v>137</v>
      </c>
      <c r="E4" s="186">
        <f>'Perf Sheet '!$L$5</f>
        <v>2.2169999999999999E-2</v>
      </c>
      <c r="F4" s="616" t="s">
        <v>284</v>
      </c>
      <c r="G4" s="617"/>
      <c r="H4" s="618" t="s">
        <v>514</v>
      </c>
      <c r="I4" s="618"/>
      <c r="J4" s="619"/>
      <c r="N4" s="32"/>
    </row>
    <row r="5" spans="1:17" ht="13.95" customHeight="1" thickBot="1">
      <c r="A5" s="615"/>
      <c r="B5" s="580" t="s">
        <v>139</v>
      </c>
      <c r="C5" s="203">
        <v>10437</v>
      </c>
      <c r="D5" s="183" t="s">
        <v>277</v>
      </c>
      <c r="E5" s="187">
        <f>(C6+C5)/2</f>
        <v>10511.5</v>
      </c>
      <c r="F5" s="616" t="s">
        <v>285</v>
      </c>
      <c r="G5" s="620"/>
      <c r="H5" s="618" t="s">
        <v>509</v>
      </c>
      <c r="I5" s="621"/>
      <c r="J5" s="619"/>
      <c r="M5" s="628" t="s">
        <v>198</v>
      </c>
      <c r="N5" s="629"/>
      <c r="O5" s="629"/>
      <c r="P5" s="630"/>
    </row>
    <row r="6" spans="1:17" ht="13.95" customHeight="1" thickBot="1">
      <c r="A6" s="225" t="s">
        <v>202</v>
      </c>
      <c r="B6" s="580" t="s">
        <v>140</v>
      </c>
      <c r="C6" s="203">
        <v>10586</v>
      </c>
      <c r="D6" s="184" t="s">
        <v>203</v>
      </c>
      <c r="E6" s="188">
        <f>'Perf Sheet '!$J$13</f>
        <v>0.65</v>
      </c>
      <c r="F6" s="192" t="s">
        <v>226</v>
      </c>
      <c r="G6" s="194">
        <f>SUM(C12:C15)/SUM(C12:C46)</f>
        <v>8.518537705710684E-2</v>
      </c>
      <c r="H6" s="192" t="s">
        <v>224</v>
      </c>
      <c r="I6" s="173">
        <f>J55/'Perf Sheet '!$E$21</f>
        <v>48.171258169106977</v>
      </c>
      <c r="J6" s="226"/>
      <c r="M6" s="631" t="s">
        <v>199</v>
      </c>
      <c r="N6" s="632"/>
      <c r="O6" s="632"/>
      <c r="P6" s="633"/>
    </row>
    <row r="7" spans="1:17" ht="13.95" customHeight="1" thickBot="1">
      <c r="A7" s="227">
        <v>22.1</v>
      </c>
      <c r="B7" s="580" t="s">
        <v>141</v>
      </c>
      <c r="C7" s="203">
        <v>8943</v>
      </c>
      <c r="D7" s="185" t="s">
        <v>138</v>
      </c>
      <c r="E7" s="187">
        <f>'Perf Sheet '!$J$15</f>
        <v>6</v>
      </c>
      <c r="F7" s="193" t="s">
        <v>223</v>
      </c>
      <c r="G7" s="187">
        <f>'Perf Sheet '!$J$12</f>
        <v>95</v>
      </c>
      <c r="H7" s="192" t="s">
        <v>225</v>
      </c>
      <c r="I7" s="173">
        <f>F50/'Perf Sheet '!$E$21</f>
        <v>1845.152354570637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4382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40</v>
      </c>
      <c r="J11" s="229">
        <v>5110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577</v>
      </c>
      <c r="C12" s="205">
        <v>120</v>
      </c>
      <c r="D12" s="206"/>
      <c r="E12" s="214" t="s">
        <v>147</v>
      </c>
      <c r="F12" s="216">
        <f t="shared" si="5"/>
        <v>0</v>
      </c>
      <c r="G12" s="198">
        <f t="shared" si="6"/>
        <v>0</v>
      </c>
      <c r="H12" s="173">
        <f t="shared" si="0"/>
        <v>120</v>
      </c>
      <c r="I12" s="209">
        <v>80</v>
      </c>
      <c r="J12" s="229">
        <v>5200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5800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577</v>
      </c>
      <c r="C14" s="205">
        <v>351</v>
      </c>
      <c r="D14" s="206"/>
      <c r="E14" s="214" t="s">
        <v>148</v>
      </c>
      <c r="F14" s="216">
        <f t="shared" si="5"/>
        <v>0</v>
      </c>
      <c r="G14" s="198">
        <f t="shared" si="6"/>
        <v>0</v>
      </c>
      <c r="H14" s="173">
        <f t="shared" si="0"/>
        <v>351</v>
      </c>
      <c r="I14" s="209">
        <v>95</v>
      </c>
      <c r="J14" s="229">
        <v>6030</v>
      </c>
      <c r="L14" s="100">
        <f t="shared" si="7"/>
        <v>0</v>
      </c>
      <c r="M14" s="130">
        <f t="shared" si="1"/>
        <v>0</v>
      </c>
      <c r="N14" s="130">
        <f t="shared" si="2"/>
        <v>0</v>
      </c>
      <c r="O14" s="130">
        <f t="shared" si="3"/>
        <v>0</v>
      </c>
      <c r="P14" s="130">
        <f t="shared" si="4"/>
        <v>0</v>
      </c>
      <c r="Q14" s="86" t="s">
        <v>209</v>
      </c>
    </row>
    <row r="15" spans="1:17" ht="13.95" customHeight="1" thickBot="1">
      <c r="A15" s="228">
        <v>6</v>
      </c>
      <c r="B15" s="204" t="s">
        <v>577</v>
      </c>
      <c r="C15" s="205">
        <v>198</v>
      </c>
      <c r="D15" s="206">
        <v>0.3</v>
      </c>
      <c r="E15" s="214" t="s">
        <v>194</v>
      </c>
      <c r="F15" s="216">
        <v>2500</v>
      </c>
      <c r="G15" s="198">
        <f t="shared" si="6"/>
        <v>2500</v>
      </c>
      <c r="H15" s="173">
        <f t="shared" si="0"/>
        <v>200.68778280542986</v>
      </c>
      <c r="I15" s="209">
        <v>95</v>
      </c>
      <c r="J15" s="229">
        <v>6450</v>
      </c>
      <c r="L15" s="100">
        <f t="shared" si="7"/>
        <v>0</v>
      </c>
      <c r="M15" s="130">
        <f t="shared" si="1"/>
        <v>2500</v>
      </c>
      <c r="N15" s="130">
        <f t="shared" si="2"/>
        <v>0</v>
      </c>
      <c r="O15" s="130">
        <f t="shared" si="3"/>
        <v>0</v>
      </c>
      <c r="P15" s="130">
        <f t="shared" si="4"/>
        <v>0</v>
      </c>
      <c r="Q15" s="86" t="s">
        <v>175</v>
      </c>
    </row>
    <row r="16" spans="1:17" ht="13.95" customHeight="1" thickBot="1">
      <c r="A16" s="228">
        <v>7</v>
      </c>
      <c r="B16" s="204" t="s">
        <v>577</v>
      </c>
      <c r="C16" s="205">
        <v>249</v>
      </c>
      <c r="D16" s="206">
        <v>0.6</v>
      </c>
      <c r="E16" s="214" t="s">
        <v>194</v>
      </c>
      <c r="F16" s="216">
        <v>6280</v>
      </c>
      <c r="G16" s="198">
        <f t="shared" si="6"/>
        <v>8780</v>
      </c>
      <c r="H16" s="173">
        <f t="shared" si="0"/>
        <v>255.76018099547508</v>
      </c>
      <c r="I16" s="209">
        <v>95</v>
      </c>
      <c r="J16" s="229">
        <v>6220</v>
      </c>
      <c r="L16" s="100">
        <f t="shared" si="7"/>
        <v>0</v>
      </c>
      <c r="M16" s="130">
        <f t="shared" si="1"/>
        <v>6280</v>
      </c>
      <c r="N16" s="130">
        <f t="shared" si="2"/>
        <v>0</v>
      </c>
      <c r="O16" s="130">
        <f t="shared" si="3"/>
        <v>0</v>
      </c>
      <c r="P16" s="130">
        <f t="shared" si="4"/>
        <v>0</v>
      </c>
      <c r="Q16" s="86" t="s">
        <v>210</v>
      </c>
    </row>
    <row r="17" spans="1:17" ht="13.95" customHeight="1" thickBot="1">
      <c r="A17" s="228">
        <v>8</v>
      </c>
      <c r="B17" s="204" t="s">
        <v>577</v>
      </c>
      <c r="C17" s="205">
        <v>300</v>
      </c>
      <c r="D17" s="206">
        <v>0.9</v>
      </c>
      <c r="E17" s="214" t="s">
        <v>194</v>
      </c>
      <c r="F17" s="216">
        <v>11330</v>
      </c>
      <c r="G17" s="198">
        <f t="shared" si="6"/>
        <v>20110</v>
      </c>
      <c r="H17" s="173">
        <f t="shared" si="0"/>
        <v>312.21719457013575</v>
      </c>
      <c r="I17" s="209">
        <v>95</v>
      </c>
      <c r="J17" s="229">
        <v>5900</v>
      </c>
      <c r="L17" s="100">
        <f t="shared" si="7"/>
        <v>0</v>
      </c>
      <c r="M17" s="130">
        <f t="shared" si="1"/>
        <v>11330</v>
      </c>
      <c r="N17" s="130">
        <f t="shared" si="2"/>
        <v>0</v>
      </c>
      <c r="O17" s="130">
        <f t="shared" si="3"/>
        <v>0</v>
      </c>
      <c r="P17" s="130">
        <f t="shared" si="4"/>
        <v>0</v>
      </c>
      <c r="Q17" s="86" t="s">
        <v>148</v>
      </c>
    </row>
    <row r="18" spans="1:17" ht="13.95" customHeight="1" thickBot="1">
      <c r="A18" s="228">
        <v>9</v>
      </c>
      <c r="B18" s="204" t="s">
        <v>577</v>
      </c>
      <c r="C18" s="205">
        <v>501</v>
      </c>
      <c r="D18" s="206">
        <v>1.1000000000000001</v>
      </c>
      <c r="E18" s="214" t="s">
        <v>194</v>
      </c>
      <c r="F18" s="216">
        <v>23150</v>
      </c>
      <c r="G18" s="198">
        <f t="shared" si="6"/>
        <v>43260</v>
      </c>
      <c r="H18" s="173">
        <f t="shared" si="0"/>
        <v>525.93665158371039</v>
      </c>
      <c r="I18" s="209">
        <v>95</v>
      </c>
      <c r="J18" s="229">
        <v>5860</v>
      </c>
      <c r="L18" s="100">
        <f t="shared" si="7"/>
        <v>0</v>
      </c>
      <c r="M18" s="130">
        <f t="shared" si="1"/>
        <v>23150</v>
      </c>
      <c r="N18" s="130">
        <f t="shared" si="2"/>
        <v>0</v>
      </c>
      <c r="O18" s="130">
        <f t="shared" si="3"/>
        <v>0</v>
      </c>
      <c r="P18" s="130">
        <f t="shared" si="4"/>
        <v>0</v>
      </c>
      <c r="Q18" s="86" t="s">
        <v>63</v>
      </c>
    </row>
    <row r="19" spans="1:17" ht="13.95" customHeight="1" thickBot="1">
      <c r="A19" s="228">
        <v>10</v>
      </c>
      <c r="B19" s="204" t="s">
        <v>577</v>
      </c>
      <c r="C19" s="205">
        <v>450</v>
      </c>
      <c r="D19" s="206">
        <v>1.3</v>
      </c>
      <c r="E19" s="214" t="s">
        <v>194</v>
      </c>
      <c r="F19" s="216">
        <v>24540</v>
      </c>
      <c r="G19" s="198">
        <f t="shared" si="6"/>
        <v>67800</v>
      </c>
      <c r="H19" s="173">
        <f t="shared" si="0"/>
        <v>476.47058823529414</v>
      </c>
      <c r="I19" s="209">
        <v>95</v>
      </c>
      <c r="J19" s="229">
        <v>5780</v>
      </c>
      <c r="L19" s="100">
        <f t="shared" si="7"/>
        <v>0</v>
      </c>
      <c r="M19" s="130">
        <f t="shared" si="1"/>
        <v>24540</v>
      </c>
      <c r="N19" s="130">
        <f t="shared" si="2"/>
        <v>0</v>
      </c>
      <c r="O19" s="130">
        <f t="shared" si="3"/>
        <v>0</v>
      </c>
      <c r="P19" s="130">
        <f t="shared" si="4"/>
        <v>0</v>
      </c>
      <c r="Q19" s="86" t="s">
        <v>147</v>
      </c>
    </row>
    <row r="20" spans="1:17" ht="13.95" customHeight="1" thickBot="1">
      <c r="A20" s="228">
        <v>11</v>
      </c>
      <c r="B20" s="204" t="s">
        <v>577</v>
      </c>
      <c r="C20" s="205">
        <v>238</v>
      </c>
      <c r="D20" s="206">
        <v>1.5</v>
      </c>
      <c r="E20" s="214" t="s">
        <v>194</v>
      </c>
      <c r="F20" s="216">
        <v>14990</v>
      </c>
      <c r="G20" s="198">
        <f t="shared" si="6"/>
        <v>82790</v>
      </c>
      <c r="H20" s="173">
        <f t="shared" si="0"/>
        <v>254.15384615384616</v>
      </c>
      <c r="I20" s="209">
        <v>95</v>
      </c>
      <c r="J20" s="229">
        <v>5640</v>
      </c>
      <c r="L20" s="100">
        <f t="shared" si="7"/>
        <v>0</v>
      </c>
      <c r="M20" s="130">
        <f t="shared" si="1"/>
        <v>14990</v>
      </c>
      <c r="N20" s="130">
        <f t="shared" si="2"/>
        <v>0</v>
      </c>
      <c r="O20" s="130">
        <f t="shared" si="3"/>
        <v>0</v>
      </c>
      <c r="P20" s="130">
        <f t="shared" si="4"/>
        <v>0</v>
      </c>
      <c r="Q20" s="86" t="s">
        <v>186</v>
      </c>
    </row>
    <row r="21" spans="1:17" ht="13.95" customHeight="1" thickBot="1">
      <c r="A21" s="228">
        <v>12</v>
      </c>
      <c r="B21" s="204" t="s">
        <v>577</v>
      </c>
      <c r="C21" s="205">
        <v>299</v>
      </c>
      <c r="D21" s="206">
        <v>0.6</v>
      </c>
      <c r="E21" s="214" t="s">
        <v>174</v>
      </c>
      <c r="F21" s="216">
        <v>7530</v>
      </c>
      <c r="G21" s="198">
        <f t="shared" si="6"/>
        <v>90320</v>
      </c>
      <c r="H21" s="173">
        <f t="shared" si="0"/>
        <v>307.11764705882348</v>
      </c>
      <c r="I21" s="209">
        <v>95</v>
      </c>
      <c r="J21" s="229">
        <v>5350</v>
      </c>
      <c r="L21" s="100">
        <f t="shared" si="7"/>
        <v>0</v>
      </c>
      <c r="M21" s="130">
        <f t="shared" si="1"/>
        <v>0</v>
      </c>
      <c r="N21" s="130">
        <f t="shared" si="2"/>
        <v>7530</v>
      </c>
      <c r="O21" s="130">
        <f t="shared" si="3"/>
        <v>0</v>
      </c>
      <c r="P21" s="130">
        <f t="shared" si="4"/>
        <v>0</v>
      </c>
      <c r="Q21" s="86" t="s">
        <v>187</v>
      </c>
    </row>
    <row r="22" spans="1:17" ht="13.95" customHeight="1" thickBot="1">
      <c r="A22" s="228">
        <v>13</v>
      </c>
      <c r="B22" s="204" t="s">
        <v>577</v>
      </c>
      <c r="C22" s="205">
        <v>550</v>
      </c>
      <c r="D22" s="206">
        <v>0.9</v>
      </c>
      <c r="E22" s="214" t="s">
        <v>174</v>
      </c>
      <c r="F22" s="216">
        <v>20780</v>
      </c>
      <c r="G22" s="198">
        <f t="shared" si="6"/>
        <v>111100</v>
      </c>
      <c r="H22" s="173">
        <f t="shared" si="0"/>
        <v>572.39819004524895</v>
      </c>
      <c r="I22" s="209">
        <v>95</v>
      </c>
      <c r="J22" s="229">
        <v>5280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577</v>
      </c>
      <c r="C23" s="205">
        <v>151</v>
      </c>
      <c r="D23" s="206">
        <v>0.3</v>
      </c>
      <c r="E23" s="214" t="s">
        <v>174</v>
      </c>
      <c r="F23" s="216">
        <v>1900</v>
      </c>
      <c r="G23" s="198">
        <f t="shared" si="6"/>
        <v>113000</v>
      </c>
      <c r="H23" s="173">
        <f t="shared" si="0"/>
        <v>153.0497737556561</v>
      </c>
      <c r="I23" s="209">
        <v>95</v>
      </c>
      <c r="J23" s="229">
        <v>5200</v>
      </c>
      <c r="L23" s="100">
        <f t="shared" si="7"/>
        <v>0</v>
      </c>
      <c r="M23" s="130">
        <f t="shared" si="1"/>
        <v>0</v>
      </c>
      <c r="N23" s="130">
        <f t="shared" si="2"/>
        <v>1900</v>
      </c>
      <c r="O23" s="130">
        <f t="shared" si="3"/>
        <v>0</v>
      </c>
      <c r="P23" s="130">
        <f t="shared" si="4"/>
        <v>0</v>
      </c>
      <c r="Q23" s="86" t="s">
        <v>249</v>
      </c>
    </row>
    <row r="24" spans="1:17" ht="13.95" customHeight="1" thickBot="1">
      <c r="A24" s="228">
        <v>15</v>
      </c>
      <c r="B24" s="204" t="s">
        <v>577</v>
      </c>
      <c r="C24" s="205">
        <v>350</v>
      </c>
      <c r="D24" s="206">
        <v>0.9</v>
      </c>
      <c r="E24" s="214" t="s">
        <v>174</v>
      </c>
      <c r="F24" s="216">
        <v>13220</v>
      </c>
      <c r="G24" s="198">
        <f t="shared" si="6"/>
        <v>126220</v>
      </c>
      <c r="H24" s="173">
        <f t="shared" si="0"/>
        <v>364.2533936651584</v>
      </c>
      <c r="I24" s="209">
        <v>95</v>
      </c>
      <c r="J24" s="229">
        <v>5050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577</v>
      </c>
      <c r="C25" s="205">
        <v>499</v>
      </c>
      <c r="D25" s="206">
        <v>1.3</v>
      </c>
      <c r="E25" s="214" t="s">
        <v>174</v>
      </c>
      <c r="F25" s="216">
        <v>27230</v>
      </c>
      <c r="G25" s="198">
        <f t="shared" si="6"/>
        <v>153450</v>
      </c>
      <c r="H25" s="173">
        <f t="shared" si="0"/>
        <v>528.35294117647061</v>
      </c>
      <c r="I25" s="209">
        <v>95</v>
      </c>
      <c r="J25" s="229">
        <v>5100</v>
      </c>
      <c r="L25" s="100">
        <f t="shared" si="7"/>
        <v>0</v>
      </c>
      <c r="M25" s="130">
        <f t="shared" si="1"/>
        <v>0</v>
      </c>
      <c r="N25" s="130">
        <f t="shared" si="2"/>
        <v>27230</v>
      </c>
      <c r="O25" s="130">
        <f t="shared" si="3"/>
        <v>0</v>
      </c>
      <c r="P25" s="130">
        <f t="shared" si="4"/>
        <v>0</v>
      </c>
      <c r="Q25" s="87" t="s">
        <v>214</v>
      </c>
    </row>
    <row r="26" spans="1:17" ht="13.95" customHeight="1" thickBot="1">
      <c r="A26" s="228">
        <v>17</v>
      </c>
      <c r="B26" s="204" t="s">
        <v>577</v>
      </c>
      <c r="C26" s="205">
        <v>150</v>
      </c>
      <c r="D26" s="206">
        <v>0.3</v>
      </c>
      <c r="E26" s="214" t="s">
        <v>174</v>
      </c>
      <c r="F26" s="216">
        <v>1890</v>
      </c>
      <c r="G26" s="198">
        <f t="shared" si="6"/>
        <v>155340</v>
      </c>
      <c r="H26" s="173">
        <f t="shared" si="0"/>
        <v>152.03619909502262</v>
      </c>
      <c r="I26" s="209">
        <v>95</v>
      </c>
      <c r="J26" s="229">
        <v>5400</v>
      </c>
      <c r="L26" s="100">
        <f t="shared" si="7"/>
        <v>0</v>
      </c>
      <c r="M26" s="130">
        <f t="shared" si="1"/>
        <v>0</v>
      </c>
      <c r="N26" s="130">
        <f t="shared" si="2"/>
        <v>1890</v>
      </c>
      <c r="O26" s="130">
        <f t="shared" si="3"/>
        <v>0</v>
      </c>
      <c r="P26" s="130">
        <f t="shared" si="4"/>
        <v>0</v>
      </c>
    </row>
    <row r="27" spans="1:17" ht="13.95" customHeight="1" thickBot="1">
      <c r="A27" s="228">
        <v>18</v>
      </c>
      <c r="B27" s="204" t="s">
        <v>577</v>
      </c>
      <c r="C27" s="205">
        <v>400</v>
      </c>
      <c r="D27" s="206">
        <v>0.9</v>
      </c>
      <c r="E27" s="214" t="s">
        <v>174</v>
      </c>
      <c r="F27" s="216">
        <v>15110</v>
      </c>
      <c r="G27" s="198">
        <f t="shared" si="6"/>
        <v>170450</v>
      </c>
      <c r="H27" s="173">
        <f t="shared" si="0"/>
        <v>416.28959276018105</v>
      </c>
      <c r="I27" s="209">
        <v>95</v>
      </c>
      <c r="J27" s="229">
        <v>5270</v>
      </c>
      <c r="L27" s="100">
        <f t="shared" si="7"/>
        <v>0</v>
      </c>
      <c r="M27" s="130">
        <f t="shared" si="1"/>
        <v>0</v>
      </c>
      <c r="N27" s="130">
        <f t="shared" si="2"/>
        <v>15110</v>
      </c>
      <c r="O27" s="130">
        <f t="shared" si="3"/>
        <v>0</v>
      </c>
      <c r="P27" s="130">
        <f t="shared" si="4"/>
        <v>0</v>
      </c>
    </row>
    <row r="28" spans="1:17" ht="13.95" customHeight="1" thickBot="1">
      <c r="A28" s="228">
        <v>19</v>
      </c>
      <c r="B28" s="204" t="s">
        <v>577</v>
      </c>
      <c r="C28" s="205">
        <v>399</v>
      </c>
      <c r="D28" s="206">
        <v>1.3</v>
      </c>
      <c r="E28" s="214" t="s">
        <v>174</v>
      </c>
      <c r="F28" s="216">
        <v>21760</v>
      </c>
      <c r="G28" s="198">
        <f t="shared" si="6"/>
        <v>192210</v>
      </c>
      <c r="H28" s="173">
        <f t="shared" si="0"/>
        <v>422.47058823529414</v>
      </c>
      <c r="I28" s="209">
        <v>95</v>
      </c>
      <c r="J28" s="229">
        <v>5320</v>
      </c>
      <c r="L28" s="100">
        <f t="shared" si="7"/>
        <v>0</v>
      </c>
      <c r="M28" s="130">
        <f t="shared" si="1"/>
        <v>0</v>
      </c>
      <c r="N28" s="130">
        <f t="shared" si="2"/>
        <v>21760</v>
      </c>
      <c r="O28" s="130">
        <f t="shared" si="3"/>
        <v>0</v>
      </c>
      <c r="P28" s="130">
        <f t="shared" si="4"/>
        <v>0</v>
      </c>
    </row>
    <row r="29" spans="1:17" ht="13.95" customHeight="1" thickBot="1">
      <c r="A29" s="228">
        <v>20</v>
      </c>
      <c r="B29" s="204" t="s">
        <v>577</v>
      </c>
      <c r="C29" s="205">
        <v>399</v>
      </c>
      <c r="D29" s="206">
        <v>0.9</v>
      </c>
      <c r="E29" s="214" t="s">
        <v>174</v>
      </c>
      <c r="F29" s="216">
        <v>15070</v>
      </c>
      <c r="G29" s="198">
        <f t="shared" si="6"/>
        <v>207280</v>
      </c>
      <c r="H29" s="173">
        <f t="shared" si="0"/>
        <v>415.24886877828055</v>
      </c>
      <c r="I29" s="209">
        <v>95</v>
      </c>
      <c r="J29" s="229">
        <v>5350</v>
      </c>
      <c r="L29" s="100">
        <f t="shared" si="7"/>
        <v>0</v>
      </c>
      <c r="M29" s="130">
        <f t="shared" si="1"/>
        <v>0</v>
      </c>
      <c r="N29" s="130">
        <f t="shared" si="2"/>
        <v>15070</v>
      </c>
      <c r="O29" s="130">
        <f t="shared" si="3"/>
        <v>0</v>
      </c>
      <c r="P29" s="130">
        <f t="shared" si="4"/>
        <v>0</v>
      </c>
    </row>
    <row r="30" spans="1:17" ht="13.95" customHeight="1" thickBot="1">
      <c r="A30" s="228">
        <v>21</v>
      </c>
      <c r="B30" s="204" t="s">
        <v>577</v>
      </c>
      <c r="C30" s="205">
        <v>301</v>
      </c>
      <c r="D30" s="206">
        <v>1.5</v>
      </c>
      <c r="E30" s="214" t="s">
        <v>174</v>
      </c>
      <c r="F30" s="216">
        <v>18940</v>
      </c>
      <c r="G30" s="198">
        <f t="shared" si="6"/>
        <v>226220</v>
      </c>
      <c r="H30" s="173">
        <f t="shared" si="0"/>
        <v>321.42986425339365</v>
      </c>
      <c r="I30" s="209">
        <v>95</v>
      </c>
      <c r="J30" s="229">
        <v>5380</v>
      </c>
      <c r="L30" s="100">
        <f t="shared" si="7"/>
        <v>0</v>
      </c>
      <c r="M30" s="130">
        <f t="shared" si="1"/>
        <v>0</v>
      </c>
      <c r="N30" s="130">
        <f t="shared" si="2"/>
        <v>18940</v>
      </c>
      <c r="O30" s="130">
        <f t="shared" si="3"/>
        <v>0</v>
      </c>
      <c r="P30" s="130">
        <f t="shared" si="4"/>
        <v>0</v>
      </c>
    </row>
    <row r="31" spans="1:17" ht="13.95" customHeight="1" thickBot="1">
      <c r="A31" s="228">
        <v>22</v>
      </c>
      <c r="B31" s="204" t="s">
        <v>577</v>
      </c>
      <c r="C31" s="205">
        <v>299</v>
      </c>
      <c r="D31" s="206">
        <v>0.6</v>
      </c>
      <c r="E31" s="214" t="s">
        <v>174</v>
      </c>
      <c r="F31" s="216">
        <v>7530</v>
      </c>
      <c r="G31" s="198">
        <f t="shared" si="6"/>
        <v>233750</v>
      </c>
      <c r="H31" s="173">
        <f t="shared" si="0"/>
        <v>307.11764705882348</v>
      </c>
      <c r="I31" s="209">
        <v>95</v>
      </c>
      <c r="J31" s="229">
        <v>5250</v>
      </c>
      <c r="L31" s="100">
        <f t="shared" si="7"/>
        <v>0</v>
      </c>
      <c r="M31" s="130">
        <f t="shared" si="1"/>
        <v>0</v>
      </c>
      <c r="N31" s="130">
        <f t="shared" si="2"/>
        <v>7530</v>
      </c>
      <c r="O31" s="130">
        <f t="shared" si="3"/>
        <v>0</v>
      </c>
      <c r="P31" s="130">
        <f t="shared" si="4"/>
        <v>0</v>
      </c>
    </row>
    <row r="32" spans="1:17" ht="13.95" customHeight="1" thickBot="1">
      <c r="A32" s="228">
        <v>23</v>
      </c>
      <c r="B32" s="204" t="s">
        <v>577</v>
      </c>
      <c r="C32" s="205">
        <v>351</v>
      </c>
      <c r="D32" s="206">
        <v>0.9</v>
      </c>
      <c r="E32" s="214" t="s">
        <v>174</v>
      </c>
      <c r="F32" s="216">
        <v>13260</v>
      </c>
      <c r="G32" s="198">
        <f t="shared" si="6"/>
        <v>247010</v>
      </c>
      <c r="H32" s="173">
        <f t="shared" si="0"/>
        <v>365.29411764705884</v>
      </c>
      <c r="I32" s="209">
        <v>95</v>
      </c>
      <c r="J32" s="229">
        <v>5120</v>
      </c>
      <c r="L32" s="100">
        <f t="shared" si="7"/>
        <v>0</v>
      </c>
      <c r="M32" s="130">
        <f t="shared" si="1"/>
        <v>0</v>
      </c>
      <c r="N32" s="130">
        <f t="shared" si="2"/>
        <v>13260</v>
      </c>
      <c r="O32" s="130">
        <f t="shared" si="3"/>
        <v>0</v>
      </c>
      <c r="P32" s="130">
        <f t="shared" si="4"/>
        <v>0</v>
      </c>
    </row>
    <row r="33" spans="1:16" ht="13.95" customHeight="1" thickBot="1">
      <c r="A33" s="228">
        <v>24</v>
      </c>
      <c r="B33" s="204" t="s">
        <v>577</v>
      </c>
      <c r="C33" s="205">
        <v>250</v>
      </c>
      <c r="D33" s="206">
        <v>1.5</v>
      </c>
      <c r="E33" s="214" t="s">
        <v>174</v>
      </c>
      <c r="F33" s="216">
        <v>15750</v>
      </c>
      <c r="G33" s="198">
        <f t="shared" si="6"/>
        <v>262760</v>
      </c>
      <c r="H33" s="173">
        <f t="shared" si="0"/>
        <v>266.96832579185519</v>
      </c>
      <c r="I33" s="209">
        <v>95</v>
      </c>
      <c r="J33" s="229">
        <v>5100</v>
      </c>
      <c r="L33" s="100">
        <f t="shared" si="7"/>
        <v>0</v>
      </c>
      <c r="M33" s="130">
        <f t="shared" si="1"/>
        <v>0</v>
      </c>
      <c r="N33" s="130">
        <f t="shared" si="2"/>
        <v>15750</v>
      </c>
      <c r="O33" s="130">
        <f t="shared" si="3"/>
        <v>0</v>
      </c>
      <c r="P33" s="130">
        <f t="shared" si="4"/>
        <v>0</v>
      </c>
    </row>
    <row r="34" spans="1:16" ht="13.95" customHeight="1" thickBot="1">
      <c r="A34" s="228">
        <v>25</v>
      </c>
      <c r="B34" s="204" t="s">
        <v>577</v>
      </c>
      <c r="C34" s="205">
        <v>249</v>
      </c>
      <c r="D34" s="206">
        <v>0.6</v>
      </c>
      <c r="E34" s="214" t="s">
        <v>174</v>
      </c>
      <c r="F34" s="216">
        <v>6280</v>
      </c>
      <c r="G34" s="198">
        <f t="shared" si="6"/>
        <v>269040</v>
      </c>
      <c r="H34" s="173">
        <f t="shared" si="0"/>
        <v>255.76018099547508</v>
      </c>
      <c r="I34" s="209">
        <v>95</v>
      </c>
      <c r="J34" s="229">
        <v>5300</v>
      </c>
      <c r="L34" s="100">
        <f t="shared" si="7"/>
        <v>0</v>
      </c>
      <c r="M34" s="130">
        <f t="shared" si="1"/>
        <v>0</v>
      </c>
      <c r="N34" s="130">
        <f t="shared" si="2"/>
        <v>6280</v>
      </c>
      <c r="O34" s="130">
        <f t="shared" si="3"/>
        <v>0</v>
      </c>
      <c r="P34" s="130">
        <f t="shared" si="4"/>
        <v>0</v>
      </c>
    </row>
    <row r="35" spans="1:16" ht="13.95" customHeight="1" thickBot="1">
      <c r="A35" s="228">
        <v>26</v>
      </c>
      <c r="B35" s="204" t="s">
        <v>577</v>
      </c>
      <c r="C35" s="205">
        <v>410</v>
      </c>
      <c r="D35" s="206">
        <v>1</v>
      </c>
      <c r="E35" s="214" t="s">
        <v>174</v>
      </c>
      <c r="F35" s="216">
        <v>17240</v>
      </c>
      <c r="G35" s="198">
        <f t="shared" si="6"/>
        <v>286280</v>
      </c>
      <c r="H35" s="173">
        <f t="shared" si="0"/>
        <v>428.55203619909503</v>
      </c>
      <c r="I35" s="209">
        <v>95</v>
      </c>
      <c r="J35" s="229">
        <v>5200</v>
      </c>
      <c r="L35" s="100">
        <f t="shared" si="7"/>
        <v>0</v>
      </c>
      <c r="M35" s="130">
        <f t="shared" si="1"/>
        <v>0</v>
      </c>
      <c r="N35" s="130">
        <f t="shared" si="2"/>
        <v>17240</v>
      </c>
      <c r="O35" s="130">
        <f t="shared" si="3"/>
        <v>0</v>
      </c>
      <c r="P35" s="130">
        <f t="shared" si="4"/>
        <v>0</v>
      </c>
    </row>
    <row r="36" spans="1:16" ht="13.95" customHeight="1" thickBot="1">
      <c r="A36" s="228">
        <v>27</v>
      </c>
      <c r="B36" s="204" t="s">
        <v>577</v>
      </c>
      <c r="C36" s="205">
        <v>248</v>
      </c>
      <c r="D36" s="206">
        <v>1.3</v>
      </c>
      <c r="E36" s="214" t="s">
        <v>174</v>
      </c>
      <c r="F36" s="216">
        <v>13560</v>
      </c>
      <c r="G36" s="198">
        <f t="shared" si="6"/>
        <v>299840</v>
      </c>
      <c r="H36" s="173">
        <f t="shared" si="0"/>
        <v>262.58823529411762</v>
      </c>
      <c r="I36" s="209">
        <v>95</v>
      </c>
      <c r="J36" s="229">
        <v>5300</v>
      </c>
      <c r="L36" s="100">
        <f t="shared" si="7"/>
        <v>0</v>
      </c>
      <c r="M36" s="130">
        <f t="shared" si="1"/>
        <v>0</v>
      </c>
      <c r="N36" s="130">
        <f t="shared" si="2"/>
        <v>13560</v>
      </c>
      <c r="O36" s="130">
        <f t="shared" si="3"/>
        <v>0</v>
      </c>
      <c r="P36" s="130">
        <f t="shared" si="4"/>
        <v>0</v>
      </c>
    </row>
    <row r="37" spans="1:16" ht="13.95" customHeight="1" thickBot="1">
      <c r="A37" s="228">
        <v>28</v>
      </c>
      <c r="B37" s="204" t="s">
        <v>577</v>
      </c>
      <c r="C37" s="205">
        <v>199</v>
      </c>
      <c r="D37" s="206">
        <v>1.5</v>
      </c>
      <c r="E37" s="214" t="s">
        <v>174</v>
      </c>
      <c r="F37" s="216">
        <v>12560</v>
      </c>
      <c r="G37" s="198">
        <f t="shared" si="6"/>
        <v>312400</v>
      </c>
      <c r="H37" s="173">
        <f t="shared" si="0"/>
        <v>212.50678733031674</v>
      </c>
      <c r="I37" s="209">
        <v>95</v>
      </c>
      <c r="J37" s="229">
        <v>5250</v>
      </c>
      <c r="L37" s="100">
        <f t="shared" si="7"/>
        <v>0</v>
      </c>
      <c r="M37" s="130">
        <f t="shared" si="1"/>
        <v>0</v>
      </c>
      <c r="N37" s="130">
        <f t="shared" si="2"/>
        <v>12560</v>
      </c>
      <c r="O37" s="130">
        <f t="shared" si="3"/>
        <v>0</v>
      </c>
      <c r="P37" s="130">
        <f t="shared" si="4"/>
        <v>0</v>
      </c>
    </row>
    <row r="38" spans="1:16" ht="13.95" customHeight="1" thickBot="1">
      <c r="A38" s="228">
        <v>29</v>
      </c>
      <c r="B38" s="204" t="s">
        <v>577</v>
      </c>
      <c r="C38" s="205">
        <v>326</v>
      </c>
      <c r="D38" s="206">
        <v>2</v>
      </c>
      <c r="E38" s="214" t="s">
        <v>174</v>
      </c>
      <c r="F38" s="216">
        <v>20650</v>
      </c>
      <c r="G38" s="198">
        <f t="shared" si="6"/>
        <v>333050</v>
      </c>
      <c r="H38" s="173">
        <f t="shared" si="0"/>
        <v>355.50226244343889</v>
      </c>
      <c r="I38" s="209">
        <v>95</v>
      </c>
      <c r="J38" s="229">
        <v>5200</v>
      </c>
      <c r="L38" s="100">
        <f t="shared" si="7"/>
        <v>0</v>
      </c>
      <c r="M38" s="130">
        <f t="shared" si="1"/>
        <v>0</v>
      </c>
      <c r="N38" s="130">
        <f t="shared" si="2"/>
        <v>20650</v>
      </c>
      <c r="O38" s="130">
        <f t="shared" si="3"/>
        <v>0</v>
      </c>
      <c r="P38" s="130">
        <f t="shared" si="4"/>
        <v>0</v>
      </c>
    </row>
    <row r="39" spans="1:16" ht="13.95" customHeight="1" thickBot="1">
      <c r="A39" s="228">
        <v>30</v>
      </c>
      <c r="B39" s="204"/>
      <c r="C39" s="205"/>
      <c r="D39" s="206"/>
      <c r="E39" s="214"/>
      <c r="F39" s="216">
        <f t="shared" si="5"/>
        <v>0</v>
      </c>
      <c r="G39" s="198">
        <f t="shared" si="6"/>
        <v>333050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231.38828999999998</v>
      </c>
      <c r="D49" s="213"/>
      <c r="E49" s="207" t="s">
        <v>214</v>
      </c>
      <c r="F49" s="215"/>
      <c r="G49" s="199"/>
      <c r="H49" s="173">
        <f t="shared" si="0"/>
        <v>231.38828999999998</v>
      </c>
      <c r="I49" s="205">
        <v>95</v>
      </c>
      <c r="J49" s="229">
        <v>5720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360020.30817999999</v>
      </c>
      <c r="D50" s="195" t="s">
        <v>294</v>
      </c>
      <c r="E50" s="177" t="s">
        <v>295</v>
      </c>
      <c r="F50" s="191">
        <f>SUM(F10:F46)</f>
        <v>333050</v>
      </c>
      <c r="G50" s="201" t="s">
        <v>212</v>
      </c>
      <c r="H50" s="200"/>
      <c r="I50" s="197"/>
      <c r="J50" s="231" t="s">
        <v>257</v>
      </c>
      <c r="K50" s="32"/>
      <c r="L50" s="100"/>
      <c r="M50" s="101"/>
      <c r="N50" s="101"/>
      <c r="O50" s="102"/>
      <c r="P50" s="102"/>
    </row>
    <row r="51" spans="1:17" ht="13.95" customHeight="1" thickBot="1">
      <c r="A51" s="230" t="s">
        <v>259</v>
      </c>
      <c r="B51" s="210">
        <v>0.77569444444444446</v>
      </c>
      <c r="C51" s="190" t="s">
        <v>258</v>
      </c>
      <c r="D51" s="180" t="s">
        <v>260</v>
      </c>
      <c r="E51" s="210">
        <v>0.84861111111111109</v>
      </c>
      <c r="F51" s="190" t="s">
        <v>258</v>
      </c>
      <c r="G51" s="180" t="s">
        <v>261</v>
      </c>
      <c r="H51" s="217">
        <v>43177</v>
      </c>
      <c r="I51" s="197" t="s">
        <v>301</v>
      </c>
      <c r="J51" s="232">
        <f>H49+H55</f>
        <v>281.38828999999998</v>
      </c>
      <c r="K51" s="172"/>
      <c r="L51" s="100"/>
      <c r="M51" s="101"/>
      <c r="N51" s="101"/>
      <c r="O51" s="102"/>
      <c r="P51" s="102"/>
    </row>
    <row r="52" spans="1:17" ht="13.95" customHeight="1" thickBot="1">
      <c r="A52" s="230" t="s">
        <v>234</v>
      </c>
      <c r="B52" s="205">
        <v>533</v>
      </c>
      <c r="C52" s="179" t="s">
        <v>134</v>
      </c>
      <c r="D52" s="180" t="s">
        <v>216</v>
      </c>
      <c r="E52" s="211">
        <f>MAX(D10:D48)</f>
        <v>2</v>
      </c>
      <c r="F52" s="179" t="s">
        <v>221</v>
      </c>
      <c r="G52" s="180" t="s">
        <v>222</v>
      </c>
      <c r="H52" s="211">
        <f>F50/(SUM(C15:C48)*42)</f>
        <v>1.0210870338349092</v>
      </c>
      <c r="I52" s="197" t="s">
        <v>221</v>
      </c>
      <c r="J52" s="233" t="s">
        <v>292</v>
      </c>
      <c r="L52" s="100"/>
      <c r="M52" s="101"/>
      <c r="N52" s="101"/>
      <c r="O52" s="102"/>
      <c r="P52" s="102"/>
    </row>
    <row r="53" spans="1:17" ht="13.95" customHeight="1" thickBot="1">
      <c r="A53" s="230" t="s">
        <v>235</v>
      </c>
      <c r="B53" s="205">
        <v>4382</v>
      </c>
      <c r="C53" s="179" t="s">
        <v>134</v>
      </c>
      <c r="D53" s="180" t="s">
        <v>217</v>
      </c>
      <c r="E53" s="205">
        <f>MAX(I10:I49)</f>
        <v>95</v>
      </c>
      <c r="F53" s="179" t="s">
        <v>135</v>
      </c>
      <c r="G53" s="180" t="s">
        <v>219</v>
      </c>
      <c r="H53" s="205">
        <f>AVERAGE(I14:I48)</f>
        <v>95</v>
      </c>
      <c r="I53" s="197" t="s">
        <v>135</v>
      </c>
      <c r="J53" s="234">
        <f>SUM(H10:H49)+E55+H55</f>
        <v>9061.0749954514122</v>
      </c>
      <c r="L53" s="172"/>
      <c r="M53" s="172"/>
      <c r="N53" s="172"/>
      <c r="O53" s="172"/>
      <c r="P53" s="172"/>
    </row>
    <row r="54" spans="1:17" ht="13.95" customHeight="1" thickBot="1">
      <c r="A54" s="230" t="s">
        <v>136</v>
      </c>
      <c r="B54" s="208">
        <v>1604</v>
      </c>
      <c r="C54" s="179" t="s">
        <v>134</v>
      </c>
      <c r="D54" s="180" t="s">
        <v>218</v>
      </c>
      <c r="E54" s="205">
        <f>MAX(J10:J49)</f>
        <v>6450</v>
      </c>
      <c r="F54" s="179" t="s">
        <v>134</v>
      </c>
      <c r="G54" s="180" t="s">
        <v>220</v>
      </c>
      <c r="H54" s="205">
        <f>AVERAGE(J14:J48)</f>
        <v>5452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0.61235815721793574</v>
      </c>
      <c r="C55" s="179" t="s">
        <v>289</v>
      </c>
      <c r="D55" s="189" t="s">
        <v>287</v>
      </c>
      <c r="E55" s="212">
        <v>73</v>
      </c>
      <c r="F55" s="179" t="s">
        <v>288</v>
      </c>
      <c r="G55" s="178" t="s">
        <v>290</v>
      </c>
      <c r="H55" s="212">
        <v>50</v>
      </c>
      <c r="I55" s="197" t="s">
        <v>288</v>
      </c>
      <c r="J55" s="234">
        <f>(C50/42)+E55+H55</f>
        <v>8694.91209952381</v>
      </c>
      <c r="L55" s="85">
        <f t="shared" ref="L55:P55" si="10">SUM(L10:L49)</f>
        <v>59.523809523809526</v>
      </c>
      <c r="M55" s="85">
        <f t="shared" si="10"/>
        <v>82790</v>
      </c>
      <c r="N55" s="85">
        <f t="shared" si="10"/>
        <v>250260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10437</v>
      </c>
      <c r="B61" s="119">
        <f>C6</f>
        <v>10586</v>
      </c>
      <c r="C61" s="119">
        <f>C50</f>
        <v>360020.30817999999</v>
      </c>
      <c r="D61" s="119">
        <f>J55</f>
        <v>8694.91209952381</v>
      </c>
      <c r="E61" s="119">
        <f>F50</f>
        <v>333050</v>
      </c>
      <c r="F61" s="119">
        <f>M55</f>
        <v>82790</v>
      </c>
      <c r="G61" s="119">
        <f>N55</f>
        <v>250260</v>
      </c>
      <c r="H61" s="119">
        <f>O55</f>
        <v>0</v>
      </c>
      <c r="I61" s="119">
        <f>P55</f>
        <v>0</v>
      </c>
      <c r="J61" s="119">
        <f>B52</f>
        <v>533</v>
      </c>
      <c r="K61" s="119">
        <f>B53</f>
        <v>4382</v>
      </c>
      <c r="L61" s="119">
        <f>B54</f>
        <v>1604</v>
      </c>
      <c r="M61" s="120">
        <f>B55</f>
        <v>0.61235815721793574</v>
      </c>
      <c r="N61" s="119">
        <f>E53</f>
        <v>95</v>
      </c>
      <c r="O61" s="119">
        <f>H53</f>
        <v>95</v>
      </c>
      <c r="P61" s="119">
        <f>E54</f>
        <v>6450</v>
      </c>
      <c r="Q61" s="119">
        <f>H54</f>
        <v>5452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0.24913702536395016</v>
      </c>
      <c r="N3" s="143">
        <f>N55/F50</f>
        <v>0.75086297463604978</v>
      </c>
      <c r="O3" s="143">
        <f>O55/F50</f>
        <v>0</v>
      </c>
      <c r="P3" s="143">
        <f>P55/F50</f>
        <v>0</v>
      </c>
    </row>
    <row r="4" spans="1:17" ht="13.95" customHeight="1" thickBot="1">
      <c r="A4" s="615">
        <v>51</v>
      </c>
      <c r="B4" s="181" t="s">
        <v>276</v>
      </c>
      <c r="C4" s="202">
        <v>10421</v>
      </c>
      <c r="D4" s="182" t="s">
        <v>137</v>
      </c>
      <c r="E4" s="186">
        <f>'Perf Sheet '!$L$5</f>
        <v>2.2169999999999999E-2</v>
      </c>
      <c r="F4" s="616" t="s">
        <v>284</v>
      </c>
      <c r="G4" s="617"/>
      <c r="H4" s="618" t="s">
        <v>514</v>
      </c>
      <c r="I4" s="618"/>
      <c r="J4" s="619"/>
      <c r="N4" s="32"/>
    </row>
    <row r="5" spans="1:17" ht="13.95" customHeight="1" thickBot="1">
      <c r="A5" s="615"/>
      <c r="B5" s="580" t="s">
        <v>139</v>
      </c>
      <c r="C5" s="203">
        <v>10255</v>
      </c>
      <c r="D5" s="183" t="s">
        <v>277</v>
      </c>
      <c r="E5" s="187">
        <f>(C6+C5)/2</f>
        <v>10330</v>
      </c>
      <c r="F5" s="616" t="s">
        <v>285</v>
      </c>
      <c r="G5" s="620"/>
      <c r="H5" s="618" t="s">
        <v>511</v>
      </c>
      <c r="I5" s="621"/>
      <c r="J5" s="619"/>
      <c r="M5" s="628" t="s">
        <v>198</v>
      </c>
      <c r="N5" s="629"/>
      <c r="O5" s="629"/>
      <c r="P5" s="630"/>
    </row>
    <row r="6" spans="1:17" ht="13.95" customHeight="1" thickBot="1">
      <c r="A6" s="225" t="s">
        <v>202</v>
      </c>
      <c r="B6" s="580" t="s">
        <v>140</v>
      </c>
      <c r="C6" s="203">
        <v>10405</v>
      </c>
      <c r="D6" s="184" t="s">
        <v>203</v>
      </c>
      <c r="E6" s="188">
        <f>'Perf Sheet '!$J$13</f>
        <v>0.65</v>
      </c>
      <c r="F6" s="192" t="s">
        <v>226</v>
      </c>
      <c r="G6" s="194">
        <f>SUM(C12:C15)/SUM(C12:C46)</f>
        <v>9.0058860878966251E-2</v>
      </c>
      <c r="H6" s="192" t="s">
        <v>224</v>
      </c>
      <c r="I6" s="173">
        <f>J55/'Perf Sheet '!$E$21</f>
        <v>48.320649083234393</v>
      </c>
      <c r="J6" s="226"/>
      <c r="M6" s="631" t="s">
        <v>199</v>
      </c>
      <c r="N6" s="632"/>
      <c r="O6" s="632"/>
      <c r="P6" s="633"/>
    </row>
    <row r="7" spans="1:17" ht="13.95" customHeight="1" thickBot="1">
      <c r="A7" s="227">
        <v>22.1</v>
      </c>
      <c r="B7" s="580" t="s">
        <v>141</v>
      </c>
      <c r="C7" s="203">
        <v>8946</v>
      </c>
      <c r="D7" s="185" t="s">
        <v>138</v>
      </c>
      <c r="E7" s="187">
        <f>'Perf Sheet '!$J$15</f>
        <v>6</v>
      </c>
      <c r="F7" s="193" t="s">
        <v>223</v>
      </c>
      <c r="G7" s="187">
        <f>'Perf Sheet '!$J$12</f>
        <v>95</v>
      </c>
      <c r="H7" s="192" t="s">
        <v>225</v>
      </c>
      <c r="I7" s="173">
        <f>F50/'Perf Sheet '!$E$21</f>
        <v>1845.7063711911358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51</v>
      </c>
      <c r="D10" s="206"/>
      <c r="E10" s="214" t="s">
        <v>197</v>
      </c>
      <c r="F10" s="216">
        <f>(D10*42)*C10</f>
        <v>0</v>
      </c>
      <c r="G10" s="198">
        <f>F10</f>
        <v>0</v>
      </c>
      <c r="H10" s="173">
        <f t="shared" ref="H10:H49" si="0">(1*((D10/$A$7)+1))*C10</f>
        <v>51</v>
      </c>
      <c r="I10" s="209">
        <v>15</v>
      </c>
      <c r="J10" s="229">
        <v>2325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4880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120</v>
      </c>
      <c r="D12" s="206"/>
      <c r="E12" s="214" t="s">
        <v>147</v>
      </c>
      <c r="F12" s="216">
        <f t="shared" si="5"/>
        <v>0</v>
      </c>
      <c r="G12" s="198">
        <f t="shared" si="6"/>
        <v>0</v>
      </c>
      <c r="H12" s="173">
        <f t="shared" si="0"/>
        <v>120</v>
      </c>
      <c r="I12" s="209">
        <v>75</v>
      </c>
      <c r="J12" s="229">
        <v>4770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5880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395</v>
      </c>
      <c r="D14" s="206"/>
      <c r="E14" s="214" t="s">
        <v>148</v>
      </c>
      <c r="F14" s="216">
        <f t="shared" si="5"/>
        <v>0</v>
      </c>
      <c r="G14" s="198">
        <f t="shared" si="6"/>
        <v>0</v>
      </c>
      <c r="H14" s="173">
        <f t="shared" si="0"/>
        <v>395</v>
      </c>
      <c r="I14" s="209">
        <v>95</v>
      </c>
      <c r="J14" s="229">
        <v>6090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199</v>
      </c>
      <c r="D15" s="206">
        <v>0.3</v>
      </c>
      <c r="E15" s="214" t="s">
        <v>194</v>
      </c>
      <c r="F15" s="216">
        <v>2500</v>
      </c>
      <c r="G15" s="198">
        <f t="shared" si="6"/>
        <v>2500</v>
      </c>
      <c r="H15" s="173">
        <f t="shared" si="0"/>
        <v>201.70135746606334</v>
      </c>
      <c r="I15" s="209">
        <v>95</v>
      </c>
      <c r="J15" s="229">
        <v>6100</v>
      </c>
      <c r="L15" s="100">
        <f t="shared" si="7"/>
        <v>0</v>
      </c>
      <c r="M15" s="130">
        <f t="shared" si="1"/>
        <v>2500</v>
      </c>
      <c r="N15" s="130">
        <f t="shared" si="2"/>
        <v>0</v>
      </c>
      <c r="O15" s="130">
        <f t="shared" si="3"/>
        <v>0</v>
      </c>
      <c r="P15" s="130">
        <f t="shared" si="4"/>
        <v>0</v>
      </c>
      <c r="Q15" s="86" t="s">
        <v>175</v>
      </c>
    </row>
    <row r="16" spans="1:17" ht="13.95" customHeight="1" thickBot="1">
      <c r="A16" s="228">
        <v>7</v>
      </c>
      <c r="B16" s="204" t="s">
        <v>576</v>
      </c>
      <c r="C16" s="205">
        <v>253</v>
      </c>
      <c r="D16" s="206">
        <v>0.6</v>
      </c>
      <c r="E16" s="214" t="s">
        <v>194</v>
      </c>
      <c r="F16" s="216">
        <v>6380</v>
      </c>
      <c r="G16" s="198">
        <f t="shared" si="6"/>
        <v>8880</v>
      </c>
      <c r="H16" s="173">
        <f t="shared" si="0"/>
        <v>259.86877828054298</v>
      </c>
      <c r="I16" s="209">
        <v>95</v>
      </c>
      <c r="J16" s="229">
        <v>6150</v>
      </c>
      <c r="L16" s="100">
        <f t="shared" si="7"/>
        <v>0</v>
      </c>
      <c r="M16" s="130">
        <f t="shared" si="1"/>
        <v>6380</v>
      </c>
      <c r="N16" s="130">
        <f t="shared" si="2"/>
        <v>0</v>
      </c>
      <c r="O16" s="130">
        <f t="shared" si="3"/>
        <v>0</v>
      </c>
      <c r="P16" s="130">
        <f t="shared" si="4"/>
        <v>0</v>
      </c>
      <c r="Q16" s="86" t="s">
        <v>210</v>
      </c>
    </row>
    <row r="17" spans="1:17" ht="13.95" customHeight="1" thickBot="1">
      <c r="A17" s="228">
        <v>8</v>
      </c>
      <c r="B17" s="204" t="s">
        <v>576</v>
      </c>
      <c r="C17" s="205">
        <v>301</v>
      </c>
      <c r="D17" s="206">
        <v>0.9</v>
      </c>
      <c r="E17" s="214" t="s">
        <v>194</v>
      </c>
      <c r="F17" s="216">
        <v>11370</v>
      </c>
      <c r="G17" s="198">
        <f t="shared" si="6"/>
        <v>20250</v>
      </c>
      <c r="H17" s="173">
        <f t="shared" si="0"/>
        <v>313.25791855203624</v>
      </c>
      <c r="I17" s="209">
        <v>95</v>
      </c>
      <c r="J17" s="229">
        <v>6000</v>
      </c>
      <c r="L17" s="100">
        <f t="shared" si="7"/>
        <v>0</v>
      </c>
      <c r="M17" s="130">
        <f t="shared" si="1"/>
        <v>11370</v>
      </c>
      <c r="N17" s="130">
        <f t="shared" si="2"/>
        <v>0</v>
      </c>
      <c r="O17" s="130">
        <f t="shared" si="3"/>
        <v>0</v>
      </c>
      <c r="P17" s="130">
        <f t="shared" si="4"/>
        <v>0</v>
      </c>
      <c r="Q17" s="86" t="s">
        <v>148</v>
      </c>
    </row>
    <row r="18" spans="1:17" ht="13.95" customHeight="1" thickBot="1">
      <c r="A18" s="228">
        <v>9</v>
      </c>
      <c r="B18" s="204" t="s">
        <v>576</v>
      </c>
      <c r="C18" s="205">
        <v>501</v>
      </c>
      <c r="D18" s="206">
        <v>1.1000000000000001</v>
      </c>
      <c r="E18" s="214" t="s">
        <v>194</v>
      </c>
      <c r="F18" s="216">
        <v>23150</v>
      </c>
      <c r="G18" s="198">
        <f t="shared" si="6"/>
        <v>43400</v>
      </c>
      <c r="H18" s="173">
        <f t="shared" si="0"/>
        <v>525.93665158371039</v>
      </c>
      <c r="I18" s="209">
        <v>95</v>
      </c>
      <c r="J18" s="229">
        <v>5880</v>
      </c>
      <c r="L18" s="100">
        <f t="shared" si="7"/>
        <v>0</v>
      </c>
      <c r="M18" s="130">
        <f t="shared" si="1"/>
        <v>23150</v>
      </c>
      <c r="N18" s="130">
        <f t="shared" si="2"/>
        <v>0</v>
      </c>
      <c r="O18" s="130">
        <f t="shared" si="3"/>
        <v>0</v>
      </c>
      <c r="P18" s="130">
        <f t="shared" si="4"/>
        <v>0</v>
      </c>
      <c r="Q18" s="86" t="s">
        <v>63</v>
      </c>
    </row>
    <row r="19" spans="1:17" ht="13.95" customHeight="1" thickBot="1">
      <c r="A19" s="228">
        <v>10</v>
      </c>
      <c r="B19" s="204" t="s">
        <v>576</v>
      </c>
      <c r="C19" s="205">
        <v>449</v>
      </c>
      <c r="D19" s="206">
        <v>1.3</v>
      </c>
      <c r="E19" s="214" t="s">
        <v>194</v>
      </c>
      <c r="F19" s="216">
        <v>24490</v>
      </c>
      <c r="G19" s="198">
        <f t="shared" si="6"/>
        <v>67890</v>
      </c>
      <c r="H19" s="173">
        <f t="shared" si="0"/>
        <v>475.41176470588238</v>
      </c>
      <c r="I19" s="209">
        <v>95</v>
      </c>
      <c r="J19" s="229">
        <v>6750</v>
      </c>
      <c r="L19" s="100">
        <f t="shared" si="7"/>
        <v>0</v>
      </c>
      <c r="M19" s="130">
        <f t="shared" si="1"/>
        <v>24490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15110</v>
      </c>
      <c r="G20" s="198">
        <f t="shared" si="6"/>
        <v>83000</v>
      </c>
      <c r="H20" s="173">
        <f t="shared" si="0"/>
        <v>256.28959276018099</v>
      </c>
      <c r="I20" s="209">
        <v>95</v>
      </c>
      <c r="J20" s="229">
        <v>5700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7550</v>
      </c>
      <c r="G21" s="198">
        <f t="shared" si="6"/>
        <v>90550</v>
      </c>
      <c r="H21" s="173">
        <f t="shared" si="0"/>
        <v>308.1447963800905</v>
      </c>
      <c r="I21" s="209">
        <v>95</v>
      </c>
      <c r="J21" s="229">
        <v>5260</v>
      </c>
      <c r="L21" s="100">
        <f t="shared" si="7"/>
        <v>0</v>
      </c>
      <c r="M21" s="130">
        <f t="shared" si="1"/>
        <v>0</v>
      </c>
      <c r="N21" s="130">
        <f t="shared" si="2"/>
        <v>7550</v>
      </c>
      <c r="O21" s="130">
        <f t="shared" si="3"/>
        <v>0</v>
      </c>
      <c r="P21" s="130">
        <f t="shared" si="4"/>
        <v>0</v>
      </c>
      <c r="Q21" s="86" t="s">
        <v>187</v>
      </c>
    </row>
    <row r="22" spans="1:17" ht="13.95" customHeight="1" thickBot="1">
      <c r="A22" s="228">
        <v>13</v>
      </c>
      <c r="B22" s="204" t="s">
        <v>576</v>
      </c>
      <c r="C22" s="205">
        <v>549</v>
      </c>
      <c r="D22" s="206">
        <v>0.9</v>
      </c>
      <c r="E22" s="214" t="s">
        <v>174</v>
      </c>
      <c r="F22" s="216">
        <v>20740</v>
      </c>
      <c r="G22" s="198">
        <f t="shared" si="6"/>
        <v>111290</v>
      </c>
      <c r="H22" s="173">
        <f t="shared" si="0"/>
        <v>571.35746606334851</v>
      </c>
      <c r="I22" s="209">
        <v>95</v>
      </c>
      <c r="J22" s="229">
        <v>5150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576</v>
      </c>
      <c r="C23" s="205">
        <v>149</v>
      </c>
      <c r="D23" s="206">
        <v>0.3</v>
      </c>
      <c r="E23" s="214" t="s">
        <v>174</v>
      </c>
      <c r="F23" s="216">
        <v>1880</v>
      </c>
      <c r="G23" s="198">
        <f t="shared" si="6"/>
        <v>113170</v>
      </c>
      <c r="H23" s="173">
        <f t="shared" si="0"/>
        <v>151.02262443438914</v>
      </c>
      <c r="I23" s="209">
        <v>95</v>
      </c>
      <c r="J23" s="229">
        <v>5110</v>
      </c>
      <c r="L23" s="100">
        <f t="shared" si="7"/>
        <v>0</v>
      </c>
      <c r="M23" s="130">
        <f t="shared" si="1"/>
        <v>0</v>
      </c>
      <c r="N23" s="130">
        <f t="shared" si="2"/>
        <v>1880</v>
      </c>
      <c r="O23" s="130">
        <f t="shared" si="3"/>
        <v>0</v>
      </c>
      <c r="P23" s="130">
        <f t="shared" si="4"/>
        <v>0</v>
      </c>
      <c r="Q23" s="86" t="s">
        <v>249</v>
      </c>
    </row>
    <row r="24" spans="1:17" ht="13.95" customHeight="1" thickBot="1">
      <c r="A24" s="228">
        <v>15</v>
      </c>
      <c r="B24" s="204" t="s">
        <v>576</v>
      </c>
      <c r="C24" s="205">
        <v>350</v>
      </c>
      <c r="D24" s="206">
        <v>0.9</v>
      </c>
      <c r="E24" s="214" t="s">
        <v>174</v>
      </c>
      <c r="F24" s="216">
        <v>13220</v>
      </c>
      <c r="G24" s="198">
        <f t="shared" si="6"/>
        <v>126390</v>
      </c>
      <c r="H24" s="173">
        <f t="shared" si="0"/>
        <v>364.2533936651584</v>
      </c>
      <c r="I24" s="209">
        <v>95</v>
      </c>
      <c r="J24" s="229">
        <v>5000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576</v>
      </c>
      <c r="C25" s="205">
        <v>501</v>
      </c>
      <c r="D25" s="206">
        <v>1.3</v>
      </c>
      <c r="E25" s="214" t="s">
        <v>174</v>
      </c>
      <c r="F25" s="216">
        <v>27330</v>
      </c>
      <c r="G25" s="198">
        <f t="shared" si="6"/>
        <v>153720</v>
      </c>
      <c r="H25" s="173">
        <f t="shared" si="0"/>
        <v>530.47058823529414</v>
      </c>
      <c r="I25" s="209">
        <v>95</v>
      </c>
      <c r="J25" s="229">
        <v>5010</v>
      </c>
      <c r="L25" s="100">
        <f t="shared" si="7"/>
        <v>0</v>
      </c>
      <c r="M25" s="130">
        <f t="shared" si="1"/>
        <v>0</v>
      </c>
      <c r="N25" s="130">
        <f t="shared" si="2"/>
        <v>27330</v>
      </c>
      <c r="O25" s="130">
        <f t="shared" si="3"/>
        <v>0</v>
      </c>
      <c r="P25" s="130">
        <f t="shared" si="4"/>
        <v>0</v>
      </c>
      <c r="Q25" s="87" t="s">
        <v>214</v>
      </c>
    </row>
    <row r="26" spans="1:17" ht="13.95" customHeight="1" thickBot="1">
      <c r="A26" s="228">
        <v>17</v>
      </c>
      <c r="B26" s="204" t="s">
        <v>576</v>
      </c>
      <c r="C26" s="205">
        <v>150</v>
      </c>
      <c r="D26" s="206">
        <v>0.3</v>
      </c>
      <c r="E26" s="214" t="s">
        <v>174</v>
      </c>
      <c r="F26" s="216">
        <v>1900</v>
      </c>
      <c r="G26" s="198">
        <f t="shared" si="6"/>
        <v>155620</v>
      </c>
      <c r="H26" s="173">
        <f t="shared" si="0"/>
        <v>152.03619909502262</v>
      </c>
      <c r="I26" s="209">
        <v>95</v>
      </c>
      <c r="J26" s="229">
        <v>5020</v>
      </c>
      <c r="L26" s="100">
        <f t="shared" si="7"/>
        <v>0</v>
      </c>
      <c r="M26" s="130">
        <f t="shared" si="1"/>
        <v>0</v>
      </c>
      <c r="N26" s="130">
        <f t="shared" si="2"/>
        <v>1900</v>
      </c>
      <c r="O26" s="130">
        <f t="shared" si="3"/>
        <v>0</v>
      </c>
      <c r="P26" s="130">
        <f t="shared" si="4"/>
        <v>0</v>
      </c>
    </row>
    <row r="27" spans="1:17" ht="13.95" customHeight="1" thickBot="1">
      <c r="A27" s="228">
        <v>18</v>
      </c>
      <c r="B27" s="204" t="s">
        <v>576</v>
      </c>
      <c r="C27" s="205">
        <v>399</v>
      </c>
      <c r="D27" s="206">
        <v>0.9</v>
      </c>
      <c r="E27" s="214" t="s">
        <v>174</v>
      </c>
      <c r="F27" s="216">
        <v>15070</v>
      </c>
      <c r="G27" s="198">
        <f t="shared" si="6"/>
        <v>170690</v>
      </c>
      <c r="H27" s="173">
        <f t="shared" si="0"/>
        <v>415.24886877828055</v>
      </c>
      <c r="I27" s="209">
        <v>95</v>
      </c>
      <c r="J27" s="229">
        <v>4880</v>
      </c>
      <c r="L27" s="100">
        <f t="shared" si="7"/>
        <v>0</v>
      </c>
      <c r="M27" s="130">
        <f t="shared" si="1"/>
        <v>0</v>
      </c>
      <c r="N27" s="130">
        <f t="shared" si="2"/>
        <v>15070</v>
      </c>
      <c r="O27" s="130">
        <f t="shared" si="3"/>
        <v>0</v>
      </c>
      <c r="P27" s="130">
        <f t="shared" si="4"/>
        <v>0</v>
      </c>
    </row>
    <row r="28" spans="1:17" ht="13.95" customHeight="1" thickBot="1">
      <c r="A28" s="228">
        <v>19</v>
      </c>
      <c r="B28" s="204" t="s">
        <v>576</v>
      </c>
      <c r="C28" s="205">
        <v>399</v>
      </c>
      <c r="D28" s="206">
        <v>1.3</v>
      </c>
      <c r="E28" s="214" t="s">
        <v>174</v>
      </c>
      <c r="F28" s="216">
        <v>21810</v>
      </c>
      <c r="G28" s="198">
        <f t="shared" si="6"/>
        <v>192500</v>
      </c>
      <c r="H28" s="173">
        <f t="shared" si="0"/>
        <v>422.47058823529414</v>
      </c>
      <c r="I28" s="209">
        <v>95</v>
      </c>
      <c r="J28" s="229">
        <v>4900</v>
      </c>
      <c r="L28" s="100">
        <f t="shared" si="7"/>
        <v>0</v>
      </c>
      <c r="M28" s="130">
        <f t="shared" si="1"/>
        <v>0</v>
      </c>
      <c r="N28" s="130">
        <f t="shared" si="2"/>
        <v>21810</v>
      </c>
      <c r="O28" s="130">
        <f t="shared" si="3"/>
        <v>0</v>
      </c>
      <c r="P28" s="130">
        <f t="shared" si="4"/>
        <v>0</v>
      </c>
    </row>
    <row r="29" spans="1:17" ht="13.95" customHeight="1" thickBot="1">
      <c r="A29" s="228">
        <v>20</v>
      </c>
      <c r="B29" s="204" t="s">
        <v>576</v>
      </c>
      <c r="C29" s="205">
        <v>400</v>
      </c>
      <c r="D29" s="206">
        <v>0.9</v>
      </c>
      <c r="E29" s="214" t="s">
        <v>174</v>
      </c>
      <c r="F29" s="216">
        <v>15110</v>
      </c>
      <c r="G29" s="198">
        <f t="shared" si="6"/>
        <v>207610</v>
      </c>
      <c r="H29" s="173">
        <f t="shared" si="0"/>
        <v>416.28959276018105</v>
      </c>
      <c r="I29" s="209">
        <v>95</v>
      </c>
      <c r="J29" s="229">
        <v>4850</v>
      </c>
      <c r="L29" s="100">
        <f t="shared" si="7"/>
        <v>0</v>
      </c>
      <c r="M29" s="130">
        <f t="shared" si="1"/>
        <v>0</v>
      </c>
      <c r="N29" s="130">
        <f t="shared" si="2"/>
        <v>15110</v>
      </c>
      <c r="O29" s="130">
        <f t="shared" si="3"/>
        <v>0</v>
      </c>
      <c r="P29" s="130">
        <f t="shared" si="4"/>
        <v>0</v>
      </c>
    </row>
    <row r="30" spans="1:17" ht="13.95" customHeight="1" thickBot="1">
      <c r="A30" s="228">
        <v>21</v>
      </c>
      <c r="B30" s="204" t="s">
        <v>576</v>
      </c>
      <c r="C30" s="205">
        <v>299</v>
      </c>
      <c r="D30" s="206">
        <v>1.5</v>
      </c>
      <c r="E30" s="214" t="s">
        <v>174</v>
      </c>
      <c r="F30" s="216">
        <v>18820</v>
      </c>
      <c r="G30" s="198">
        <f t="shared" si="6"/>
        <v>226430</v>
      </c>
      <c r="H30" s="173">
        <f t="shared" si="0"/>
        <v>319.29411764705884</v>
      </c>
      <c r="I30" s="209">
        <v>95</v>
      </c>
      <c r="J30" s="229">
        <v>4900</v>
      </c>
      <c r="L30" s="100">
        <f t="shared" si="7"/>
        <v>0</v>
      </c>
      <c r="M30" s="130">
        <f t="shared" si="1"/>
        <v>0</v>
      </c>
      <c r="N30" s="130">
        <f t="shared" si="2"/>
        <v>18820</v>
      </c>
      <c r="O30" s="130">
        <f t="shared" si="3"/>
        <v>0</v>
      </c>
      <c r="P30" s="130">
        <f t="shared" si="4"/>
        <v>0</v>
      </c>
    </row>
    <row r="31" spans="1:17" ht="13.95" customHeight="1" thickBot="1">
      <c r="A31" s="228">
        <v>22</v>
      </c>
      <c r="B31" s="204" t="s">
        <v>576</v>
      </c>
      <c r="C31" s="205">
        <v>299</v>
      </c>
      <c r="D31" s="206">
        <v>0.6</v>
      </c>
      <c r="E31" s="214" t="s">
        <v>174</v>
      </c>
      <c r="F31" s="216">
        <v>7530</v>
      </c>
      <c r="G31" s="198">
        <f t="shared" si="6"/>
        <v>233960</v>
      </c>
      <c r="H31" s="173">
        <f t="shared" si="0"/>
        <v>307.11764705882348</v>
      </c>
      <c r="I31" s="209">
        <v>95</v>
      </c>
      <c r="J31" s="229">
        <v>4850</v>
      </c>
      <c r="L31" s="100">
        <f t="shared" si="7"/>
        <v>0</v>
      </c>
      <c r="M31" s="130">
        <f t="shared" si="1"/>
        <v>0</v>
      </c>
      <c r="N31" s="130">
        <f t="shared" si="2"/>
        <v>7530</v>
      </c>
      <c r="O31" s="130">
        <f t="shared" si="3"/>
        <v>0</v>
      </c>
      <c r="P31" s="130">
        <f t="shared" si="4"/>
        <v>0</v>
      </c>
    </row>
    <row r="32" spans="1:17" ht="13.95" customHeight="1" thickBot="1">
      <c r="A32" s="228">
        <v>23</v>
      </c>
      <c r="B32" s="204" t="s">
        <v>576</v>
      </c>
      <c r="C32" s="205">
        <v>350</v>
      </c>
      <c r="D32" s="206">
        <v>0.9</v>
      </c>
      <c r="E32" s="214" t="s">
        <v>174</v>
      </c>
      <c r="F32" s="216">
        <v>13320</v>
      </c>
      <c r="G32" s="198">
        <f t="shared" si="6"/>
        <v>247280</v>
      </c>
      <c r="H32" s="173">
        <f t="shared" si="0"/>
        <v>364.2533936651584</v>
      </c>
      <c r="I32" s="209">
        <v>95</v>
      </c>
      <c r="J32" s="229">
        <v>4790</v>
      </c>
      <c r="L32" s="100">
        <f t="shared" si="7"/>
        <v>0</v>
      </c>
      <c r="M32" s="130">
        <f t="shared" si="1"/>
        <v>0</v>
      </c>
      <c r="N32" s="130">
        <f t="shared" si="2"/>
        <v>13320</v>
      </c>
      <c r="O32" s="130">
        <f t="shared" si="3"/>
        <v>0</v>
      </c>
      <c r="P32" s="130">
        <f t="shared" si="4"/>
        <v>0</v>
      </c>
    </row>
    <row r="33" spans="1:16" ht="13.95" customHeight="1" thickBot="1">
      <c r="A33" s="228">
        <v>24</v>
      </c>
      <c r="B33" s="204" t="s">
        <v>576</v>
      </c>
      <c r="C33" s="205">
        <v>250</v>
      </c>
      <c r="D33" s="206">
        <v>1.5</v>
      </c>
      <c r="E33" s="214" t="s">
        <v>174</v>
      </c>
      <c r="F33" s="216">
        <v>15750</v>
      </c>
      <c r="G33" s="198">
        <f t="shared" si="6"/>
        <v>263030</v>
      </c>
      <c r="H33" s="173">
        <f t="shared" si="0"/>
        <v>266.96832579185519</v>
      </c>
      <c r="I33" s="209">
        <v>95</v>
      </c>
      <c r="J33" s="229">
        <v>4750</v>
      </c>
      <c r="L33" s="100">
        <f t="shared" si="7"/>
        <v>0</v>
      </c>
      <c r="M33" s="130">
        <f t="shared" si="1"/>
        <v>0</v>
      </c>
      <c r="N33" s="130">
        <f t="shared" si="2"/>
        <v>15750</v>
      </c>
      <c r="O33" s="130">
        <f t="shared" si="3"/>
        <v>0</v>
      </c>
      <c r="P33" s="130">
        <f t="shared" si="4"/>
        <v>0</v>
      </c>
    </row>
    <row r="34" spans="1:16" ht="13.95" customHeight="1" thickBot="1">
      <c r="A34" s="228">
        <v>25</v>
      </c>
      <c r="B34" s="204" t="s">
        <v>576</v>
      </c>
      <c r="C34" s="205">
        <v>249</v>
      </c>
      <c r="D34" s="206">
        <v>0.6</v>
      </c>
      <c r="E34" s="214" t="s">
        <v>174</v>
      </c>
      <c r="F34" s="216">
        <v>6280</v>
      </c>
      <c r="G34" s="198">
        <f t="shared" si="6"/>
        <v>269310</v>
      </c>
      <c r="H34" s="173">
        <f t="shared" si="0"/>
        <v>255.76018099547508</v>
      </c>
      <c r="I34" s="209">
        <v>95</v>
      </c>
      <c r="J34" s="229">
        <v>4840</v>
      </c>
      <c r="L34" s="100">
        <f t="shared" si="7"/>
        <v>0</v>
      </c>
      <c r="M34" s="130">
        <f t="shared" si="1"/>
        <v>0</v>
      </c>
      <c r="N34" s="130">
        <f t="shared" si="2"/>
        <v>6280</v>
      </c>
      <c r="O34" s="130">
        <f t="shared" si="3"/>
        <v>0</v>
      </c>
      <c r="P34" s="130">
        <f t="shared" si="4"/>
        <v>0</v>
      </c>
    </row>
    <row r="35" spans="1:16" ht="13.95" customHeight="1" thickBot="1">
      <c r="A35" s="228">
        <v>26</v>
      </c>
      <c r="B35" s="204" t="s">
        <v>576</v>
      </c>
      <c r="C35" s="205">
        <v>409</v>
      </c>
      <c r="D35" s="206">
        <v>1</v>
      </c>
      <c r="E35" s="214" t="s">
        <v>174</v>
      </c>
      <c r="F35" s="216">
        <v>17160</v>
      </c>
      <c r="G35" s="198">
        <f t="shared" si="6"/>
        <v>286470</v>
      </c>
      <c r="H35" s="173">
        <f t="shared" si="0"/>
        <v>427.50678733031674</v>
      </c>
      <c r="I35" s="209">
        <v>95</v>
      </c>
      <c r="J35" s="229">
        <v>4780</v>
      </c>
      <c r="L35" s="100">
        <f t="shared" si="7"/>
        <v>0</v>
      </c>
      <c r="M35" s="130">
        <f t="shared" si="1"/>
        <v>0</v>
      </c>
      <c r="N35" s="130">
        <f t="shared" si="2"/>
        <v>17160</v>
      </c>
      <c r="O35" s="130">
        <f t="shared" si="3"/>
        <v>0</v>
      </c>
      <c r="P35" s="130">
        <f t="shared" si="4"/>
        <v>0</v>
      </c>
    </row>
    <row r="36" spans="1:16" ht="13.95" customHeight="1" thickBot="1">
      <c r="A36" s="228">
        <v>27</v>
      </c>
      <c r="B36" s="204" t="s">
        <v>576</v>
      </c>
      <c r="C36" s="205">
        <v>248</v>
      </c>
      <c r="D36" s="206">
        <v>1.3</v>
      </c>
      <c r="E36" s="214" t="s">
        <v>174</v>
      </c>
      <c r="F36" s="216">
        <v>13560</v>
      </c>
      <c r="G36" s="198">
        <f t="shared" si="6"/>
        <v>300030</v>
      </c>
      <c r="H36" s="173">
        <f t="shared" si="0"/>
        <v>262.58823529411762</v>
      </c>
      <c r="I36" s="209">
        <v>95</v>
      </c>
      <c r="J36" s="229">
        <v>4750</v>
      </c>
      <c r="L36" s="100">
        <f t="shared" si="7"/>
        <v>0</v>
      </c>
      <c r="M36" s="130">
        <f t="shared" si="1"/>
        <v>0</v>
      </c>
      <c r="N36" s="130">
        <f t="shared" si="2"/>
        <v>13560</v>
      </c>
      <c r="O36" s="130">
        <f t="shared" si="3"/>
        <v>0</v>
      </c>
      <c r="P36" s="130">
        <f t="shared" si="4"/>
        <v>0</v>
      </c>
    </row>
    <row r="37" spans="1:16" ht="13.95" customHeight="1" thickBot="1">
      <c r="A37" s="228">
        <v>28</v>
      </c>
      <c r="B37" s="204" t="s">
        <v>576</v>
      </c>
      <c r="C37" s="205">
        <v>200</v>
      </c>
      <c r="D37" s="206">
        <v>1.5</v>
      </c>
      <c r="E37" s="214" t="s">
        <v>174</v>
      </c>
      <c r="F37" s="216">
        <v>12630</v>
      </c>
      <c r="G37" s="198">
        <f t="shared" si="6"/>
        <v>312660</v>
      </c>
      <c r="H37" s="173">
        <f t="shared" si="0"/>
        <v>213.57466063348417</v>
      </c>
      <c r="I37" s="209">
        <v>95</v>
      </c>
      <c r="J37" s="229">
        <v>4800</v>
      </c>
      <c r="L37" s="100">
        <f t="shared" si="7"/>
        <v>0</v>
      </c>
      <c r="M37" s="130">
        <f t="shared" si="1"/>
        <v>0</v>
      </c>
      <c r="N37" s="130">
        <f t="shared" si="2"/>
        <v>12630</v>
      </c>
      <c r="O37" s="130">
        <f t="shared" si="3"/>
        <v>0</v>
      </c>
      <c r="P37" s="130">
        <f t="shared" si="4"/>
        <v>0</v>
      </c>
    </row>
    <row r="38" spans="1:16" ht="13.95" customHeight="1" thickBot="1">
      <c r="A38" s="228">
        <v>29</v>
      </c>
      <c r="B38" s="204" t="s">
        <v>576</v>
      </c>
      <c r="C38" s="205">
        <v>330</v>
      </c>
      <c r="D38" s="206">
        <v>2</v>
      </c>
      <c r="E38" s="214" t="s">
        <v>174</v>
      </c>
      <c r="F38" s="216">
        <v>20490</v>
      </c>
      <c r="G38" s="198">
        <f t="shared" si="6"/>
        <v>333150</v>
      </c>
      <c r="H38" s="173">
        <f t="shared" si="0"/>
        <v>359.86425339366514</v>
      </c>
      <c r="I38" s="209">
        <v>95</v>
      </c>
      <c r="J38" s="229">
        <v>5030</v>
      </c>
      <c r="L38" s="100">
        <f t="shared" si="7"/>
        <v>0</v>
      </c>
      <c r="M38" s="130">
        <f t="shared" si="1"/>
        <v>0</v>
      </c>
      <c r="N38" s="130">
        <f t="shared" si="2"/>
        <v>20490</v>
      </c>
      <c r="O38" s="130">
        <f t="shared" si="3"/>
        <v>0</v>
      </c>
      <c r="P38" s="130">
        <f t="shared" si="4"/>
        <v>0</v>
      </c>
    </row>
    <row r="39" spans="1:16" ht="13.95" customHeight="1" thickBot="1">
      <c r="A39" s="228">
        <v>30</v>
      </c>
      <c r="B39" s="204"/>
      <c r="C39" s="205"/>
      <c r="D39" s="206"/>
      <c r="E39" s="214"/>
      <c r="F39" s="216">
        <f t="shared" si="5"/>
        <v>0</v>
      </c>
      <c r="G39" s="198">
        <f t="shared" si="6"/>
        <v>333150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333150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227.35334999999998</v>
      </c>
      <c r="D49" s="213"/>
      <c r="E49" s="207" t="s">
        <v>214</v>
      </c>
      <c r="F49" s="215"/>
      <c r="G49" s="199"/>
      <c r="H49" s="173">
        <f t="shared" si="0"/>
        <v>227.35334999999998</v>
      </c>
      <c r="I49" s="205">
        <v>95</v>
      </c>
      <c r="J49" s="229">
        <v>5350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362328.84069999994</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0.10902777777777778</v>
      </c>
      <c r="C51" s="190" t="s">
        <v>258</v>
      </c>
      <c r="D51" s="180" t="s">
        <v>260</v>
      </c>
      <c r="E51" s="210">
        <v>0.18263888888888891</v>
      </c>
      <c r="F51" s="190" t="s">
        <v>258</v>
      </c>
      <c r="G51" s="180" t="s">
        <v>261</v>
      </c>
      <c r="H51" s="217">
        <v>43178</v>
      </c>
      <c r="I51" s="197" t="s">
        <v>301</v>
      </c>
      <c r="J51" s="232">
        <f>H49+H55</f>
        <v>277.35334999999998</v>
      </c>
      <c r="K51" s="172"/>
      <c r="L51" s="100"/>
      <c r="M51" s="101"/>
      <c r="N51" s="101"/>
      <c r="O51" s="102"/>
      <c r="P51" s="102"/>
    </row>
    <row r="52" spans="1:17" ht="13.95" customHeight="1" thickBot="1">
      <c r="A52" s="230" t="s">
        <v>234</v>
      </c>
      <c r="B52" s="205">
        <v>541</v>
      </c>
      <c r="C52" s="179" t="s">
        <v>134</v>
      </c>
      <c r="D52" s="180" t="s">
        <v>216</v>
      </c>
      <c r="E52" s="211">
        <f>MAX(D10:D48)</f>
        <v>2</v>
      </c>
      <c r="F52" s="179" t="s">
        <v>221</v>
      </c>
      <c r="G52" s="180" t="s">
        <v>222</v>
      </c>
      <c r="H52" s="211">
        <f>F50/(SUM(C15:C48)*42)</f>
        <v>1.0203425337204601</v>
      </c>
      <c r="I52" s="197" t="s">
        <v>221</v>
      </c>
      <c r="J52" s="233" t="s">
        <v>292</v>
      </c>
      <c r="L52" s="100"/>
      <c r="M52" s="101"/>
      <c r="N52" s="101"/>
      <c r="O52" s="102"/>
      <c r="P52" s="102"/>
    </row>
    <row r="53" spans="1:17" ht="13.95" customHeight="1" thickBot="1">
      <c r="A53" s="230" t="s">
        <v>235</v>
      </c>
      <c r="B53" s="205">
        <v>2325</v>
      </c>
      <c r="C53" s="179" t="s">
        <v>134</v>
      </c>
      <c r="D53" s="180" t="s">
        <v>217</v>
      </c>
      <c r="E53" s="205">
        <f>MAX(I10:I49)</f>
        <v>95</v>
      </c>
      <c r="F53" s="179" t="s">
        <v>135</v>
      </c>
      <c r="G53" s="180" t="s">
        <v>219</v>
      </c>
      <c r="H53" s="205">
        <f>AVERAGE(I14:I48)</f>
        <v>95</v>
      </c>
      <c r="I53" s="197" t="s">
        <v>135</v>
      </c>
      <c r="J53" s="234">
        <f>SUM(H10:H49)+E55+H55</f>
        <v>9088.5649423292361</v>
      </c>
      <c r="L53" s="172"/>
      <c r="M53" s="172"/>
      <c r="N53" s="172"/>
      <c r="O53" s="172"/>
      <c r="P53" s="172"/>
    </row>
    <row r="54" spans="1:17" ht="13.95" customHeight="1" thickBot="1">
      <c r="A54" s="230" t="s">
        <v>136</v>
      </c>
      <c r="B54" s="208">
        <v>1642</v>
      </c>
      <c r="C54" s="179" t="s">
        <v>134</v>
      </c>
      <c r="D54" s="180" t="s">
        <v>218</v>
      </c>
      <c r="E54" s="205">
        <f>MAX(J10:J49)</f>
        <v>6750</v>
      </c>
      <c r="F54" s="179" t="s">
        <v>134</v>
      </c>
      <c r="G54" s="180" t="s">
        <v>220</v>
      </c>
      <c r="H54" s="205">
        <f>AVERAGE(J14:J48)</f>
        <v>5253.6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0.61654571875698638</v>
      </c>
      <c r="C55" s="179" t="s">
        <v>289</v>
      </c>
      <c r="D55" s="189" t="s">
        <v>287</v>
      </c>
      <c r="E55" s="212">
        <v>45</v>
      </c>
      <c r="F55" s="179" t="s">
        <v>288</v>
      </c>
      <c r="G55" s="178" t="s">
        <v>290</v>
      </c>
      <c r="H55" s="212">
        <v>50</v>
      </c>
      <c r="I55" s="197" t="s">
        <v>288</v>
      </c>
      <c r="J55" s="234">
        <f>(C50/42)+E55+H55</f>
        <v>8721.8771595238086</v>
      </c>
      <c r="L55" s="85">
        <f t="shared" ref="L55:P55" si="10">SUM(L10:L49)</f>
        <v>59.523809523809526</v>
      </c>
      <c r="M55" s="85">
        <f t="shared" si="10"/>
        <v>83000</v>
      </c>
      <c r="N55" s="85">
        <f t="shared" si="10"/>
        <v>250150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10255</v>
      </c>
      <c r="B61" s="119">
        <f>C6</f>
        <v>10405</v>
      </c>
      <c r="C61" s="119">
        <f>C50</f>
        <v>362328.84069999994</v>
      </c>
      <c r="D61" s="119">
        <f>J55</f>
        <v>8721.8771595238086</v>
      </c>
      <c r="E61" s="119">
        <f>F50</f>
        <v>333150</v>
      </c>
      <c r="F61" s="119">
        <f>M55</f>
        <v>83000</v>
      </c>
      <c r="G61" s="119">
        <f>N55</f>
        <v>250150</v>
      </c>
      <c r="H61" s="119">
        <f>O55</f>
        <v>0</v>
      </c>
      <c r="I61" s="119">
        <f>P55</f>
        <v>0</v>
      </c>
      <c r="J61" s="119">
        <f>B52</f>
        <v>541</v>
      </c>
      <c r="K61" s="119">
        <f>B53</f>
        <v>2325</v>
      </c>
      <c r="L61" s="119">
        <f>B54</f>
        <v>1642</v>
      </c>
      <c r="M61" s="120">
        <f>B55</f>
        <v>0.61654571875698638</v>
      </c>
      <c r="N61" s="119">
        <f>E53</f>
        <v>95</v>
      </c>
      <c r="O61" s="119">
        <f>H53</f>
        <v>95</v>
      </c>
      <c r="P61" s="119">
        <f>E54</f>
        <v>6750</v>
      </c>
      <c r="Q61" s="119">
        <f>H54</f>
        <v>5253.6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0.24886022795440912</v>
      </c>
      <c r="N3" s="143">
        <f>N55/F50</f>
        <v>0.7511397720455909</v>
      </c>
      <c r="O3" s="143">
        <f>O55/F50</f>
        <v>0</v>
      </c>
      <c r="P3" s="143">
        <f>P55/F50</f>
        <v>0</v>
      </c>
    </row>
    <row r="4" spans="1:17" ht="13.95" customHeight="1" thickBot="1">
      <c r="A4" s="615">
        <v>52</v>
      </c>
      <c r="B4" s="181" t="s">
        <v>276</v>
      </c>
      <c r="C4" s="202">
        <v>10239</v>
      </c>
      <c r="D4" s="182" t="s">
        <v>137</v>
      </c>
      <c r="E4" s="186">
        <f>'Perf Sheet '!$L$5</f>
        <v>2.2169999999999999E-2</v>
      </c>
      <c r="F4" s="616" t="s">
        <v>284</v>
      </c>
      <c r="G4" s="617"/>
      <c r="H4" s="618" t="s">
        <v>509</v>
      </c>
      <c r="I4" s="618"/>
      <c r="J4" s="619"/>
      <c r="N4" s="32"/>
    </row>
    <row r="5" spans="1:17" ht="13.95" customHeight="1" thickBot="1">
      <c r="A5" s="615"/>
      <c r="B5" s="580" t="s">
        <v>139</v>
      </c>
      <c r="C5" s="203">
        <v>10074</v>
      </c>
      <c r="D5" s="183" t="s">
        <v>277</v>
      </c>
      <c r="E5" s="187">
        <f>(C6+C5)/2</f>
        <v>10148.5</v>
      </c>
      <c r="F5" s="616" t="s">
        <v>285</v>
      </c>
      <c r="G5" s="620"/>
      <c r="H5" s="618" t="s">
        <v>511</v>
      </c>
      <c r="I5" s="621"/>
      <c r="J5" s="619"/>
      <c r="M5" s="628" t="s">
        <v>198</v>
      </c>
      <c r="N5" s="629"/>
      <c r="O5" s="629"/>
      <c r="P5" s="630"/>
    </row>
    <row r="6" spans="1:17" ht="13.95" customHeight="1" thickBot="1">
      <c r="A6" s="225" t="s">
        <v>202</v>
      </c>
      <c r="B6" s="580" t="s">
        <v>140</v>
      </c>
      <c r="C6" s="203">
        <v>10223</v>
      </c>
      <c r="D6" s="184" t="s">
        <v>203</v>
      </c>
      <c r="E6" s="188">
        <f>'Perf Sheet '!$J$13</f>
        <v>0.65</v>
      </c>
      <c r="F6" s="192" t="s">
        <v>226</v>
      </c>
      <c r="G6" s="194">
        <f>SUM(C12:C15)/SUM(C12:C46)</f>
        <v>8.5533720024240326E-2</v>
      </c>
      <c r="H6" s="192" t="s">
        <v>224</v>
      </c>
      <c r="I6" s="173">
        <f>J55/'Perf Sheet '!$E$21</f>
        <v>47.732265447830102</v>
      </c>
      <c r="J6" s="226"/>
      <c r="M6" s="631" t="s">
        <v>199</v>
      </c>
      <c r="N6" s="632"/>
      <c r="O6" s="632"/>
      <c r="P6" s="633"/>
    </row>
    <row r="7" spans="1:17" ht="13.95" customHeight="1" thickBot="1">
      <c r="A7" s="227">
        <v>22.1</v>
      </c>
      <c r="B7" s="580" t="s">
        <v>141</v>
      </c>
      <c r="C7" s="203">
        <v>8946</v>
      </c>
      <c r="D7" s="185" t="s">
        <v>138</v>
      </c>
      <c r="E7" s="187">
        <f>'Perf Sheet '!$J$15</f>
        <v>6</v>
      </c>
      <c r="F7" s="193" t="s">
        <v>223</v>
      </c>
      <c r="G7" s="187">
        <f>'Perf Sheet '!$J$12</f>
        <v>95</v>
      </c>
      <c r="H7" s="192" t="s">
        <v>225</v>
      </c>
      <c r="I7" s="173">
        <f>F50/'Perf Sheet '!$E$21</f>
        <v>1847.0914127423823</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5105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73</v>
      </c>
      <c r="J11" s="229">
        <v>6160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120</v>
      </c>
      <c r="D12" s="206"/>
      <c r="E12" s="214" t="s">
        <v>147</v>
      </c>
      <c r="F12" s="216">
        <f t="shared" si="5"/>
        <v>0</v>
      </c>
      <c r="G12" s="198">
        <f t="shared" si="6"/>
        <v>0</v>
      </c>
      <c r="H12" s="173">
        <f t="shared" si="0"/>
        <v>120</v>
      </c>
      <c r="I12" s="209">
        <v>92</v>
      </c>
      <c r="J12" s="229">
        <v>6720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6780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350</v>
      </c>
      <c r="D14" s="206"/>
      <c r="E14" s="214" t="s">
        <v>148</v>
      </c>
      <c r="F14" s="216">
        <f t="shared" si="5"/>
        <v>0</v>
      </c>
      <c r="G14" s="198">
        <f t="shared" si="6"/>
        <v>0</v>
      </c>
      <c r="H14" s="173">
        <f t="shared" si="0"/>
        <v>350</v>
      </c>
      <c r="I14" s="209">
        <v>95</v>
      </c>
      <c r="J14" s="229">
        <v>6930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95</v>
      </c>
      <c r="J15" s="229">
        <v>6920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8830</v>
      </c>
      <c r="H16" s="173">
        <f t="shared" si="0"/>
        <v>256.78733031674204</v>
      </c>
      <c r="I16" s="209">
        <v>95</v>
      </c>
      <c r="J16" s="229">
        <v>6950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20160</v>
      </c>
      <c r="H17" s="173">
        <f t="shared" si="0"/>
        <v>312.21719457013575</v>
      </c>
      <c r="I17" s="209">
        <v>95</v>
      </c>
      <c r="J17" s="229">
        <v>6670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23100</v>
      </c>
      <c r="G18" s="198">
        <f t="shared" si="6"/>
        <v>43260</v>
      </c>
      <c r="H18" s="173">
        <f t="shared" si="0"/>
        <v>524.88687782805437</v>
      </c>
      <c r="I18" s="209">
        <v>95</v>
      </c>
      <c r="J18" s="229">
        <v>6580</v>
      </c>
      <c r="L18" s="100">
        <f t="shared" si="7"/>
        <v>0</v>
      </c>
      <c r="M18" s="130">
        <f t="shared" si="1"/>
        <v>23100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24600</v>
      </c>
      <c r="G19" s="198">
        <f t="shared" si="6"/>
        <v>67860</v>
      </c>
      <c r="H19" s="173">
        <f t="shared" si="0"/>
        <v>476.47058823529414</v>
      </c>
      <c r="I19" s="209">
        <v>95</v>
      </c>
      <c r="J19" s="229">
        <v>6570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15110</v>
      </c>
      <c r="G20" s="198">
        <f t="shared" si="6"/>
        <v>82970</v>
      </c>
      <c r="H20" s="173">
        <f t="shared" si="0"/>
        <v>256.28959276018099</v>
      </c>
      <c r="I20" s="209">
        <v>95</v>
      </c>
      <c r="J20" s="229">
        <v>6560</v>
      </c>
      <c r="L20" s="100">
        <f t="shared" si="7"/>
        <v>0</v>
      </c>
      <c r="M20" s="130">
        <f t="shared" si="1"/>
        <v>15110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90530</v>
      </c>
      <c r="H21" s="173">
        <f t="shared" si="0"/>
        <v>308.1447963800905</v>
      </c>
      <c r="I21" s="209">
        <v>95</v>
      </c>
      <c r="J21" s="229">
        <v>5860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550</v>
      </c>
      <c r="D22" s="206">
        <v>0.9</v>
      </c>
      <c r="E22" s="214" t="s">
        <v>174</v>
      </c>
      <c r="F22" s="216">
        <v>20790.000000000004</v>
      </c>
      <c r="G22" s="198">
        <f t="shared" si="6"/>
        <v>111320</v>
      </c>
      <c r="H22" s="173">
        <f t="shared" si="0"/>
        <v>572.39819004524895</v>
      </c>
      <c r="I22" s="209">
        <v>95</v>
      </c>
      <c r="J22" s="229">
        <v>5870</v>
      </c>
      <c r="L22" s="100">
        <f t="shared" si="7"/>
        <v>0</v>
      </c>
      <c r="M22" s="130">
        <f t="shared" si="1"/>
        <v>0</v>
      </c>
      <c r="N22" s="130">
        <f t="shared" si="2"/>
        <v>20790.000000000004</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113210</v>
      </c>
      <c r="H23" s="173">
        <f t="shared" si="0"/>
        <v>152.03619909502262</v>
      </c>
      <c r="I23" s="209">
        <v>95</v>
      </c>
      <c r="J23" s="229">
        <v>5870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350</v>
      </c>
      <c r="D24" s="206">
        <v>0.9</v>
      </c>
      <c r="E24" s="214" t="s">
        <v>174</v>
      </c>
      <c r="F24" s="216">
        <v>13230.000000000002</v>
      </c>
      <c r="G24" s="198">
        <f t="shared" si="6"/>
        <v>126440</v>
      </c>
      <c r="H24" s="173">
        <f t="shared" si="0"/>
        <v>364.2533936651584</v>
      </c>
      <c r="I24" s="209">
        <v>95</v>
      </c>
      <c r="J24" s="229">
        <v>5870</v>
      </c>
      <c r="L24" s="100">
        <f t="shared" si="7"/>
        <v>0</v>
      </c>
      <c r="M24" s="130">
        <f t="shared" si="1"/>
        <v>0</v>
      </c>
      <c r="N24" s="130">
        <f t="shared" si="2"/>
        <v>13230.000000000002</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153720</v>
      </c>
      <c r="H25" s="173">
        <f t="shared" si="0"/>
        <v>529.41176470588232</v>
      </c>
      <c r="I25" s="209">
        <v>95</v>
      </c>
      <c r="J25" s="229">
        <v>6050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150</v>
      </c>
      <c r="D26" s="206">
        <v>0.3</v>
      </c>
      <c r="E26" s="214" t="s">
        <v>174</v>
      </c>
      <c r="F26" s="216">
        <v>1890</v>
      </c>
      <c r="G26" s="198">
        <f t="shared" si="6"/>
        <v>155610</v>
      </c>
      <c r="H26" s="173">
        <f t="shared" si="0"/>
        <v>152.03619909502262</v>
      </c>
      <c r="I26" s="209">
        <v>95</v>
      </c>
      <c r="J26" s="229">
        <v>5980</v>
      </c>
      <c r="L26" s="100">
        <f t="shared" si="7"/>
        <v>0</v>
      </c>
      <c r="M26" s="130">
        <f t="shared" si="1"/>
        <v>0</v>
      </c>
      <c r="N26" s="130">
        <f t="shared" si="2"/>
        <v>1890</v>
      </c>
      <c r="O26" s="130">
        <f t="shared" si="3"/>
        <v>0</v>
      </c>
      <c r="P26" s="130">
        <f t="shared" si="4"/>
        <v>0</v>
      </c>
    </row>
    <row r="27" spans="1:17" ht="13.95" customHeight="1" thickBot="1">
      <c r="A27" s="228">
        <v>18</v>
      </c>
      <c r="B27" s="204" t="s">
        <v>576</v>
      </c>
      <c r="C27" s="205">
        <v>400</v>
      </c>
      <c r="D27" s="206">
        <v>0.9</v>
      </c>
      <c r="E27" s="214" t="s">
        <v>174</v>
      </c>
      <c r="F27" s="216">
        <v>15110</v>
      </c>
      <c r="G27" s="198">
        <f t="shared" si="6"/>
        <v>170720</v>
      </c>
      <c r="H27" s="173">
        <f t="shared" si="0"/>
        <v>416.28959276018105</v>
      </c>
      <c r="I27" s="209">
        <v>95</v>
      </c>
      <c r="J27" s="229">
        <v>5930</v>
      </c>
      <c r="L27" s="100">
        <f t="shared" si="7"/>
        <v>0</v>
      </c>
      <c r="M27" s="130">
        <f t="shared" si="1"/>
        <v>0</v>
      </c>
      <c r="N27" s="130">
        <f t="shared" si="2"/>
        <v>15110</v>
      </c>
      <c r="O27" s="130">
        <f t="shared" si="3"/>
        <v>0</v>
      </c>
      <c r="P27" s="130">
        <f t="shared" si="4"/>
        <v>0</v>
      </c>
    </row>
    <row r="28" spans="1:17" ht="13.95" customHeight="1" thickBot="1">
      <c r="A28" s="228">
        <v>19</v>
      </c>
      <c r="B28" s="204" t="s">
        <v>576</v>
      </c>
      <c r="C28" s="205">
        <v>400</v>
      </c>
      <c r="D28" s="206">
        <v>1.3</v>
      </c>
      <c r="E28" s="214" t="s">
        <v>174</v>
      </c>
      <c r="F28" s="216">
        <v>21840</v>
      </c>
      <c r="G28" s="198">
        <f t="shared" si="6"/>
        <v>192560</v>
      </c>
      <c r="H28" s="173">
        <f t="shared" si="0"/>
        <v>423.52941176470591</v>
      </c>
      <c r="I28" s="209">
        <v>95</v>
      </c>
      <c r="J28" s="229">
        <v>5930</v>
      </c>
      <c r="L28" s="100">
        <f t="shared" si="7"/>
        <v>0</v>
      </c>
      <c r="M28" s="130">
        <f t="shared" si="1"/>
        <v>0</v>
      </c>
      <c r="N28" s="130">
        <f t="shared" si="2"/>
        <v>21840</v>
      </c>
      <c r="O28" s="130">
        <f t="shared" si="3"/>
        <v>0</v>
      </c>
      <c r="P28" s="130">
        <f t="shared" si="4"/>
        <v>0</v>
      </c>
    </row>
    <row r="29" spans="1:17" ht="13.95" customHeight="1" thickBot="1">
      <c r="A29" s="228">
        <v>20</v>
      </c>
      <c r="B29" s="204" t="s">
        <v>576</v>
      </c>
      <c r="C29" s="205">
        <v>398</v>
      </c>
      <c r="D29" s="206">
        <v>0.9</v>
      </c>
      <c r="E29" s="214" t="s">
        <v>174</v>
      </c>
      <c r="F29" s="216">
        <v>15040</v>
      </c>
      <c r="G29" s="198">
        <f t="shared" si="6"/>
        <v>207600</v>
      </c>
      <c r="H29" s="173">
        <f t="shared" si="0"/>
        <v>414.20814479638011</v>
      </c>
      <c r="I29" s="209">
        <v>95</v>
      </c>
      <c r="J29" s="229">
        <v>5800</v>
      </c>
      <c r="L29" s="100">
        <f t="shared" si="7"/>
        <v>0</v>
      </c>
      <c r="M29" s="130">
        <f t="shared" si="1"/>
        <v>0</v>
      </c>
      <c r="N29" s="130">
        <f t="shared" si="2"/>
        <v>15040</v>
      </c>
      <c r="O29" s="130">
        <f t="shared" si="3"/>
        <v>0</v>
      </c>
      <c r="P29" s="130">
        <f t="shared" si="4"/>
        <v>0</v>
      </c>
    </row>
    <row r="30" spans="1:17" ht="13.95" customHeight="1" thickBot="1">
      <c r="A30" s="228">
        <v>21</v>
      </c>
      <c r="B30" s="204" t="s">
        <v>576</v>
      </c>
      <c r="C30" s="205">
        <v>300</v>
      </c>
      <c r="D30" s="206">
        <v>1.5</v>
      </c>
      <c r="E30" s="214" t="s">
        <v>174</v>
      </c>
      <c r="F30" s="216">
        <v>18880</v>
      </c>
      <c r="G30" s="198">
        <f t="shared" si="6"/>
        <v>226480</v>
      </c>
      <c r="H30" s="173">
        <f t="shared" si="0"/>
        <v>320.36199095022624</v>
      </c>
      <c r="I30" s="209">
        <v>95</v>
      </c>
      <c r="J30" s="229">
        <v>5850</v>
      </c>
      <c r="L30" s="100">
        <f t="shared" si="7"/>
        <v>0</v>
      </c>
      <c r="M30" s="130">
        <f t="shared" si="1"/>
        <v>0</v>
      </c>
      <c r="N30" s="130">
        <f t="shared" si="2"/>
        <v>18880</v>
      </c>
      <c r="O30" s="130">
        <f t="shared" si="3"/>
        <v>0</v>
      </c>
      <c r="P30" s="130">
        <f t="shared" si="4"/>
        <v>0</v>
      </c>
    </row>
    <row r="31" spans="1:17" ht="13.95" customHeight="1" thickBot="1">
      <c r="A31" s="228">
        <v>22</v>
      </c>
      <c r="B31" s="204" t="s">
        <v>576</v>
      </c>
      <c r="C31" s="205">
        <v>298</v>
      </c>
      <c r="D31" s="206">
        <v>0.6</v>
      </c>
      <c r="E31" s="214" t="s">
        <v>174</v>
      </c>
      <c r="F31" s="216">
        <v>7510</v>
      </c>
      <c r="G31" s="198">
        <f t="shared" si="6"/>
        <v>233990</v>
      </c>
      <c r="H31" s="173">
        <f t="shared" si="0"/>
        <v>306.09049773755652</v>
      </c>
      <c r="I31" s="209">
        <v>95</v>
      </c>
      <c r="J31" s="229">
        <v>6010</v>
      </c>
      <c r="L31" s="100">
        <f t="shared" si="7"/>
        <v>0</v>
      </c>
      <c r="M31" s="130">
        <f t="shared" si="1"/>
        <v>0</v>
      </c>
      <c r="N31" s="130">
        <f t="shared" si="2"/>
        <v>7510</v>
      </c>
      <c r="O31" s="130">
        <f t="shared" si="3"/>
        <v>0</v>
      </c>
      <c r="P31" s="130">
        <f t="shared" si="4"/>
        <v>0</v>
      </c>
    </row>
    <row r="32" spans="1:17" ht="13.95" customHeight="1" thickBot="1">
      <c r="A32" s="228">
        <v>23</v>
      </c>
      <c r="B32" s="204" t="s">
        <v>576</v>
      </c>
      <c r="C32" s="205">
        <v>350</v>
      </c>
      <c r="D32" s="206">
        <v>0.9</v>
      </c>
      <c r="E32" s="214" t="s">
        <v>174</v>
      </c>
      <c r="F32" s="216">
        <v>13220</v>
      </c>
      <c r="G32" s="198">
        <f t="shared" si="6"/>
        <v>247210</v>
      </c>
      <c r="H32" s="173">
        <f t="shared" si="0"/>
        <v>364.2533936651584</v>
      </c>
      <c r="I32" s="209">
        <v>95</v>
      </c>
      <c r="J32" s="229">
        <v>5960</v>
      </c>
      <c r="L32" s="100">
        <f t="shared" si="7"/>
        <v>0</v>
      </c>
      <c r="M32" s="130">
        <f t="shared" si="1"/>
        <v>0</v>
      </c>
      <c r="N32" s="130">
        <f t="shared" si="2"/>
        <v>13220</v>
      </c>
      <c r="O32" s="130">
        <f t="shared" si="3"/>
        <v>0</v>
      </c>
      <c r="P32" s="130">
        <f t="shared" si="4"/>
        <v>0</v>
      </c>
    </row>
    <row r="33" spans="1:16" ht="13.95" customHeight="1" thickBot="1">
      <c r="A33" s="228">
        <v>24</v>
      </c>
      <c r="B33" s="204" t="s">
        <v>576</v>
      </c>
      <c r="C33" s="205">
        <v>250</v>
      </c>
      <c r="D33" s="206">
        <v>1.5</v>
      </c>
      <c r="E33" s="214" t="s">
        <v>174</v>
      </c>
      <c r="F33" s="216">
        <v>15750</v>
      </c>
      <c r="G33" s="198">
        <f t="shared" si="6"/>
        <v>262960</v>
      </c>
      <c r="H33" s="173">
        <f t="shared" si="0"/>
        <v>266.96832579185519</v>
      </c>
      <c r="I33" s="209">
        <v>95</v>
      </c>
      <c r="J33" s="229">
        <v>5900</v>
      </c>
      <c r="L33" s="100">
        <f t="shared" si="7"/>
        <v>0</v>
      </c>
      <c r="M33" s="130">
        <f t="shared" si="1"/>
        <v>0</v>
      </c>
      <c r="N33" s="130">
        <f t="shared" si="2"/>
        <v>15750</v>
      </c>
      <c r="O33" s="130">
        <f t="shared" si="3"/>
        <v>0</v>
      </c>
      <c r="P33" s="130">
        <f t="shared" si="4"/>
        <v>0</v>
      </c>
    </row>
    <row r="34" spans="1:16" ht="13.95" customHeight="1" thickBot="1">
      <c r="A34" s="228">
        <v>25</v>
      </c>
      <c r="B34" s="204" t="s">
        <v>576</v>
      </c>
      <c r="C34" s="205">
        <v>250</v>
      </c>
      <c r="D34" s="206">
        <v>0.6</v>
      </c>
      <c r="E34" s="214" t="s">
        <v>174</v>
      </c>
      <c r="F34" s="216">
        <v>6300</v>
      </c>
      <c r="G34" s="198">
        <f t="shared" si="6"/>
        <v>269260</v>
      </c>
      <c r="H34" s="173">
        <f t="shared" si="0"/>
        <v>256.78733031674204</v>
      </c>
      <c r="I34" s="209">
        <v>95</v>
      </c>
      <c r="J34" s="229">
        <v>5930</v>
      </c>
      <c r="L34" s="100">
        <f t="shared" si="7"/>
        <v>0</v>
      </c>
      <c r="M34" s="130">
        <f t="shared" si="1"/>
        <v>0</v>
      </c>
      <c r="N34" s="130">
        <f t="shared" si="2"/>
        <v>6300</v>
      </c>
      <c r="O34" s="130">
        <f t="shared" si="3"/>
        <v>0</v>
      </c>
      <c r="P34" s="130">
        <f t="shared" si="4"/>
        <v>0</v>
      </c>
    </row>
    <row r="35" spans="1:16" ht="13.95" customHeight="1" thickBot="1">
      <c r="A35" s="228">
        <v>26</v>
      </c>
      <c r="B35" s="204" t="s">
        <v>576</v>
      </c>
      <c r="C35" s="205">
        <v>410</v>
      </c>
      <c r="D35" s="206">
        <v>1</v>
      </c>
      <c r="E35" s="214" t="s">
        <v>174</v>
      </c>
      <c r="F35" s="216">
        <v>17240</v>
      </c>
      <c r="G35" s="198">
        <f t="shared" si="6"/>
        <v>286500</v>
      </c>
      <c r="H35" s="173">
        <f t="shared" si="0"/>
        <v>428.55203619909503</v>
      </c>
      <c r="I35" s="209">
        <v>95</v>
      </c>
      <c r="J35" s="229">
        <v>5730</v>
      </c>
      <c r="L35" s="100">
        <f t="shared" si="7"/>
        <v>0</v>
      </c>
      <c r="M35" s="130">
        <f t="shared" si="1"/>
        <v>0</v>
      </c>
      <c r="N35" s="130">
        <f t="shared" si="2"/>
        <v>17240</v>
      </c>
      <c r="O35" s="130">
        <f t="shared" si="3"/>
        <v>0</v>
      </c>
      <c r="P35" s="130">
        <f t="shared" si="4"/>
        <v>0</v>
      </c>
    </row>
    <row r="36" spans="1:16" ht="13.95" customHeight="1" thickBot="1">
      <c r="A36" s="228">
        <v>27</v>
      </c>
      <c r="B36" s="204" t="s">
        <v>576</v>
      </c>
      <c r="C36" s="205">
        <v>250</v>
      </c>
      <c r="D36" s="206">
        <v>1.3</v>
      </c>
      <c r="E36" s="214" t="s">
        <v>174</v>
      </c>
      <c r="F36" s="216">
        <v>13670</v>
      </c>
      <c r="G36" s="198">
        <f t="shared" si="6"/>
        <v>300170</v>
      </c>
      <c r="H36" s="173">
        <f t="shared" si="0"/>
        <v>264.70588235294116</v>
      </c>
      <c r="I36" s="209">
        <v>95</v>
      </c>
      <c r="J36" s="229">
        <v>5760</v>
      </c>
      <c r="L36" s="100">
        <f t="shared" si="7"/>
        <v>0</v>
      </c>
      <c r="M36" s="130">
        <f t="shared" si="1"/>
        <v>0</v>
      </c>
      <c r="N36" s="130">
        <f t="shared" si="2"/>
        <v>13670</v>
      </c>
      <c r="O36" s="130">
        <f t="shared" si="3"/>
        <v>0</v>
      </c>
      <c r="P36" s="130">
        <f t="shared" si="4"/>
        <v>0</v>
      </c>
    </row>
    <row r="37" spans="1:16" ht="13.95" customHeight="1" thickBot="1">
      <c r="A37" s="228">
        <v>28</v>
      </c>
      <c r="B37" s="204" t="s">
        <v>576</v>
      </c>
      <c r="C37" s="205">
        <v>198</v>
      </c>
      <c r="D37" s="206">
        <v>1.5</v>
      </c>
      <c r="E37" s="214" t="s">
        <v>174</v>
      </c>
      <c r="F37" s="216">
        <v>12480</v>
      </c>
      <c r="G37" s="198">
        <f t="shared" si="6"/>
        <v>312650</v>
      </c>
      <c r="H37" s="173">
        <f t="shared" si="0"/>
        <v>211.43891402714931</v>
      </c>
      <c r="I37" s="209">
        <v>95</v>
      </c>
      <c r="J37" s="229">
        <v>5840</v>
      </c>
      <c r="L37" s="100">
        <f t="shared" si="7"/>
        <v>0</v>
      </c>
      <c r="M37" s="130">
        <f t="shared" si="1"/>
        <v>0</v>
      </c>
      <c r="N37" s="130">
        <f t="shared" si="2"/>
        <v>12480</v>
      </c>
      <c r="O37" s="130">
        <f t="shared" si="3"/>
        <v>0</v>
      </c>
      <c r="P37" s="130">
        <f t="shared" si="4"/>
        <v>0</v>
      </c>
    </row>
    <row r="38" spans="1:16" ht="13.95" customHeight="1" thickBot="1">
      <c r="A38" s="228">
        <v>29</v>
      </c>
      <c r="B38" s="204" t="s">
        <v>576</v>
      </c>
      <c r="C38" s="205">
        <v>301</v>
      </c>
      <c r="D38" s="206">
        <v>2</v>
      </c>
      <c r="E38" s="214" t="s">
        <v>174</v>
      </c>
      <c r="F38" s="216">
        <v>20750</v>
      </c>
      <c r="G38" s="198">
        <f t="shared" si="6"/>
        <v>333400</v>
      </c>
      <c r="H38" s="173">
        <f t="shared" si="0"/>
        <v>328.23981900452486</v>
      </c>
      <c r="I38" s="209">
        <v>95</v>
      </c>
      <c r="J38" s="229">
        <v>6210</v>
      </c>
      <c r="L38" s="100">
        <f t="shared" si="7"/>
        <v>0</v>
      </c>
      <c r="M38" s="130">
        <f t="shared" si="1"/>
        <v>0</v>
      </c>
      <c r="N38" s="130">
        <f t="shared" si="2"/>
        <v>20750</v>
      </c>
      <c r="O38" s="130">
        <f t="shared" si="3"/>
        <v>0</v>
      </c>
      <c r="P38" s="130">
        <f t="shared" si="4"/>
        <v>0</v>
      </c>
    </row>
    <row r="39" spans="1:16" ht="13.95" customHeight="1" thickBot="1">
      <c r="A39" s="228">
        <v>30</v>
      </c>
      <c r="B39" s="204"/>
      <c r="C39" s="205"/>
      <c r="D39" s="206"/>
      <c r="E39" s="214"/>
      <c r="F39" s="216">
        <f t="shared" si="5"/>
        <v>0</v>
      </c>
      <c r="G39" s="198">
        <f t="shared" si="6"/>
        <v>333400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333400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333400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333400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333400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333400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333400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333400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333400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333400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223.34057999999999</v>
      </c>
      <c r="D49" s="213"/>
      <c r="E49" s="207" t="s">
        <v>214</v>
      </c>
      <c r="F49" s="215"/>
      <c r="G49" s="199"/>
      <c r="H49" s="173">
        <f t="shared" si="0"/>
        <v>223.34057999999999</v>
      </c>
      <c r="I49" s="205">
        <v>95</v>
      </c>
      <c r="J49" s="229">
        <v>6210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357910.30436000001</v>
      </c>
      <c r="D50" s="195" t="s">
        <v>294</v>
      </c>
      <c r="E50" s="177" t="s">
        <v>295</v>
      </c>
      <c r="F50" s="191">
        <f>SUM(F10:F46)</f>
        <v>333400</v>
      </c>
      <c r="G50" s="201" t="s">
        <v>212</v>
      </c>
      <c r="H50" s="200"/>
      <c r="I50" s="197"/>
      <c r="J50" s="231" t="s">
        <v>257</v>
      </c>
      <c r="K50" s="32"/>
      <c r="L50" s="100"/>
      <c r="M50" s="101"/>
      <c r="N50" s="101"/>
      <c r="O50" s="102"/>
      <c r="P50" s="102"/>
    </row>
    <row r="51" spans="1:17" ht="13.95" customHeight="1" thickBot="1">
      <c r="A51" s="230" t="s">
        <v>259</v>
      </c>
      <c r="B51" s="210">
        <v>0.3888888888888889</v>
      </c>
      <c r="C51" s="190" t="s">
        <v>258</v>
      </c>
      <c r="D51" s="180" t="s">
        <v>260</v>
      </c>
      <c r="E51" s="210">
        <v>0.4597222222222222</v>
      </c>
      <c r="F51" s="190" t="s">
        <v>258</v>
      </c>
      <c r="G51" s="180" t="s">
        <v>261</v>
      </c>
      <c r="H51" s="217">
        <v>43178</v>
      </c>
      <c r="I51" s="197" t="s">
        <v>301</v>
      </c>
      <c r="J51" s="232">
        <f>H49+H55</f>
        <v>273.34057999999999</v>
      </c>
      <c r="K51" s="172"/>
      <c r="L51" s="100"/>
      <c r="M51" s="101"/>
      <c r="N51" s="101"/>
      <c r="O51" s="102"/>
      <c r="P51" s="102"/>
    </row>
    <row r="52" spans="1:17" ht="13.95" customHeight="1" thickBot="1">
      <c r="A52" s="230" t="s">
        <v>234</v>
      </c>
      <c r="B52" s="205">
        <v>555</v>
      </c>
      <c r="C52" s="179" t="s">
        <v>134</v>
      </c>
      <c r="D52" s="180" t="s">
        <v>216</v>
      </c>
      <c r="E52" s="211">
        <f>MAX(D10:D48)</f>
        <v>2</v>
      </c>
      <c r="F52" s="179" t="s">
        <v>221</v>
      </c>
      <c r="G52" s="180" t="s">
        <v>222</v>
      </c>
      <c r="H52" s="211">
        <f>F50/(SUM(C15:C48)*42)</f>
        <v>1.0249315994958346</v>
      </c>
      <c r="I52" s="197" t="s">
        <v>221</v>
      </c>
      <c r="J52" s="233" t="s">
        <v>292</v>
      </c>
      <c r="L52" s="100"/>
      <c r="M52" s="101"/>
      <c r="N52" s="101"/>
      <c r="O52" s="102"/>
      <c r="P52" s="102"/>
    </row>
    <row r="53" spans="1:17" ht="13.95" customHeight="1" thickBot="1">
      <c r="A53" s="230" t="s">
        <v>235</v>
      </c>
      <c r="B53" s="205">
        <v>5105</v>
      </c>
      <c r="C53" s="179" t="s">
        <v>134</v>
      </c>
      <c r="D53" s="180" t="s">
        <v>217</v>
      </c>
      <c r="E53" s="205">
        <f>MAX(I10:I49)</f>
        <v>95</v>
      </c>
      <c r="F53" s="179" t="s">
        <v>135</v>
      </c>
      <c r="G53" s="180" t="s">
        <v>219</v>
      </c>
      <c r="H53" s="205">
        <f>AVERAGE(I14:I48)</f>
        <v>95</v>
      </c>
      <c r="I53" s="197" t="s">
        <v>135</v>
      </c>
      <c r="J53" s="234">
        <f>SUM(H10:H49)+E55+H55</f>
        <v>8979.7463115233768</v>
      </c>
      <c r="L53" s="172"/>
      <c r="M53" s="172"/>
      <c r="N53" s="172"/>
      <c r="O53" s="172"/>
      <c r="P53" s="172"/>
    </row>
    <row r="54" spans="1:17" ht="13.95" customHeight="1" thickBot="1">
      <c r="A54" s="230" t="s">
        <v>136</v>
      </c>
      <c r="B54" s="208">
        <v>1659</v>
      </c>
      <c r="C54" s="179" t="s">
        <v>134</v>
      </c>
      <c r="D54" s="180" t="s">
        <v>218</v>
      </c>
      <c r="E54" s="205">
        <f>MAX(J10:J49)</f>
        <v>6950</v>
      </c>
      <c r="F54" s="179" t="s">
        <v>134</v>
      </c>
      <c r="G54" s="180" t="s">
        <v>220</v>
      </c>
      <c r="H54" s="205">
        <f>AVERAGE(J14:J48)</f>
        <v>6141.2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0.61844600938967143</v>
      </c>
      <c r="C55" s="179" t="s">
        <v>289</v>
      </c>
      <c r="D55" s="189" t="s">
        <v>287</v>
      </c>
      <c r="E55" s="212">
        <v>44</v>
      </c>
      <c r="F55" s="179" t="s">
        <v>288</v>
      </c>
      <c r="G55" s="178" t="s">
        <v>290</v>
      </c>
      <c r="H55" s="212">
        <v>50</v>
      </c>
      <c r="I55" s="197" t="s">
        <v>288</v>
      </c>
      <c r="J55" s="234">
        <f>(C50/42)+E55+H55</f>
        <v>8615.673913333334</v>
      </c>
      <c r="L55" s="85">
        <f t="shared" ref="L55:P55" si="10">SUM(L10:L49)</f>
        <v>59.523809523809526</v>
      </c>
      <c r="M55" s="85">
        <f t="shared" si="10"/>
        <v>82970</v>
      </c>
      <c r="N55" s="85">
        <f t="shared" si="10"/>
        <v>250430</v>
      </c>
      <c r="O55" s="85">
        <f t="shared" si="10"/>
        <v>0</v>
      </c>
      <c r="P55" s="85">
        <f t="shared" si="10"/>
        <v>0</v>
      </c>
    </row>
    <row r="56" spans="1:17" ht="43.2" customHeight="1">
      <c r="A56" s="625" t="s">
        <v>593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10074</v>
      </c>
      <c r="B61" s="119">
        <f>C6</f>
        <v>10223</v>
      </c>
      <c r="C61" s="119">
        <f>C50</f>
        <v>357910.30436000001</v>
      </c>
      <c r="D61" s="119">
        <f>J55</f>
        <v>8615.673913333334</v>
      </c>
      <c r="E61" s="119">
        <f>F50</f>
        <v>333400</v>
      </c>
      <c r="F61" s="119">
        <f>M55</f>
        <v>82970</v>
      </c>
      <c r="G61" s="119">
        <f>N55</f>
        <v>250430</v>
      </c>
      <c r="H61" s="119">
        <f>O55</f>
        <v>0</v>
      </c>
      <c r="I61" s="119">
        <f>P55</f>
        <v>0</v>
      </c>
      <c r="J61" s="119">
        <f>B52</f>
        <v>555</v>
      </c>
      <c r="K61" s="119">
        <f>B53</f>
        <v>5105</v>
      </c>
      <c r="L61" s="119">
        <f>B54</f>
        <v>1659</v>
      </c>
      <c r="M61" s="120">
        <f>B55</f>
        <v>0.61844600938967143</v>
      </c>
      <c r="N61" s="119">
        <f>E53</f>
        <v>95</v>
      </c>
      <c r="O61" s="119">
        <f>H53</f>
        <v>95</v>
      </c>
      <c r="P61" s="119">
        <f>E54</f>
        <v>6950</v>
      </c>
      <c r="Q61" s="119">
        <f>H54</f>
        <v>6141.2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0.24897211968428318</v>
      </c>
      <c r="N3" s="143">
        <f>N55/F50</f>
        <v>0.75102788031571677</v>
      </c>
      <c r="O3" s="143">
        <f>O55/F50</f>
        <v>0</v>
      </c>
      <c r="P3" s="143">
        <f>P55/F50</f>
        <v>0</v>
      </c>
    </row>
    <row r="4" spans="1:17" ht="13.95" customHeight="1" thickBot="1">
      <c r="A4" s="615">
        <v>53</v>
      </c>
      <c r="B4" s="181" t="s">
        <v>276</v>
      </c>
      <c r="C4" s="202">
        <v>10058</v>
      </c>
      <c r="D4" s="182" t="s">
        <v>137</v>
      </c>
      <c r="E4" s="186">
        <f>'Perf Sheet '!$L$5</f>
        <v>2.2169999999999999E-2</v>
      </c>
      <c r="F4" s="616" t="s">
        <v>284</v>
      </c>
      <c r="G4" s="617"/>
      <c r="H4" s="618" t="s">
        <v>509</v>
      </c>
      <c r="I4" s="618"/>
      <c r="J4" s="619"/>
      <c r="N4" s="32"/>
    </row>
    <row r="5" spans="1:17" ht="13.95" customHeight="1" thickBot="1">
      <c r="A5" s="615"/>
      <c r="B5" s="580" t="s">
        <v>139</v>
      </c>
      <c r="C5" s="203">
        <v>9892</v>
      </c>
      <c r="D5" s="183" t="s">
        <v>277</v>
      </c>
      <c r="E5" s="187">
        <f>(C6+C5)/2</f>
        <v>9967</v>
      </c>
      <c r="F5" s="616" t="s">
        <v>285</v>
      </c>
      <c r="G5" s="620"/>
      <c r="H5" s="618" t="s">
        <v>512</v>
      </c>
      <c r="I5" s="621"/>
      <c r="J5" s="619"/>
      <c r="M5" s="628" t="s">
        <v>198</v>
      </c>
      <c r="N5" s="629"/>
      <c r="O5" s="629"/>
      <c r="P5" s="630"/>
    </row>
    <row r="6" spans="1:17" ht="13.95" customHeight="1" thickBot="1">
      <c r="A6" s="225" t="s">
        <v>202</v>
      </c>
      <c r="B6" s="580" t="s">
        <v>140</v>
      </c>
      <c r="C6" s="203">
        <v>10042</v>
      </c>
      <c r="D6" s="184" t="s">
        <v>203</v>
      </c>
      <c r="E6" s="188">
        <f>'Perf Sheet '!$J$13</f>
        <v>0.65</v>
      </c>
      <c r="F6" s="192" t="s">
        <v>226</v>
      </c>
      <c r="G6" s="194">
        <f>SUM(C12:C15)/SUM(C12:C46)</f>
        <v>8.5388830311306244E-2</v>
      </c>
      <c r="H6" s="192" t="s">
        <v>224</v>
      </c>
      <c r="I6" s="173">
        <f>J55/'Perf Sheet '!$E$21</f>
        <v>47.81622963725102</v>
      </c>
      <c r="J6" s="226"/>
      <c r="M6" s="631" t="s">
        <v>199</v>
      </c>
      <c r="N6" s="632"/>
      <c r="O6" s="632"/>
      <c r="P6" s="633"/>
    </row>
    <row r="7" spans="1:17" ht="13.95" customHeight="1" thickBot="1">
      <c r="A7" s="227">
        <v>22.1</v>
      </c>
      <c r="B7" s="580" t="s">
        <v>141</v>
      </c>
      <c r="C7" s="203">
        <v>8947</v>
      </c>
      <c r="D7" s="185" t="s">
        <v>138</v>
      </c>
      <c r="E7" s="187">
        <f>'Perf Sheet '!$J$15</f>
        <v>6</v>
      </c>
      <c r="F7" s="193" t="s">
        <v>223</v>
      </c>
      <c r="G7" s="187">
        <f>'Perf Sheet '!$J$12</f>
        <v>95</v>
      </c>
      <c r="H7" s="192" t="s">
        <v>225</v>
      </c>
      <c r="I7" s="173">
        <f>F50/'Perf Sheet '!$E$21</f>
        <v>1846.0387811634348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33</v>
      </c>
      <c r="D10" s="206"/>
      <c r="E10" s="214" t="s">
        <v>197</v>
      </c>
      <c r="F10" s="216">
        <f>(D10*42)*C10</f>
        <v>0</v>
      </c>
      <c r="G10" s="198">
        <f>F10</f>
        <v>0</v>
      </c>
      <c r="H10" s="173">
        <f t="shared" ref="H10:H49" si="0">(1*((D10/$A$7)+1))*C10</f>
        <v>33</v>
      </c>
      <c r="I10" s="209">
        <v>15</v>
      </c>
      <c r="J10" s="229">
        <v>5187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95</v>
      </c>
      <c r="J11" s="229">
        <v>5980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580</v>
      </c>
      <c r="C12" s="205">
        <v>120</v>
      </c>
      <c r="D12" s="206"/>
      <c r="E12" s="214" t="s">
        <v>147</v>
      </c>
      <c r="F12" s="216">
        <f t="shared" si="5"/>
        <v>0</v>
      </c>
      <c r="G12" s="198">
        <f t="shared" si="6"/>
        <v>0</v>
      </c>
      <c r="H12" s="173">
        <f t="shared" si="0"/>
        <v>120</v>
      </c>
      <c r="I12" s="209">
        <v>95</v>
      </c>
      <c r="J12" s="229">
        <v>6340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5840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580</v>
      </c>
      <c r="C14" s="205">
        <v>350</v>
      </c>
      <c r="D14" s="206"/>
      <c r="E14" s="214" t="s">
        <v>148</v>
      </c>
      <c r="F14" s="216">
        <f t="shared" si="5"/>
        <v>0</v>
      </c>
      <c r="G14" s="198">
        <f t="shared" si="6"/>
        <v>0</v>
      </c>
      <c r="H14" s="173">
        <f t="shared" si="0"/>
        <v>350</v>
      </c>
      <c r="I14" s="209">
        <v>95</v>
      </c>
      <c r="J14" s="229">
        <v>6610</v>
      </c>
      <c r="L14" s="100">
        <f t="shared" si="7"/>
        <v>0</v>
      </c>
      <c r="M14" s="130">
        <f t="shared" si="1"/>
        <v>0</v>
      </c>
      <c r="N14" s="130">
        <f t="shared" si="2"/>
        <v>0</v>
      </c>
      <c r="O14" s="130">
        <f t="shared" si="3"/>
        <v>0</v>
      </c>
      <c r="P14" s="130">
        <f t="shared" si="4"/>
        <v>0</v>
      </c>
      <c r="Q14" s="86" t="s">
        <v>209</v>
      </c>
    </row>
    <row r="15" spans="1:17" ht="13.95" customHeight="1" thickBot="1">
      <c r="A15" s="228">
        <v>6</v>
      </c>
      <c r="B15" s="204" t="s">
        <v>580</v>
      </c>
      <c r="C15" s="205">
        <v>200</v>
      </c>
      <c r="D15" s="206">
        <v>0.3</v>
      </c>
      <c r="E15" s="214" t="s">
        <v>194</v>
      </c>
      <c r="F15" s="216">
        <v>2520</v>
      </c>
      <c r="G15" s="198">
        <f t="shared" si="6"/>
        <v>2520</v>
      </c>
      <c r="H15" s="173">
        <f t="shared" si="0"/>
        <v>202.71493212669682</v>
      </c>
      <c r="I15" s="209">
        <v>95</v>
      </c>
      <c r="J15" s="229">
        <v>6680</v>
      </c>
      <c r="L15" s="100">
        <f t="shared" si="7"/>
        <v>0</v>
      </c>
      <c r="M15" s="130">
        <f t="shared" si="1"/>
        <v>2520</v>
      </c>
      <c r="N15" s="130">
        <f t="shared" si="2"/>
        <v>0</v>
      </c>
      <c r="O15" s="130">
        <f t="shared" si="3"/>
        <v>0</v>
      </c>
      <c r="P15" s="130">
        <f t="shared" si="4"/>
        <v>0</v>
      </c>
      <c r="Q15" s="86" t="s">
        <v>175</v>
      </c>
    </row>
    <row r="16" spans="1:17" ht="13.95" customHeight="1" thickBot="1">
      <c r="A16" s="228">
        <v>7</v>
      </c>
      <c r="B16" s="204" t="s">
        <v>580</v>
      </c>
      <c r="C16" s="205">
        <v>250</v>
      </c>
      <c r="D16" s="206">
        <v>0.6</v>
      </c>
      <c r="E16" s="214" t="s">
        <v>194</v>
      </c>
      <c r="F16" s="216">
        <v>6300</v>
      </c>
      <c r="G16" s="198">
        <f t="shared" si="6"/>
        <v>8820</v>
      </c>
      <c r="H16" s="173">
        <f t="shared" si="0"/>
        <v>256.78733031674204</v>
      </c>
      <c r="I16" s="209">
        <v>95</v>
      </c>
      <c r="J16" s="229">
        <v>6790</v>
      </c>
      <c r="L16" s="100">
        <f t="shared" si="7"/>
        <v>0</v>
      </c>
      <c r="M16" s="130">
        <f t="shared" si="1"/>
        <v>6300</v>
      </c>
      <c r="N16" s="130">
        <f t="shared" si="2"/>
        <v>0</v>
      </c>
      <c r="O16" s="130">
        <f t="shared" si="3"/>
        <v>0</v>
      </c>
      <c r="P16" s="130">
        <f t="shared" si="4"/>
        <v>0</v>
      </c>
      <c r="Q16" s="86" t="s">
        <v>210</v>
      </c>
    </row>
    <row r="17" spans="1:17" ht="13.95" customHeight="1" thickBot="1">
      <c r="A17" s="228">
        <v>8</v>
      </c>
      <c r="B17" s="204" t="s">
        <v>580</v>
      </c>
      <c r="C17" s="205">
        <v>301</v>
      </c>
      <c r="D17" s="206">
        <v>0.9</v>
      </c>
      <c r="E17" s="214" t="s">
        <v>194</v>
      </c>
      <c r="F17" s="216">
        <v>11370</v>
      </c>
      <c r="G17" s="198">
        <f t="shared" si="6"/>
        <v>20190</v>
      </c>
      <c r="H17" s="173">
        <f t="shared" si="0"/>
        <v>313.25791855203624</v>
      </c>
      <c r="I17" s="209">
        <v>95</v>
      </c>
      <c r="J17" s="229">
        <v>6630</v>
      </c>
      <c r="L17" s="100">
        <f t="shared" si="7"/>
        <v>0</v>
      </c>
      <c r="M17" s="130">
        <f t="shared" si="1"/>
        <v>11370</v>
      </c>
      <c r="N17" s="130">
        <f t="shared" si="2"/>
        <v>0</v>
      </c>
      <c r="O17" s="130">
        <f t="shared" si="3"/>
        <v>0</v>
      </c>
      <c r="P17" s="130">
        <f t="shared" si="4"/>
        <v>0</v>
      </c>
      <c r="Q17" s="86" t="s">
        <v>148</v>
      </c>
    </row>
    <row r="18" spans="1:17" ht="13.95" customHeight="1" thickBot="1">
      <c r="A18" s="228">
        <v>9</v>
      </c>
      <c r="B18" s="204" t="s">
        <v>580</v>
      </c>
      <c r="C18" s="205">
        <v>500</v>
      </c>
      <c r="D18" s="206">
        <v>1.1000000000000001</v>
      </c>
      <c r="E18" s="214" t="s">
        <v>194</v>
      </c>
      <c r="F18" s="216">
        <v>23100</v>
      </c>
      <c r="G18" s="198">
        <f t="shared" si="6"/>
        <v>43290</v>
      </c>
      <c r="H18" s="173">
        <f t="shared" si="0"/>
        <v>524.88687782805437</v>
      </c>
      <c r="I18" s="209">
        <v>95</v>
      </c>
      <c r="J18" s="229">
        <v>6470</v>
      </c>
      <c r="L18" s="100">
        <f t="shared" si="7"/>
        <v>0</v>
      </c>
      <c r="M18" s="130">
        <f t="shared" si="1"/>
        <v>23100</v>
      </c>
      <c r="N18" s="130">
        <f t="shared" si="2"/>
        <v>0</v>
      </c>
      <c r="O18" s="130">
        <f t="shared" si="3"/>
        <v>0</v>
      </c>
      <c r="P18" s="130">
        <f t="shared" si="4"/>
        <v>0</v>
      </c>
      <c r="Q18" s="86" t="s">
        <v>63</v>
      </c>
    </row>
    <row r="19" spans="1:17" ht="13.95" customHeight="1" thickBot="1">
      <c r="A19" s="228">
        <v>10</v>
      </c>
      <c r="B19" s="204" t="s">
        <v>580</v>
      </c>
      <c r="C19" s="205">
        <v>450</v>
      </c>
      <c r="D19" s="206">
        <v>1.3</v>
      </c>
      <c r="E19" s="214" t="s">
        <v>194</v>
      </c>
      <c r="F19" s="216">
        <v>24550</v>
      </c>
      <c r="G19" s="198">
        <f t="shared" si="6"/>
        <v>67840</v>
      </c>
      <c r="H19" s="173">
        <f t="shared" si="0"/>
        <v>476.47058823529414</v>
      </c>
      <c r="I19" s="209">
        <v>95</v>
      </c>
      <c r="J19" s="229">
        <v>6500</v>
      </c>
      <c r="L19" s="100">
        <f t="shared" si="7"/>
        <v>0</v>
      </c>
      <c r="M19" s="130">
        <f t="shared" si="1"/>
        <v>24550</v>
      </c>
      <c r="N19" s="130">
        <f t="shared" si="2"/>
        <v>0</v>
      </c>
      <c r="O19" s="130">
        <f t="shared" si="3"/>
        <v>0</v>
      </c>
      <c r="P19" s="130">
        <f t="shared" si="4"/>
        <v>0</v>
      </c>
      <c r="Q19" s="86" t="s">
        <v>147</v>
      </c>
    </row>
    <row r="20" spans="1:17" ht="13.95" customHeight="1" thickBot="1">
      <c r="A20" s="228">
        <v>11</v>
      </c>
      <c r="B20" s="204" t="s">
        <v>580</v>
      </c>
      <c r="C20" s="205">
        <v>240</v>
      </c>
      <c r="D20" s="206">
        <v>1.5</v>
      </c>
      <c r="E20" s="214" t="s">
        <v>194</v>
      </c>
      <c r="F20" s="216">
        <v>15120</v>
      </c>
      <c r="G20" s="198">
        <f t="shared" si="6"/>
        <v>82960</v>
      </c>
      <c r="H20" s="173">
        <f t="shared" si="0"/>
        <v>256.28959276018099</v>
      </c>
      <c r="I20" s="209">
        <v>95</v>
      </c>
      <c r="J20" s="229">
        <v>6550</v>
      </c>
      <c r="L20" s="100">
        <f t="shared" si="7"/>
        <v>0</v>
      </c>
      <c r="M20" s="130">
        <f t="shared" si="1"/>
        <v>15120</v>
      </c>
      <c r="N20" s="130">
        <f t="shared" si="2"/>
        <v>0</v>
      </c>
      <c r="O20" s="130">
        <f t="shared" si="3"/>
        <v>0</v>
      </c>
      <c r="P20" s="130">
        <f t="shared" si="4"/>
        <v>0</v>
      </c>
      <c r="Q20" s="86" t="s">
        <v>186</v>
      </c>
    </row>
    <row r="21" spans="1:17" ht="13.95" customHeight="1" thickBot="1">
      <c r="A21" s="228">
        <v>12</v>
      </c>
      <c r="B21" s="204" t="s">
        <v>580</v>
      </c>
      <c r="C21" s="205">
        <v>300</v>
      </c>
      <c r="D21" s="206">
        <v>0.6</v>
      </c>
      <c r="E21" s="214" t="s">
        <v>174</v>
      </c>
      <c r="F21" s="216">
        <v>7560</v>
      </c>
      <c r="G21" s="198">
        <f t="shared" si="6"/>
        <v>90520</v>
      </c>
      <c r="H21" s="173">
        <f t="shared" si="0"/>
        <v>308.1447963800905</v>
      </c>
      <c r="I21" s="209">
        <v>95</v>
      </c>
      <c r="J21" s="229">
        <v>5820</v>
      </c>
      <c r="L21" s="100">
        <f t="shared" si="7"/>
        <v>0</v>
      </c>
      <c r="M21" s="130">
        <f t="shared" si="1"/>
        <v>0</v>
      </c>
      <c r="N21" s="130">
        <f t="shared" si="2"/>
        <v>7560</v>
      </c>
      <c r="O21" s="130">
        <f t="shared" si="3"/>
        <v>0</v>
      </c>
      <c r="P21" s="130">
        <f t="shared" si="4"/>
        <v>0</v>
      </c>
      <c r="Q21" s="86" t="s">
        <v>187</v>
      </c>
    </row>
    <row r="22" spans="1:17" ht="13.95" customHeight="1" thickBot="1">
      <c r="A22" s="228">
        <v>13</v>
      </c>
      <c r="B22" s="204" t="s">
        <v>580</v>
      </c>
      <c r="C22" s="205">
        <v>550</v>
      </c>
      <c r="D22" s="206">
        <v>0.9</v>
      </c>
      <c r="E22" s="214" t="s">
        <v>174</v>
      </c>
      <c r="F22" s="216">
        <v>20780</v>
      </c>
      <c r="G22" s="198">
        <f t="shared" si="6"/>
        <v>111300</v>
      </c>
      <c r="H22" s="173">
        <f t="shared" si="0"/>
        <v>572.39819004524895</v>
      </c>
      <c r="I22" s="209">
        <v>95</v>
      </c>
      <c r="J22" s="229">
        <v>5790</v>
      </c>
      <c r="L22" s="100">
        <f t="shared" si="7"/>
        <v>0</v>
      </c>
      <c r="M22" s="130">
        <f t="shared" si="1"/>
        <v>0</v>
      </c>
      <c r="N22" s="130">
        <f t="shared" si="2"/>
        <v>20780</v>
      </c>
      <c r="O22" s="130">
        <f t="shared" si="3"/>
        <v>0</v>
      </c>
      <c r="P22" s="130">
        <f t="shared" si="4"/>
        <v>0</v>
      </c>
      <c r="Q22" s="86" t="s">
        <v>197</v>
      </c>
    </row>
    <row r="23" spans="1:17" ht="13.95" customHeight="1" thickBot="1">
      <c r="A23" s="228">
        <v>14</v>
      </c>
      <c r="B23" s="204" t="s">
        <v>580</v>
      </c>
      <c r="C23" s="205">
        <v>150</v>
      </c>
      <c r="D23" s="206">
        <v>0.3</v>
      </c>
      <c r="E23" s="214" t="s">
        <v>174</v>
      </c>
      <c r="F23" s="216">
        <v>1890</v>
      </c>
      <c r="G23" s="198">
        <f t="shared" si="6"/>
        <v>113190</v>
      </c>
      <c r="H23" s="173">
        <f t="shared" si="0"/>
        <v>152.03619909502262</v>
      </c>
      <c r="I23" s="209">
        <v>95</v>
      </c>
      <c r="J23" s="229">
        <v>5760</v>
      </c>
      <c r="L23" s="100">
        <f t="shared" si="7"/>
        <v>0</v>
      </c>
      <c r="M23" s="130">
        <f t="shared" si="1"/>
        <v>0</v>
      </c>
      <c r="N23" s="130">
        <f t="shared" si="2"/>
        <v>1890</v>
      </c>
      <c r="O23" s="130">
        <f t="shared" si="3"/>
        <v>0</v>
      </c>
      <c r="P23" s="130">
        <f t="shared" si="4"/>
        <v>0</v>
      </c>
      <c r="Q23" s="86" t="s">
        <v>249</v>
      </c>
    </row>
    <row r="24" spans="1:17" ht="13.95" customHeight="1" thickBot="1">
      <c r="A24" s="228">
        <v>15</v>
      </c>
      <c r="B24" s="204" t="s">
        <v>580</v>
      </c>
      <c r="C24" s="205">
        <v>350</v>
      </c>
      <c r="D24" s="206">
        <v>0.9</v>
      </c>
      <c r="E24" s="214" t="s">
        <v>174</v>
      </c>
      <c r="F24" s="216">
        <v>13220</v>
      </c>
      <c r="G24" s="198">
        <f t="shared" si="6"/>
        <v>126410</v>
      </c>
      <c r="H24" s="173">
        <f t="shared" si="0"/>
        <v>364.2533936651584</v>
      </c>
      <c r="I24" s="209">
        <v>95</v>
      </c>
      <c r="J24" s="229">
        <v>5700</v>
      </c>
      <c r="L24" s="100">
        <f t="shared" si="7"/>
        <v>0</v>
      </c>
      <c r="M24" s="130">
        <f t="shared" si="1"/>
        <v>0</v>
      </c>
      <c r="N24" s="130">
        <f t="shared" si="2"/>
        <v>13220</v>
      </c>
      <c r="O24" s="130">
        <f t="shared" si="3"/>
        <v>0</v>
      </c>
      <c r="P24" s="130">
        <f t="shared" si="4"/>
        <v>0</v>
      </c>
      <c r="Q24" s="86" t="s">
        <v>291</v>
      </c>
    </row>
    <row r="25" spans="1:17" ht="13.95" customHeight="1" thickBot="1">
      <c r="A25" s="228">
        <v>16</v>
      </c>
      <c r="B25" s="204" t="s">
        <v>580</v>
      </c>
      <c r="C25" s="205">
        <v>500</v>
      </c>
      <c r="D25" s="206">
        <v>1.3</v>
      </c>
      <c r="E25" s="214" t="s">
        <v>174</v>
      </c>
      <c r="F25" s="216">
        <v>27280</v>
      </c>
      <c r="G25" s="198">
        <f t="shared" si="6"/>
        <v>153690</v>
      </c>
      <c r="H25" s="173">
        <f t="shared" si="0"/>
        <v>529.41176470588232</v>
      </c>
      <c r="I25" s="209">
        <v>95</v>
      </c>
      <c r="J25" s="229">
        <v>5860</v>
      </c>
      <c r="L25" s="100">
        <f t="shared" si="7"/>
        <v>0</v>
      </c>
      <c r="M25" s="130">
        <f t="shared" si="1"/>
        <v>0</v>
      </c>
      <c r="N25" s="130">
        <f t="shared" si="2"/>
        <v>27280</v>
      </c>
      <c r="O25" s="130">
        <f t="shared" si="3"/>
        <v>0</v>
      </c>
      <c r="P25" s="130">
        <f t="shared" si="4"/>
        <v>0</v>
      </c>
      <c r="Q25" s="87" t="s">
        <v>214</v>
      </c>
    </row>
    <row r="26" spans="1:17" ht="13.95" customHeight="1" thickBot="1">
      <c r="A26" s="228">
        <v>17</v>
      </c>
      <c r="B26" s="204" t="s">
        <v>580</v>
      </c>
      <c r="C26" s="205">
        <v>150</v>
      </c>
      <c r="D26" s="206">
        <v>0.3</v>
      </c>
      <c r="E26" s="214" t="s">
        <v>174</v>
      </c>
      <c r="F26" s="216">
        <v>1890</v>
      </c>
      <c r="G26" s="198">
        <f t="shared" si="6"/>
        <v>155580</v>
      </c>
      <c r="H26" s="173">
        <f t="shared" si="0"/>
        <v>152.03619909502262</v>
      </c>
      <c r="I26" s="209">
        <v>95</v>
      </c>
      <c r="J26" s="229">
        <v>5820</v>
      </c>
      <c r="L26" s="100">
        <f t="shared" si="7"/>
        <v>0</v>
      </c>
      <c r="M26" s="130">
        <f t="shared" si="1"/>
        <v>0</v>
      </c>
      <c r="N26" s="130">
        <f t="shared" si="2"/>
        <v>1890</v>
      </c>
      <c r="O26" s="130">
        <f t="shared" si="3"/>
        <v>0</v>
      </c>
      <c r="P26" s="130">
        <f t="shared" si="4"/>
        <v>0</v>
      </c>
    </row>
    <row r="27" spans="1:17" ht="13.95" customHeight="1" thickBot="1">
      <c r="A27" s="228">
        <v>18</v>
      </c>
      <c r="B27" s="204" t="s">
        <v>580</v>
      </c>
      <c r="C27" s="205">
        <v>400</v>
      </c>
      <c r="D27" s="206">
        <v>0.9</v>
      </c>
      <c r="E27" s="214" t="s">
        <v>174</v>
      </c>
      <c r="F27" s="216">
        <v>15110</v>
      </c>
      <c r="G27" s="198">
        <f t="shared" si="6"/>
        <v>170690</v>
      </c>
      <c r="H27" s="173">
        <f t="shared" si="0"/>
        <v>416.28959276018105</v>
      </c>
      <c r="I27" s="209">
        <v>95</v>
      </c>
      <c r="J27" s="229">
        <v>5920</v>
      </c>
      <c r="L27" s="100">
        <f t="shared" si="7"/>
        <v>0</v>
      </c>
      <c r="M27" s="130">
        <f t="shared" si="1"/>
        <v>0</v>
      </c>
      <c r="N27" s="130">
        <f t="shared" si="2"/>
        <v>15110</v>
      </c>
      <c r="O27" s="130">
        <f t="shared" si="3"/>
        <v>0</v>
      </c>
      <c r="P27" s="130">
        <f t="shared" si="4"/>
        <v>0</v>
      </c>
    </row>
    <row r="28" spans="1:17" ht="13.95" customHeight="1" thickBot="1">
      <c r="A28" s="228">
        <v>19</v>
      </c>
      <c r="B28" s="204" t="s">
        <v>580</v>
      </c>
      <c r="C28" s="205">
        <v>398</v>
      </c>
      <c r="D28" s="206">
        <v>1.3</v>
      </c>
      <c r="E28" s="214" t="s">
        <v>174</v>
      </c>
      <c r="F28" s="216">
        <v>21710</v>
      </c>
      <c r="G28" s="198">
        <f t="shared" si="6"/>
        <v>192400</v>
      </c>
      <c r="H28" s="173">
        <f t="shared" si="0"/>
        <v>421.41176470588238</v>
      </c>
      <c r="I28" s="209">
        <v>95</v>
      </c>
      <c r="J28" s="229">
        <v>6100</v>
      </c>
      <c r="L28" s="100">
        <f t="shared" si="7"/>
        <v>0</v>
      </c>
      <c r="M28" s="130">
        <f t="shared" si="1"/>
        <v>0</v>
      </c>
      <c r="N28" s="130">
        <f t="shared" si="2"/>
        <v>21710</v>
      </c>
      <c r="O28" s="130">
        <f t="shared" si="3"/>
        <v>0</v>
      </c>
      <c r="P28" s="130">
        <f t="shared" si="4"/>
        <v>0</v>
      </c>
    </row>
    <row r="29" spans="1:17" ht="13.95" customHeight="1" thickBot="1">
      <c r="A29" s="228">
        <v>20</v>
      </c>
      <c r="B29" s="204" t="s">
        <v>576</v>
      </c>
      <c r="C29" s="205">
        <v>398</v>
      </c>
      <c r="D29" s="206">
        <v>0.9</v>
      </c>
      <c r="E29" s="214" t="s">
        <v>174</v>
      </c>
      <c r="F29" s="216">
        <v>15040</v>
      </c>
      <c r="G29" s="198">
        <f t="shared" si="6"/>
        <v>207440</v>
      </c>
      <c r="H29" s="173">
        <f t="shared" si="0"/>
        <v>414.20814479638011</v>
      </c>
      <c r="I29" s="209">
        <v>95</v>
      </c>
      <c r="J29" s="229">
        <v>5790</v>
      </c>
      <c r="L29" s="100">
        <f t="shared" si="7"/>
        <v>0</v>
      </c>
      <c r="M29" s="130">
        <f t="shared" si="1"/>
        <v>0</v>
      </c>
      <c r="N29" s="130">
        <f t="shared" si="2"/>
        <v>15040</v>
      </c>
      <c r="O29" s="130">
        <f t="shared" si="3"/>
        <v>0</v>
      </c>
      <c r="P29" s="130">
        <f t="shared" si="4"/>
        <v>0</v>
      </c>
    </row>
    <row r="30" spans="1:17" ht="13.95" customHeight="1" thickBot="1">
      <c r="A30" s="228">
        <v>21</v>
      </c>
      <c r="B30" s="204" t="s">
        <v>576</v>
      </c>
      <c r="C30" s="205">
        <v>300</v>
      </c>
      <c r="D30" s="206">
        <v>1.5</v>
      </c>
      <c r="E30" s="214" t="s">
        <v>174</v>
      </c>
      <c r="F30" s="216">
        <v>18880</v>
      </c>
      <c r="G30" s="198">
        <f t="shared" si="6"/>
        <v>226320</v>
      </c>
      <c r="H30" s="173">
        <f t="shared" si="0"/>
        <v>320.36199095022624</v>
      </c>
      <c r="I30" s="209">
        <v>95</v>
      </c>
      <c r="J30" s="229">
        <v>5990</v>
      </c>
      <c r="L30" s="100">
        <f t="shared" si="7"/>
        <v>0</v>
      </c>
      <c r="M30" s="130">
        <f t="shared" si="1"/>
        <v>0</v>
      </c>
      <c r="N30" s="130">
        <f t="shared" si="2"/>
        <v>18880</v>
      </c>
      <c r="O30" s="130">
        <f t="shared" si="3"/>
        <v>0</v>
      </c>
      <c r="P30" s="130">
        <f t="shared" si="4"/>
        <v>0</v>
      </c>
    </row>
    <row r="31" spans="1:17" ht="13.95" customHeight="1" thickBot="1">
      <c r="A31" s="228">
        <v>22</v>
      </c>
      <c r="B31" s="204" t="s">
        <v>576</v>
      </c>
      <c r="C31" s="205">
        <v>300</v>
      </c>
      <c r="D31" s="206">
        <v>0.6</v>
      </c>
      <c r="E31" s="214" t="s">
        <v>174</v>
      </c>
      <c r="F31" s="216">
        <v>7560</v>
      </c>
      <c r="G31" s="198">
        <f t="shared" si="6"/>
        <v>233880</v>
      </c>
      <c r="H31" s="173">
        <f t="shared" si="0"/>
        <v>308.1447963800905</v>
      </c>
      <c r="I31" s="209">
        <v>95</v>
      </c>
      <c r="J31" s="229">
        <v>6230</v>
      </c>
      <c r="L31" s="100">
        <f t="shared" si="7"/>
        <v>0</v>
      </c>
      <c r="M31" s="130">
        <f t="shared" si="1"/>
        <v>0</v>
      </c>
      <c r="N31" s="130">
        <f t="shared" si="2"/>
        <v>7560</v>
      </c>
      <c r="O31" s="130">
        <f t="shared" si="3"/>
        <v>0</v>
      </c>
      <c r="P31" s="130">
        <f t="shared" si="4"/>
        <v>0</v>
      </c>
    </row>
    <row r="32" spans="1:17" ht="13.95" customHeight="1" thickBot="1">
      <c r="A32" s="228">
        <v>23</v>
      </c>
      <c r="B32" s="204" t="s">
        <v>577</v>
      </c>
      <c r="C32" s="205">
        <v>348</v>
      </c>
      <c r="D32" s="206">
        <v>0.9</v>
      </c>
      <c r="E32" s="214" t="s">
        <v>174</v>
      </c>
      <c r="F32" s="216">
        <v>13150</v>
      </c>
      <c r="G32" s="198">
        <f t="shared" si="6"/>
        <v>247030</v>
      </c>
      <c r="H32" s="173">
        <f t="shared" si="0"/>
        <v>362.17194570135752</v>
      </c>
      <c r="I32" s="209">
        <v>95</v>
      </c>
      <c r="J32" s="229">
        <v>6070</v>
      </c>
      <c r="L32" s="100">
        <f t="shared" si="7"/>
        <v>0</v>
      </c>
      <c r="M32" s="130">
        <f t="shared" si="1"/>
        <v>0</v>
      </c>
      <c r="N32" s="130">
        <f t="shared" si="2"/>
        <v>13150</v>
      </c>
      <c r="O32" s="130">
        <f t="shared" si="3"/>
        <v>0</v>
      </c>
      <c r="P32" s="130">
        <f t="shared" si="4"/>
        <v>0</v>
      </c>
    </row>
    <row r="33" spans="1:16" ht="13.95" customHeight="1" thickBot="1">
      <c r="A33" s="228">
        <v>24</v>
      </c>
      <c r="B33" s="204" t="s">
        <v>577</v>
      </c>
      <c r="C33" s="205">
        <v>250</v>
      </c>
      <c r="D33" s="206">
        <v>1.5</v>
      </c>
      <c r="E33" s="214" t="s">
        <v>174</v>
      </c>
      <c r="F33" s="216">
        <v>15750</v>
      </c>
      <c r="G33" s="198">
        <f t="shared" si="6"/>
        <v>262780</v>
      </c>
      <c r="H33" s="173">
        <f t="shared" si="0"/>
        <v>266.96832579185519</v>
      </c>
      <c r="I33" s="209">
        <v>95</v>
      </c>
      <c r="J33" s="229">
        <v>5950</v>
      </c>
      <c r="L33" s="100">
        <f t="shared" si="7"/>
        <v>0</v>
      </c>
      <c r="M33" s="130">
        <f t="shared" si="1"/>
        <v>0</v>
      </c>
      <c r="N33" s="130">
        <f t="shared" si="2"/>
        <v>15750</v>
      </c>
      <c r="O33" s="130">
        <f t="shared" si="3"/>
        <v>0</v>
      </c>
      <c r="P33" s="130">
        <f t="shared" si="4"/>
        <v>0</v>
      </c>
    </row>
    <row r="34" spans="1:16" ht="13.95" customHeight="1" thickBot="1">
      <c r="A34" s="228">
        <v>25</v>
      </c>
      <c r="B34" s="204" t="s">
        <v>576</v>
      </c>
      <c r="C34" s="205">
        <v>250</v>
      </c>
      <c r="D34" s="206">
        <v>0.6</v>
      </c>
      <c r="E34" s="214" t="s">
        <v>174</v>
      </c>
      <c r="F34" s="216">
        <v>6300</v>
      </c>
      <c r="G34" s="198">
        <f t="shared" si="6"/>
        <v>269080</v>
      </c>
      <c r="H34" s="173">
        <f t="shared" si="0"/>
        <v>256.78733031674204</v>
      </c>
      <c r="I34" s="209">
        <v>95</v>
      </c>
      <c r="J34" s="229">
        <v>5710</v>
      </c>
      <c r="L34" s="100">
        <f t="shared" si="7"/>
        <v>0</v>
      </c>
      <c r="M34" s="130">
        <f t="shared" si="1"/>
        <v>0</v>
      </c>
      <c r="N34" s="130">
        <f t="shared" si="2"/>
        <v>6300</v>
      </c>
      <c r="O34" s="130">
        <f t="shared" si="3"/>
        <v>0</v>
      </c>
      <c r="P34" s="130">
        <f t="shared" si="4"/>
        <v>0</v>
      </c>
    </row>
    <row r="35" spans="1:16" ht="13.95" customHeight="1" thickBot="1">
      <c r="A35" s="228">
        <v>26</v>
      </c>
      <c r="B35" s="204" t="s">
        <v>576</v>
      </c>
      <c r="C35" s="205">
        <v>410</v>
      </c>
      <c r="D35" s="206">
        <v>1</v>
      </c>
      <c r="E35" s="214" t="s">
        <v>174</v>
      </c>
      <c r="F35" s="216">
        <v>17240</v>
      </c>
      <c r="G35" s="198">
        <f t="shared" si="6"/>
        <v>286320</v>
      </c>
      <c r="H35" s="173">
        <f t="shared" si="0"/>
        <v>428.55203619909503</v>
      </c>
      <c r="I35" s="209">
        <v>95</v>
      </c>
      <c r="J35" s="229">
        <v>5730</v>
      </c>
      <c r="L35" s="100">
        <f t="shared" si="7"/>
        <v>0</v>
      </c>
      <c r="M35" s="130">
        <f t="shared" si="1"/>
        <v>0</v>
      </c>
      <c r="N35" s="130">
        <f t="shared" si="2"/>
        <v>17240</v>
      </c>
      <c r="O35" s="130">
        <f t="shared" si="3"/>
        <v>0</v>
      </c>
      <c r="P35" s="130">
        <f t="shared" si="4"/>
        <v>0</v>
      </c>
    </row>
    <row r="36" spans="1:16" ht="13.95" customHeight="1" thickBot="1">
      <c r="A36" s="228">
        <v>27</v>
      </c>
      <c r="B36" s="204" t="s">
        <v>576</v>
      </c>
      <c r="C36" s="205">
        <v>250</v>
      </c>
      <c r="D36" s="206">
        <v>1.3</v>
      </c>
      <c r="E36" s="214" t="s">
        <v>174</v>
      </c>
      <c r="F36" s="216">
        <v>13670</v>
      </c>
      <c r="G36" s="198">
        <f t="shared" si="6"/>
        <v>299990</v>
      </c>
      <c r="H36" s="173">
        <f t="shared" si="0"/>
        <v>264.70588235294116</v>
      </c>
      <c r="I36" s="209">
        <v>95</v>
      </c>
      <c r="J36" s="229">
        <v>5760</v>
      </c>
      <c r="L36" s="100">
        <f t="shared" si="7"/>
        <v>0</v>
      </c>
      <c r="M36" s="130">
        <f t="shared" si="1"/>
        <v>0</v>
      </c>
      <c r="N36" s="130">
        <f t="shared" si="2"/>
        <v>13670</v>
      </c>
      <c r="O36" s="130">
        <f t="shared" si="3"/>
        <v>0</v>
      </c>
      <c r="P36" s="130">
        <f t="shared" si="4"/>
        <v>0</v>
      </c>
    </row>
    <row r="37" spans="1:16" ht="13.95" customHeight="1" thickBot="1">
      <c r="A37" s="228">
        <v>28</v>
      </c>
      <c r="B37" s="204" t="s">
        <v>577</v>
      </c>
      <c r="C37" s="205">
        <v>198</v>
      </c>
      <c r="D37" s="206">
        <v>1.5</v>
      </c>
      <c r="E37" s="214" t="s">
        <v>174</v>
      </c>
      <c r="F37" s="216">
        <v>12450</v>
      </c>
      <c r="G37" s="198">
        <f t="shared" si="6"/>
        <v>312440</v>
      </c>
      <c r="H37" s="173">
        <f t="shared" si="0"/>
        <v>211.43891402714931</v>
      </c>
      <c r="I37" s="209">
        <v>95</v>
      </c>
      <c r="J37" s="229">
        <v>5600</v>
      </c>
      <c r="L37" s="100">
        <f t="shared" si="7"/>
        <v>0</v>
      </c>
      <c r="M37" s="130">
        <f t="shared" si="1"/>
        <v>0</v>
      </c>
      <c r="N37" s="130">
        <f t="shared" si="2"/>
        <v>12450</v>
      </c>
      <c r="O37" s="130">
        <f t="shared" si="3"/>
        <v>0</v>
      </c>
      <c r="P37" s="130">
        <f t="shared" si="4"/>
        <v>0</v>
      </c>
    </row>
    <row r="38" spans="1:16" ht="13.95" customHeight="1" thickBot="1">
      <c r="A38" s="228">
        <v>29</v>
      </c>
      <c r="B38" s="204" t="s">
        <v>577</v>
      </c>
      <c r="C38" s="205">
        <v>316</v>
      </c>
      <c r="D38" s="206">
        <v>2</v>
      </c>
      <c r="E38" s="214" t="s">
        <v>174</v>
      </c>
      <c r="F38" s="216">
        <v>20770</v>
      </c>
      <c r="G38" s="198">
        <f t="shared" si="6"/>
        <v>333210</v>
      </c>
      <c r="H38" s="173">
        <f t="shared" si="0"/>
        <v>344.59728506787326</v>
      </c>
      <c r="I38" s="209">
        <v>95</v>
      </c>
      <c r="J38" s="229">
        <v>5820</v>
      </c>
      <c r="L38" s="100">
        <f t="shared" si="7"/>
        <v>0</v>
      </c>
      <c r="M38" s="130">
        <f t="shared" si="1"/>
        <v>0</v>
      </c>
      <c r="N38" s="130">
        <f t="shared" si="2"/>
        <v>20770</v>
      </c>
      <c r="O38" s="130">
        <f t="shared" si="3"/>
        <v>0</v>
      </c>
      <c r="P38" s="130">
        <f t="shared" si="4"/>
        <v>0</v>
      </c>
    </row>
    <row r="39" spans="1:16" ht="13.95" customHeight="1" thickBot="1">
      <c r="A39" s="228">
        <v>30</v>
      </c>
      <c r="B39" s="204"/>
      <c r="C39" s="205"/>
      <c r="D39" s="206"/>
      <c r="E39" s="214"/>
      <c r="F39" s="216">
        <f t="shared" si="5"/>
        <v>0</v>
      </c>
      <c r="G39" s="198">
        <f t="shared" si="6"/>
        <v>333210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333210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577</v>
      </c>
      <c r="C49" s="191">
        <f>(C5*E4)</f>
        <v>219.30563999999998</v>
      </c>
      <c r="D49" s="213"/>
      <c r="E49" s="207" t="s">
        <v>214</v>
      </c>
      <c r="F49" s="215"/>
      <c r="G49" s="199"/>
      <c r="H49" s="173">
        <f t="shared" si="0"/>
        <v>219.30563999999998</v>
      </c>
      <c r="I49" s="205">
        <v>95</v>
      </c>
      <c r="J49" s="229">
        <v>5820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358714.83688000002</v>
      </c>
      <c r="D50" s="195" t="s">
        <v>294</v>
      </c>
      <c r="E50" s="177" t="s">
        <v>295</v>
      </c>
      <c r="F50" s="191">
        <f>SUM(F10:F46)</f>
        <v>333210</v>
      </c>
      <c r="G50" s="201" t="s">
        <v>212</v>
      </c>
      <c r="H50" s="200"/>
      <c r="I50" s="197"/>
      <c r="J50" s="231" t="s">
        <v>257</v>
      </c>
      <c r="K50" s="32"/>
      <c r="L50" s="100"/>
      <c r="M50" s="101"/>
      <c r="N50" s="101"/>
      <c r="O50" s="102"/>
      <c r="P50" s="102"/>
    </row>
    <row r="51" spans="1:17" ht="13.95" customHeight="1" thickBot="1">
      <c r="A51" s="230" t="s">
        <v>259</v>
      </c>
      <c r="B51" s="210">
        <v>0.66319444444444442</v>
      </c>
      <c r="C51" s="190" t="s">
        <v>258</v>
      </c>
      <c r="D51" s="180" t="s">
        <v>260</v>
      </c>
      <c r="E51" s="210">
        <v>0.73611111111111116</v>
      </c>
      <c r="F51" s="190" t="s">
        <v>258</v>
      </c>
      <c r="G51" s="180" t="s">
        <v>261</v>
      </c>
      <c r="H51" s="217">
        <v>43178</v>
      </c>
      <c r="I51" s="197" t="s">
        <v>301</v>
      </c>
      <c r="J51" s="232">
        <f>H49+H55</f>
        <v>269.30563999999998</v>
      </c>
      <c r="K51" s="172"/>
      <c r="L51" s="100"/>
      <c r="M51" s="101"/>
      <c r="N51" s="101"/>
      <c r="O51" s="102"/>
      <c r="P51" s="102"/>
    </row>
    <row r="52" spans="1:17" ht="13.95" customHeight="1" thickBot="1">
      <c r="A52" s="230" t="s">
        <v>234</v>
      </c>
      <c r="B52" s="205">
        <v>523</v>
      </c>
      <c r="C52" s="179" t="s">
        <v>134</v>
      </c>
      <c r="D52" s="180" t="s">
        <v>216</v>
      </c>
      <c r="E52" s="211">
        <f>MAX(D10:D48)</f>
        <v>2</v>
      </c>
      <c r="F52" s="179" t="s">
        <v>221</v>
      </c>
      <c r="G52" s="180" t="s">
        <v>222</v>
      </c>
      <c r="H52" s="211">
        <f>F50/(SUM(C15:C48)*42)</f>
        <v>1.022499217498573</v>
      </c>
      <c r="I52" s="197" t="s">
        <v>221</v>
      </c>
      <c r="J52" s="233" t="s">
        <v>292</v>
      </c>
      <c r="L52" s="100"/>
      <c r="M52" s="101"/>
      <c r="N52" s="101"/>
      <c r="O52" s="102"/>
      <c r="P52" s="102"/>
    </row>
    <row r="53" spans="1:17" ht="13.95" customHeight="1" thickBot="1">
      <c r="A53" s="230" t="s">
        <v>235</v>
      </c>
      <c r="B53" s="205">
        <v>5187</v>
      </c>
      <c r="C53" s="179" t="s">
        <v>134</v>
      </c>
      <c r="D53" s="180" t="s">
        <v>217</v>
      </c>
      <c r="E53" s="205">
        <f>MAX(I10:I49)</f>
        <v>95</v>
      </c>
      <c r="F53" s="179" t="s">
        <v>135</v>
      </c>
      <c r="G53" s="180" t="s">
        <v>219</v>
      </c>
      <c r="H53" s="205">
        <f>AVERAGE(I14:I48)</f>
        <v>95</v>
      </c>
      <c r="I53" s="197" t="s">
        <v>135</v>
      </c>
      <c r="J53" s="234">
        <f>SUM(H10:H49)+E55+H55</f>
        <v>8996.1552413790123</v>
      </c>
      <c r="L53" s="172"/>
      <c r="M53" s="172"/>
      <c r="N53" s="172"/>
      <c r="O53" s="172"/>
      <c r="P53" s="172"/>
    </row>
    <row r="54" spans="1:17" ht="13.95" customHeight="1" thickBot="1">
      <c r="A54" s="230" t="s">
        <v>136</v>
      </c>
      <c r="B54" s="208">
        <v>1301</v>
      </c>
      <c r="C54" s="179" t="s">
        <v>134</v>
      </c>
      <c r="D54" s="180" t="s">
        <v>218</v>
      </c>
      <c r="E54" s="205">
        <f>MAX(J10:J49)</f>
        <v>6790</v>
      </c>
      <c r="F54" s="179" t="s">
        <v>134</v>
      </c>
      <c r="G54" s="180" t="s">
        <v>220</v>
      </c>
      <c r="H54" s="205">
        <f>AVERAGE(J14:J48)</f>
        <v>6066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0.57841186990052529</v>
      </c>
      <c r="C55" s="179" t="s">
        <v>289</v>
      </c>
      <c r="D55" s="189" t="s">
        <v>287</v>
      </c>
      <c r="E55" s="212">
        <v>40</v>
      </c>
      <c r="F55" s="179" t="s">
        <v>288</v>
      </c>
      <c r="G55" s="178" t="s">
        <v>290</v>
      </c>
      <c r="H55" s="212">
        <v>50</v>
      </c>
      <c r="I55" s="197" t="s">
        <v>288</v>
      </c>
      <c r="J55" s="234">
        <f>(C50/42)+E55+H55</f>
        <v>8630.8294495238097</v>
      </c>
      <c r="L55" s="85">
        <f t="shared" ref="L55:P55" si="10">SUM(L10:L49)</f>
        <v>59.523809523809526</v>
      </c>
      <c r="M55" s="85">
        <f t="shared" si="10"/>
        <v>82960</v>
      </c>
      <c r="N55" s="85">
        <f t="shared" si="10"/>
        <v>250250</v>
      </c>
      <c r="O55" s="85">
        <f t="shared" si="10"/>
        <v>0</v>
      </c>
      <c r="P55" s="85">
        <f t="shared" si="10"/>
        <v>0</v>
      </c>
    </row>
    <row r="56" spans="1:17" ht="43.2" customHeight="1">
      <c r="A56" s="625" t="s">
        <v>594</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9892</v>
      </c>
      <c r="B61" s="119">
        <f>C6</f>
        <v>10042</v>
      </c>
      <c r="C61" s="119">
        <f>C50</f>
        <v>358714.83688000002</v>
      </c>
      <c r="D61" s="119">
        <f>J55</f>
        <v>8630.8294495238097</v>
      </c>
      <c r="E61" s="119">
        <f>F50</f>
        <v>333210</v>
      </c>
      <c r="F61" s="119">
        <f>M55</f>
        <v>82960</v>
      </c>
      <c r="G61" s="119">
        <f>N55</f>
        <v>250250</v>
      </c>
      <c r="H61" s="119">
        <f>O55</f>
        <v>0</v>
      </c>
      <c r="I61" s="119">
        <f>P55</f>
        <v>0</v>
      </c>
      <c r="J61" s="119">
        <f>B52</f>
        <v>523</v>
      </c>
      <c r="K61" s="119">
        <f>B53</f>
        <v>5187</v>
      </c>
      <c r="L61" s="119">
        <f>B54</f>
        <v>1301</v>
      </c>
      <c r="M61" s="120">
        <f>B55</f>
        <v>0.57841186990052529</v>
      </c>
      <c r="N61" s="119">
        <f>E53</f>
        <v>95</v>
      </c>
      <c r="O61" s="119">
        <f>H53</f>
        <v>95</v>
      </c>
      <c r="P61" s="119">
        <f>E54</f>
        <v>6790</v>
      </c>
      <c r="Q61" s="119">
        <f>H54</f>
        <v>6066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0.24897946932404852</v>
      </c>
      <c r="N3" s="143">
        <f>N55/F50</f>
        <v>0.75102053067595154</v>
      </c>
      <c r="O3" s="143">
        <f>O55/F50</f>
        <v>0</v>
      </c>
      <c r="P3" s="143">
        <f>P55/F50</f>
        <v>0</v>
      </c>
    </row>
    <row r="4" spans="1:17" ht="13.95" customHeight="1" thickBot="1">
      <c r="A4" s="615">
        <v>54</v>
      </c>
      <c r="B4" s="181" t="s">
        <v>276</v>
      </c>
      <c r="C4" s="202">
        <v>9876</v>
      </c>
      <c r="D4" s="182" t="s">
        <v>137</v>
      </c>
      <c r="E4" s="186">
        <f>'Perf Sheet '!$L$5</f>
        <v>2.2169999999999999E-2</v>
      </c>
      <c r="F4" s="616" t="s">
        <v>284</v>
      </c>
      <c r="G4" s="617"/>
      <c r="H4" s="618" t="s">
        <v>511</v>
      </c>
      <c r="I4" s="618"/>
      <c r="J4" s="619"/>
      <c r="N4" s="32"/>
    </row>
    <row r="5" spans="1:17" ht="13.95" customHeight="1" thickBot="1">
      <c r="A5" s="615"/>
      <c r="B5" s="580" t="s">
        <v>139</v>
      </c>
      <c r="C5" s="203">
        <v>9711</v>
      </c>
      <c r="D5" s="183" t="s">
        <v>277</v>
      </c>
      <c r="E5" s="187">
        <f>(C6+C5)/2</f>
        <v>9785.5</v>
      </c>
      <c r="F5" s="616" t="s">
        <v>285</v>
      </c>
      <c r="G5" s="620"/>
      <c r="H5" s="618" t="s">
        <v>514</v>
      </c>
      <c r="I5" s="621"/>
      <c r="J5" s="619"/>
      <c r="M5" s="628" t="s">
        <v>198</v>
      </c>
      <c r="N5" s="629"/>
      <c r="O5" s="629"/>
      <c r="P5" s="630"/>
    </row>
    <row r="6" spans="1:17" ht="13.95" customHeight="1" thickBot="1">
      <c r="A6" s="225" t="s">
        <v>202</v>
      </c>
      <c r="B6" s="580" t="s">
        <v>140</v>
      </c>
      <c r="C6" s="203">
        <v>9860</v>
      </c>
      <c r="D6" s="184" t="s">
        <v>203</v>
      </c>
      <c r="E6" s="188">
        <f>'Perf Sheet '!$J$13</f>
        <v>0.65</v>
      </c>
      <c r="F6" s="192" t="s">
        <v>226</v>
      </c>
      <c r="G6" s="194">
        <f>SUM(C12:C15)/SUM(C12:C46)</f>
        <v>8.2086748633879783E-2</v>
      </c>
      <c r="H6" s="192" t="s">
        <v>224</v>
      </c>
      <c r="I6" s="173">
        <f>J55/'Perf Sheet '!$E$21</f>
        <v>48.370175509827192</v>
      </c>
      <c r="J6" s="226"/>
      <c r="M6" s="631" t="s">
        <v>199</v>
      </c>
      <c r="N6" s="632"/>
      <c r="O6" s="632"/>
      <c r="P6" s="633"/>
    </row>
    <row r="7" spans="1:17" ht="13.95" customHeight="1" thickBot="1">
      <c r="A7" s="227">
        <v>22.1</v>
      </c>
      <c r="B7" s="580" t="s">
        <v>141</v>
      </c>
      <c r="C7" s="203">
        <v>8950</v>
      </c>
      <c r="D7" s="185" t="s">
        <v>138</v>
      </c>
      <c r="E7" s="187">
        <f>'Perf Sheet '!$J$15</f>
        <v>6</v>
      </c>
      <c r="F7" s="193" t="s">
        <v>223</v>
      </c>
      <c r="G7" s="187">
        <f>'Perf Sheet '!$J$12</f>
        <v>95</v>
      </c>
      <c r="H7" s="192" t="s">
        <v>225</v>
      </c>
      <c r="I7" s="173">
        <f>F50/'Perf Sheet '!$E$21</f>
        <v>1845.7617728531857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46</v>
      </c>
      <c r="D10" s="206"/>
      <c r="E10" s="214" t="s">
        <v>197</v>
      </c>
      <c r="F10" s="216">
        <f>(D10*42)*C10</f>
        <v>0</v>
      </c>
      <c r="G10" s="198">
        <f>F10</f>
        <v>0</v>
      </c>
      <c r="H10" s="173">
        <f t="shared" ref="H10:H49" si="0">(1*((D10/$A$7)+1))*C10</f>
        <v>46</v>
      </c>
      <c r="I10" s="209">
        <v>15</v>
      </c>
      <c r="J10" s="229">
        <v>4391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59</v>
      </c>
      <c r="J11" s="229">
        <v>5440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100</v>
      </c>
      <c r="D12" s="206"/>
      <c r="E12" s="214" t="s">
        <v>147</v>
      </c>
      <c r="F12" s="216">
        <f t="shared" si="5"/>
        <v>0</v>
      </c>
      <c r="G12" s="198">
        <f t="shared" si="6"/>
        <v>0</v>
      </c>
      <c r="H12" s="173">
        <f t="shared" si="0"/>
        <v>100</v>
      </c>
      <c r="I12" s="209">
        <v>87</v>
      </c>
      <c r="J12" s="229">
        <v>5760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6270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351</v>
      </c>
      <c r="D14" s="206"/>
      <c r="E14" s="214" t="s">
        <v>148</v>
      </c>
      <c r="F14" s="216">
        <f t="shared" si="5"/>
        <v>0</v>
      </c>
      <c r="G14" s="198">
        <f t="shared" si="6"/>
        <v>0</v>
      </c>
      <c r="H14" s="173">
        <f t="shared" si="0"/>
        <v>351</v>
      </c>
      <c r="I14" s="209">
        <v>95</v>
      </c>
      <c r="J14" s="229">
        <v>6310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95</v>
      </c>
      <c r="J15" s="229">
        <v>6610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8830</v>
      </c>
      <c r="H16" s="173">
        <f t="shared" si="0"/>
        <v>256.78733031674204</v>
      </c>
      <c r="I16" s="209">
        <v>95</v>
      </c>
      <c r="J16" s="229">
        <v>6680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301</v>
      </c>
      <c r="D17" s="206">
        <v>0.9</v>
      </c>
      <c r="E17" s="214" t="s">
        <v>194</v>
      </c>
      <c r="F17" s="216">
        <v>11370</v>
      </c>
      <c r="G17" s="198">
        <f t="shared" si="6"/>
        <v>20200</v>
      </c>
      <c r="H17" s="173">
        <f t="shared" si="0"/>
        <v>313.25791855203624</v>
      </c>
      <c r="I17" s="209">
        <v>95</v>
      </c>
      <c r="J17" s="229">
        <v>6560</v>
      </c>
      <c r="L17" s="100">
        <f t="shared" si="7"/>
        <v>0</v>
      </c>
      <c r="M17" s="130">
        <f t="shared" si="1"/>
        <v>11370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43310</v>
      </c>
      <c r="H18" s="173">
        <f t="shared" si="0"/>
        <v>524.88687782805437</v>
      </c>
      <c r="I18" s="209">
        <v>95</v>
      </c>
      <c r="J18" s="229">
        <v>6480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24550</v>
      </c>
      <c r="G19" s="198">
        <f t="shared" si="6"/>
        <v>67860</v>
      </c>
      <c r="H19" s="173">
        <f t="shared" si="0"/>
        <v>476.47058823529414</v>
      </c>
      <c r="I19" s="209">
        <v>95</v>
      </c>
      <c r="J19" s="229">
        <v>6450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15090</v>
      </c>
      <c r="G20" s="198">
        <f t="shared" si="6"/>
        <v>82950</v>
      </c>
      <c r="H20" s="173">
        <f t="shared" si="0"/>
        <v>256.28959276018099</v>
      </c>
      <c r="I20" s="209">
        <v>95</v>
      </c>
      <c r="J20" s="229">
        <v>6190</v>
      </c>
      <c r="L20" s="100">
        <f t="shared" si="7"/>
        <v>0</v>
      </c>
      <c r="M20" s="130">
        <f t="shared" si="1"/>
        <v>15090</v>
      </c>
      <c r="N20" s="130">
        <f t="shared" si="2"/>
        <v>0</v>
      </c>
      <c r="O20" s="130">
        <f t="shared" si="3"/>
        <v>0</v>
      </c>
      <c r="P20" s="130">
        <f t="shared" si="4"/>
        <v>0</v>
      </c>
      <c r="Q20" s="86" t="s">
        <v>186</v>
      </c>
    </row>
    <row r="21" spans="1:17" ht="13.95" customHeight="1" thickBot="1">
      <c r="A21" s="228">
        <v>12</v>
      </c>
      <c r="B21" s="204" t="s">
        <v>576</v>
      </c>
      <c r="C21" s="205">
        <v>301</v>
      </c>
      <c r="D21" s="206">
        <v>0.6</v>
      </c>
      <c r="E21" s="214" t="s">
        <v>174</v>
      </c>
      <c r="F21" s="216">
        <v>7580</v>
      </c>
      <c r="G21" s="198">
        <f t="shared" si="6"/>
        <v>90530</v>
      </c>
      <c r="H21" s="173">
        <f t="shared" si="0"/>
        <v>309.17194570135746</v>
      </c>
      <c r="I21" s="209">
        <v>95</v>
      </c>
      <c r="J21" s="229">
        <v>5990</v>
      </c>
      <c r="L21" s="100">
        <f t="shared" si="7"/>
        <v>0</v>
      </c>
      <c r="M21" s="130">
        <f t="shared" si="1"/>
        <v>0</v>
      </c>
      <c r="N21" s="130">
        <f t="shared" si="2"/>
        <v>7580</v>
      </c>
      <c r="O21" s="130">
        <f t="shared" si="3"/>
        <v>0</v>
      </c>
      <c r="P21" s="130">
        <f t="shared" si="4"/>
        <v>0</v>
      </c>
      <c r="Q21" s="86" t="s">
        <v>187</v>
      </c>
    </row>
    <row r="22" spans="1:17" ht="13.95" customHeight="1" thickBot="1">
      <c r="A22" s="228">
        <v>13</v>
      </c>
      <c r="B22" s="204" t="s">
        <v>576</v>
      </c>
      <c r="C22" s="205">
        <v>551</v>
      </c>
      <c r="D22" s="206">
        <v>0.9</v>
      </c>
      <c r="E22" s="214" t="s">
        <v>174</v>
      </c>
      <c r="F22" s="216">
        <v>20810</v>
      </c>
      <c r="G22" s="198">
        <f t="shared" si="6"/>
        <v>111340</v>
      </c>
      <c r="H22" s="173">
        <f t="shared" si="0"/>
        <v>573.43891402714939</v>
      </c>
      <c r="I22" s="209">
        <v>95</v>
      </c>
      <c r="J22" s="229">
        <v>5840</v>
      </c>
      <c r="L22" s="100">
        <f t="shared" si="7"/>
        <v>0</v>
      </c>
      <c r="M22" s="130">
        <f t="shared" si="1"/>
        <v>0</v>
      </c>
      <c r="N22" s="130">
        <f t="shared" si="2"/>
        <v>20810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113230</v>
      </c>
      <c r="H23" s="173">
        <f t="shared" si="0"/>
        <v>152.03619909502262</v>
      </c>
      <c r="I23" s="209">
        <v>95</v>
      </c>
      <c r="J23" s="229">
        <v>5760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351</v>
      </c>
      <c r="D24" s="206">
        <v>0.9</v>
      </c>
      <c r="E24" s="214" t="s">
        <v>174</v>
      </c>
      <c r="F24" s="216">
        <v>13260</v>
      </c>
      <c r="G24" s="198">
        <f t="shared" si="6"/>
        <v>126490</v>
      </c>
      <c r="H24" s="173">
        <f t="shared" si="0"/>
        <v>365.29411764705884</v>
      </c>
      <c r="I24" s="209">
        <v>95</v>
      </c>
      <c r="J24" s="229">
        <v>5780</v>
      </c>
      <c r="L24" s="100">
        <f t="shared" si="7"/>
        <v>0</v>
      </c>
      <c r="M24" s="130">
        <f t="shared" si="1"/>
        <v>0</v>
      </c>
      <c r="N24" s="130">
        <f t="shared" si="2"/>
        <v>13260</v>
      </c>
      <c r="O24" s="130">
        <f t="shared" si="3"/>
        <v>0</v>
      </c>
      <c r="P24" s="130">
        <f t="shared" si="4"/>
        <v>0</v>
      </c>
      <c r="Q24" s="86" t="s">
        <v>291</v>
      </c>
    </row>
    <row r="25" spans="1:17" ht="13.95" customHeight="1" thickBot="1">
      <c r="A25" s="228">
        <v>16</v>
      </c>
      <c r="B25" s="204" t="s">
        <v>576</v>
      </c>
      <c r="C25" s="205">
        <v>300</v>
      </c>
      <c r="D25" s="206">
        <v>1.3</v>
      </c>
      <c r="E25" s="214" t="s">
        <v>174</v>
      </c>
      <c r="F25" s="216">
        <v>16400</v>
      </c>
      <c r="G25" s="198">
        <f t="shared" si="6"/>
        <v>142890</v>
      </c>
      <c r="H25" s="173">
        <f t="shared" si="0"/>
        <v>317.64705882352939</v>
      </c>
      <c r="I25" s="209">
        <v>95</v>
      </c>
      <c r="J25" s="229">
        <v>5740</v>
      </c>
      <c r="L25" s="100">
        <f t="shared" si="7"/>
        <v>0</v>
      </c>
      <c r="M25" s="130">
        <f t="shared" si="1"/>
        <v>0</v>
      </c>
      <c r="N25" s="130">
        <f t="shared" si="2"/>
        <v>16400</v>
      </c>
      <c r="O25" s="130">
        <f t="shared" si="3"/>
        <v>0</v>
      </c>
      <c r="P25" s="130">
        <f t="shared" si="4"/>
        <v>0</v>
      </c>
      <c r="Q25" s="87" t="s">
        <v>214</v>
      </c>
    </row>
    <row r="26" spans="1:17" ht="13.95" customHeight="1" thickBot="1">
      <c r="A26" s="228">
        <v>17</v>
      </c>
      <c r="B26" s="204" t="s">
        <v>576</v>
      </c>
      <c r="C26" s="205">
        <v>200</v>
      </c>
      <c r="D26" s="206">
        <v>0.3</v>
      </c>
      <c r="E26" s="214" t="s">
        <v>174</v>
      </c>
      <c r="F26" s="216">
        <v>2520</v>
      </c>
      <c r="G26" s="198">
        <f t="shared" si="6"/>
        <v>145410</v>
      </c>
      <c r="H26" s="173">
        <f t="shared" si="0"/>
        <v>202.71493212669682</v>
      </c>
      <c r="I26" s="209">
        <v>95</v>
      </c>
      <c r="J26" s="229">
        <v>5740</v>
      </c>
      <c r="L26" s="100">
        <f t="shared" si="7"/>
        <v>0</v>
      </c>
      <c r="M26" s="130">
        <f t="shared" si="1"/>
        <v>0</v>
      </c>
      <c r="N26" s="130">
        <f t="shared" si="2"/>
        <v>2520</v>
      </c>
      <c r="O26" s="130">
        <f t="shared" si="3"/>
        <v>0</v>
      </c>
      <c r="P26" s="130">
        <f t="shared" si="4"/>
        <v>0</v>
      </c>
    </row>
    <row r="27" spans="1:17" ht="13.95" customHeight="1" thickBot="1">
      <c r="A27" s="228">
        <v>18</v>
      </c>
      <c r="B27" s="204" t="s">
        <v>576</v>
      </c>
      <c r="C27" s="205">
        <v>401</v>
      </c>
      <c r="D27" s="206">
        <v>0.9</v>
      </c>
      <c r="E27" s="214" t="s">
        <v>174</v>
      </c>
      <c r="F27" s="216">
        <v>15150</v>
      </c>
      <c r="G27" s="198">
        <f t="shared" si="6"/>
        <v>160560</v>
      </c>
      <c r="H27" s="173">
        <f t="shared" si="0"/>
        <v>417.33031674208149</v>
      </c>
      <c r="I27" s="209">
        <v>95</v>
      </c>
      <c r="J27" s="229">
        <v>5630</v>
      </c>
      <c r="L27" s="100">
        <f t="shared" si="7"/>
        <v>0</v>
      </c>
      <c r="M27" s="130">
        <f t="shared" si="1"/>
        <v>0</v>
      </c>
      <c r="N27" s="130">
        <f t="shared" si="2"/>
        <v>15150</v>
      </c>
      <c r="O27" s="130">
        <f t="shared" si="3"/>
        <v>0</v>
      </c>
      <c r="P27" s="130">
        <f t="shared" si="4"/>
        <v>0</v>
      </c>
    </row>
    <row r="28" spans="1:17" ht="13.95" customHeight="1" thickBot="1">
      <c r="A28" s="228">
        <v>19</v>
      </c>
      <c r="B28" s="204" t="s">
        <v>576</v>
      </c>
      <c r="C28" s="205">
        <v>297</v>
      </c>
      <c r="D28" s="206">
        <v>1.3</v>
      </c>
      <c r="E28" s="214" t="s">
        <v>174</v>
      </c>
      <c r="F28" s="216">
        <v>16220</v>
      </c>
      <c r="G28" s="198">
        <f t="shared" si="6"/>
        <v>176780</v>
      </c>
      <c r="H28" s="173">
        <f t="shared" si="0"/>
        <v>314.47058823529414</v>
      </c>
      <c r="I28" s="209">
        <v>95</v>
      </c>
      <c r="J28" s="229">
        <v>5610</v>
      </c>
      <c r="L28" s="100">
        <f t="shared" si="7"/>
        <v>0</v>
      </c>
      <c r="M28" s="130">
        <f t="shared" si="1"/>
        <v>0</v>
      </c>
      <c r="N28" s="130">
        <f t="shared" si="2"/>
        <v>16220</v>
      </c>
      <c r="O28" s="130">
        <f t="shared" si="3"/>
        <v>0</v>
      </c>
      <c r="P28" s="130">
        <f t="shared" si="4"/>
        <v>0</v>
      </c>
    </row>
    <row r="29" spans="1:17" ht="13.95" customHeight="1" thickBot="1">
      <c r="A29" s="228">
        <v>20</v>
      </c>
      <c r="B29" s="204" t="s">
        <v>576</v>
      </c>
      <c r="C29" s="205">
        <v>399</v>
      </c>
      <c r="D29" s="206">
        <v>0.9</v>
      </c>
      <c r="E29" s="214" t="s">
        <v>174</v>
      </c>
      <c r="F29" s="216">
        <v>15070</v>
      </c>
      <c r="G29" s="198">
        <f t="shared" si="6"/>
        <v>191850</v>
      </c>
      <c r="H29" s="173">
        <f t="shared" si="0"/>
        <v>415.24886877828055</v>
      </c>
      <c r="I29" s="209">
        <v>95</v>
      </c>
      <c r="J29" s="229">
        <v>5590</v>
      </c>
      <c r="L29" s="100">
        <f t="shared" si="7"/>
        <v>0</v>
      </c>
      <c r="M29" s="130">
        <f t="shared" si="1"/>
        <v>0</v>
      </c>
      <c r="N29" s="130">
        <f t="shared" si="2"/>
        <v>15070</v>
      </c>
      <c r="O29" s="130">
        <f t="shared" si="3"/>
        <v>0</v>
      </c>
      <c r="P29" s="130">
        <f t="shared" si="4"/>
        <v>0</v>
      </c>
    </row>
    <row r="30" spans="1:17" ht="13.95" customHeight="1" thickBot="1">
      <c r="A30" s="228">
        <v>21</v>
      </c>
      <c r="B30" s="204" t="s">
        <v>576</v>
      </c>
      <c r="C30" s="205">
        <v>399</v>
      </c>
      <c r="D30" s="206">
        <v>1.5</v>
      </c>
      <c r="E30" s="214" t="s">
        <v>174</v>
      </c>
      <c r="F30" s="216">
        <v>25130</v>
      </c>
      <c r="G30" s="198">
        <f t="shared" si="6"/>
        <v>216980</v>
      </c>
      <c r="H30" s="173">
        <f t="shared" si="0"/>
        <v>426.08144796380088</v>
      </c>
      <c r="I30" s="209">
        <v>95</v>
      </c>
      <c r="J30" s="229">
        <v>5660</v>
      </c>
      <c r="L30" s="100">
        <f t="shared" si="7"/>
        <v>0</v>
      </c>
      <c r="M30" s="130">
        <f t="shared" si="1"/>
        <v>0</v>
      </c>
      <c r="N30" s="130">
        <f t="shared" si="2"/>
        <v>25130</v>
      </c>
      <c r="O30" s="130">
        <f t="shared" si="3"/>
        <v>0</v>
      </c>
      <c r="P30" s="130">
        <f t="shared" si="4"/>
        <v>0</v>
      </c>
    </row>
    <row r="31" spans="1:17" ht="13.95" customHeight="1" thickBot="1">
      <c r="A31" s="228">
        <v>22</v>
      </c>
      <c r="B31" s="204" t="s">
        <v>576</v>
      </c>
      <c r="C31" s="205">
        <v>299</v>
      </c>
      <c r="D31" s="206">
        <v>0.6</v>
      </c>
      <c r="E31" s="214" t="s">
        <v>174</v>
      </c>
      <c r="F31" s="216">
        <v>7530</v>
      </c>
      <c r="G31" s="198">
        <f t="shared" si="6"/>
        <v>224510</v>
      </c>
      <c r="H31" s="173">
        <f t="shared" si="0"/>
        <v>307.11764705882348</v>
      </c>
      <c r="I31" s="209">
        <v>95</v>
      </c>
      <c r="J31" s="229">
        <v>5750</v>
      </c>
      <c r="L31" s="100">
        <f t="shared" si="7"/>
        <v>0</v>
      </c>
      <c r="M31" s="130">
        <f t="shared" si="1"/>
        <v>0</v>
      </c>
      <c r="N31" s="130">
        <f t="shared" si="2"/>
        <v>7530</v>
      </c>
      <c r="O31" s="130">
        <f t="shared" si="3"/>
        <v>0</v>
      </c>
      <c r="P31" s="130">
        <f t="shared" si="4"/>
        <v>0</v>
      </c>
    </row>
    <row r="32" spans="1:17" ht="13.95" customHeight="1" thickBot="1">
      <c r="A32" s="228">
        <v>23</v>
      </c>
      <c r="B32" s="204" t="s">
        <v>576</v>
      </c>
      <c r="C32" s="205">
        <v>501</v>
      </c>
      <c r="D32" s="206">
        <v>0.9</v>
      </c>
      <c r="E32" s="214" t="s">
        <v>174</v>
      </c>
      <c r="F32" s="216">
        <v>18920</v>
      </c>
      <c r="G32" s="198">
        <f t="shared" si="6"/>
        <v>243430</v>
      </c>
      <c r="H32" s="173">
        <f t="shared" si="0"/>
        <v>521.40271493212674</v>
      </c>
      <c r="I32" s="209">
        <v>95</v>
      </c>
      <c r="J32" s="229">
        <v>5820</v>
      </c>
      <c r="L32" s="100">
        <f t="shared" si="7"/>
        <v>0</v>
      </c>
      <c r="M32" s="130">
        <f t="shared" si="1"/>
        <v>0</v>
      </c>
      <c r="N32" s="130">
        <f t="shared" si="2"/>
        <v>18920</v>
      </c>
      <c r="O32" s="130">
        <f t="shared" si="3"/>
        <v>0</v>
      </c>
      <c r="P32" s="130">
        <f t="shared" si="4"/>
        <v>0</v>
      </c>
    </row>
    <row r="33" spans="1:16" ht="13.95" customHeight="1" thickBot="1">
      <c r="A33" s="228">
        <v>24</v>
      </c>
      <c r="B33" s="204" t="s">
        <v>576</v>
      </c>
      <c r="C33" s="205">
        <v>298</v>
      </c>
      <c r="D33" s="206">
        <v>1.5</v>
      </c>
      <c r="E33" s="214" t="s">
        <v>174</v>
      </c>
      <c r="F33" s="216">
        <v>18760</v>
      </c>
      <c r="G33" s="198">
        <f t="shared" si="6"/>
        <v>262190</v>
      </c>
      <c r="H33" s="173">
        <f t="shared" si="0"/>
        <v>318.22624434389138</v>
      </c>
      <c r="I33" s="209">
        <v>95</v>
      </c>
      <c r="J33" s="229">
        <v>5670</v>
      </c>
      <c r="L33" s="100">
        <f t="shared" si="7"/>
        <v>0</v>
      </c>
      <c r="M33" s="130">
        <f t="shared" si="1"/>
        <v>0</v>
      </c>
      <c r="N33" s="130">
        <f t="shared" si="2"/>
        <v>18760</v>
      </c>
      <c r="O33" s="130">
        <f t="shared" si="3"/>
        <v>0</v>
      </c>
      <c r="P33" s="130">
        <f t="shared" si="4"/>
        <v>0</v>
      </c>
    </row>
    <row r="34" spans="1:16" ht="13.95" customHeight="1" thickBot="1">
      <c r="A34" s="228">
        <v>25</v>
      </c>
      <c r="B34" s="204" t="s">
        <v>576</v>
      </c>
      <c r="C34" s="205">
        <v>300</v>
      </c>
      <c r="D34" s="206">
        <v>0.6</v>
      </c>
      <c r="E34" s="214" t="s">
        <v>174</v>
      </c>
      <c r="F34" s="216">
        <v>7560</v>
      </c>
      <c r="G34" s="198">
        <f t="shared" si="6"/>
        <v>269750</v>
      </c>
      <c r="H34" s="173">
        <f t="shared" si="0"/>
        <v>308.1447963800905</v>
      </c>
      <c r="I34" s="209">
        <v>95</v>
      </c>
      <c r="J34" s="229">
        <v>5740</v>
      </c>
      <c r="L34" s="100">
        <f t="shared" si="7"/>
        <v>0</v>
      </c>
      <c r="M34" s="130">
        <f t="shared" si="1"/>
        <v>0</v>
      </c>
      <c r="N34" s="130">
        <f t="shared" si="2"/>
        <v>7560</v>
      </c>
      <c r="O34" s="130">
        <f t="shared" si="3"/>
        <v>0</v>
      </c>
      <c r="P34" s="130">
        <f t="shared" si="4"/>
        <v>0</v>
      </c>
    </row>
    <row r="35" spans="1:16" ht="13.95" customHeight="1" thickBot="1">
      <c r="A35" s="228">
        <v>26</v>
      </c>
      <c r="B35" s="204" t="s">
        <v>576</v>
      </c>
      <c r="C35" s="205">
        <v>411</v>
      </c>
      <c r="D35" s="206">
        <v>1</v>
      </c>
      <c r="E35" s="214" t="s">
        <v>174</v>
      </c>
      <c r="F35" s="216">
        <v>17280</v>
      </c>
      <c r="G35" s="198">
        <f t="shared" si="6"/>
        <v>287030</v>
      </c>
      <c r="H35" s="173">
        <f t="shared" si="0"/>
        <v>429.59728506787332</v>
      </c>
      <c r="I35" s="209">
        <v>95</v>
      </c>
      <c r="J35" s="229">
        <v>5680</v>
      </c>
      <c r="L35" s="100">
        <f t="shared" si="7"/>
        <v>0</v>
      </c>
      <c r="M35" s="130">
        <f t="shared" si="1"/>
        <v>0</v>
      </c>
      <c r="N35" s="130">
        <f t="shared" si="2"/>
        <v>17280</v>
      </c>
      <c r="O35" s="130">
        <f t="shared" si="3"/>
        <v>0</v>
      </c>
      <c r="P35" s="130">
        <f t="shared" si="4"/>
        <v>0</v>
      </c>
    </row>
    <row r="36" spans="1:16" ht="13.95" customHeight="1" thickBot="1">
      <c r="A36" s="228">
        <v>27</v>
      </c>
      <c r="B36" s="204" t="s">
        <v>576</v>
      </c>
      <c r="C36" s="205">
        <v>199</v>
      </c>
      <c r="D36" s="206">
        <v>1.3</v>
      </c>
      <c r="E36" s="214" t="s">
        <v>174</v>
      </c>
      <c r="F36" s="216">
        <v>10880</v>
      </c>
      <c r="G36" s="198">
        <f t="shared" si="6"/>
        <v>297910</v>
      </c>
      <c r="H36" s="173">
        <f t="shared" si="0"/>
        <v>210.70588235294119</v>
      </c>
      <c r="I36" s="209">
        <v>95</v>
      </c>
      <c r="J36" s="229">
        <v>5760</v>
      </c>
      <c r="L36" s="100">
        <f t="shared" si="7"/>
        <v>0</v>
      </c>
      <c r="M36" s="130">
        <f t="shared" si="1"/>
        <v>0</v>
      </c>
      <c r="N36" s="130">
        <f t="shared" si="2"/>
        <v>10880</v>
      </c>
      <c r="O36" s="130">
        <f t="shared" si="3"/>
        <v>0</v>
      </c>
      <c r="P36" s="130">
        <f t="shared" si="4"/>
        <v>0</v>
      </c>
    </row>
    <row r="37" spans="1:16" ht="13.95" customHeight="1" thickBot="1">
      <c r="A37" s="228">
        <v>28</v>
      </c>
      <c r="B37" s="204" t="s">
        <v>576</v>
      </c>
      <c r="C37" s="205">
        <v>315</v>
      </c>
      <c r="D37" s="206">
        <v>1.5</v>
      </c>
      <c r="E37" s="214" t="s">
        <v>174</v>
      </c>
      <c r="F37" s="216">
        <v>19820</v>
      </c>
      <c r="G37" s="198">
        <f t="shared" si="6"/>
        <v>317730</v>
      </c>
      <c r="H37" s="173">
        <f t="shared" si="0"/>
        <v>336.38009049773757</v>
      </c>
      <c r="I37" s="209">
        <v>95</v>
      </c>
      <c r="J37" s="229">
        <v>5740</v>
      </c>
      <c r="L37" s="100">
        <f t="shared" si="7"/>
        <v>0</v>
      </c>
      <c r="M37" s="130">
        <f t="shared" si="1"/>
        <v>0</v>
      </c>
      <c r="N37" s="130">
        <f t="shared" si="2"/>
        <v>19820</v>
      </c>
      <c r="O37" s="130">
        <f t="shared" si="3"/>
        <v>0</v>
      </c>
      <c r="P37" s="130">
        <f t="shared" si="4"/>
        <v>0</v>
      </c>
    </row>
    <row r="38" spans="1:16" ht="13.95" customHeight="1" thickBot="1">
      <c r="A38" s="228">
        <v>29</v>
      </c>
      <c r="B38" s="204" t="s">
        <v>576</v>
      </c>
      <c r="C38" s="205">
        <v>266</v>
      </c>
      <c r="D38" s="206">
        <v>2</v>
      </c>
      <c r="E38" s="214" t="s">
        <v>174</v>
      </c>
      <c r="F38" s="216">
        <v>15430</v>
      </c>
      <c r="G38" s="198">
        <f t="shared" si="6"/>
        <v>333160</v>
      </c>
      <c r="H38" s="173">
        <f t="shared" si="0"/>
        <v>290.07239819004525</v>
      </c>
      <c r="I38" s="209">
        <v>95</v>
      </c>
      <c r="J38" s="229">
        <v>5810</v>
      </c>
      <c r="L38" s="100">
        <f t="shared" si="7"/>
        <v>0</v>
      </c>
      <c r="M38" s="130">
        <f t="shared" si="1"/>
        <v>0</v>
      </c>
      <c r="N38" s="130">
        <f t="shared" si="2"/>
        <v>15430</v>
      </c>
      <c r="O38" s="130">
        <f t="shared" si="3"/>
        <v>0</v>
      </c>
      <c r="P38" s="130">
        <f t="shared" si="4"/>
        <v>0</v>
      </c>
    </row>
    <row r="39" spans="1:16" ht="13.95" customHeight="1" thickBot="1">
      <c r="A39" s="228">
        <v>30</v>
      </c>
      <c r="B39" s="204"/>
      <c r="C39" s="205"/>
      <c r="D39" s="206"/>
      <c r="E39" s="214"/>
      <c r="F39" s="216">
        <f t="shared" si="5"/>
        <v>0</v>
      </c>
      <c r="G39" s="198">
        <f t="shared" si="6"/>
        <v>333160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333160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333160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215.29286999999999</v>
      </c>
      <c r="D49" s="213"/>
      <c r="E49" s="207" t="s">
        <v>214</v>
      </c>
      <c r="F49" s="215"/>
      <c r="G49" s="199"/>
      <c r="H49" s="173">
        <f t="shared" si="0"/>
        <v>215.29286999999999</v>
      </c>
      <c r="I49" s="205">
        <v>95</v>
      </c>
      <c r="J49" s="229">
        <v>5880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363334.30053999997</v>
      </c>
      <c r="D50" s="195" t="s">
        <v>294</v>
      </c>
      <c r="E50" s="177" t="s">
        <v>295</v>
      </c>
      <c r="F50" s="191">
        <f>SUM(F10:F46)</f>
        <v>333160</v>
      </c>
      <c r="G50" s="201" t="s">
        <v>212</v>
      </c>
      <c r="H50" s="200"/>
      <c r="I50" s="197"/>
      <c r="J50" s="231" t="s">
        <v>257</v>
      </c>
      <c r="K50" s="32"/>
      <c r="L50" s="100"/>
      <c r="M50" s="101"/>
      <c r="N50" s="101"/>
      <c r="O50" s="102"/>
      <c r="P50" s="102"/>
    </row>
    <row r="51" spans="1:17" ht="13.95" customHeight="1" thickBot="1">
      <c r="A51" s="230" t="s">
        <v>259</v>
      </c>
      <c r="B51" s="210">
        <v>0.88402777777777775</v>
      </c>
      <c r="C51" s="190" t="s">
        <v>258</v>
      </c>
      <c r="D51" s="180" t="s">
        <v>260</v>
      </c>
      <c r="E51" s="210">
        <v>0.95763888888888893</v>
      </c>
      <c r="F51" s="190" t="s">
        <v>258</v>
      </c>
      <c r="G51" s="180" t="s">
        <v>261</v>
      </c>
      <c r="H51" s="217">
        <v>43178</v>
      </c>
      <c r="I51" s="197" t="s">
        <v>301</v>
      </c>
      <c r="J51" s="232">
        <f>H49+H55</f>
        <v>265.29286999999999</v>
      </c>
      <c r="K51" s="172"/>
      <c r="L51" s="100"/>
      <c r="M51" s="101"/>
      <c r="N51" s="101"/>
      <c r="O51" s="102"/>
      <c r="P51" s="102"/>
    </row>
    <row r="52" spans="1:17" ht="13.95" customHeight="1" thickBot="1">
      <c r="A52" s="230" t="s">
        <v>234</v>
      </c>
      <c r="B52" s="205">
        <v>553</v>
      </c>
      <c r="C52" s="179" t="s">
        <v>134</v>
      </c>
      <c r="D52" s="180" t="s">
        <v>216</v>
      </c>
      <c r="E52" s="211">
        <f>MAX(D10:D48)</f>
        <v>2</v>
      </c>
      <c r="F52" s="179" t="s">
        <v>221</v>
      </c>
      <c r="G52" s="180" t="s">
        <v>222</v>
      </c>
      <c r="H52" s="211">
        <f>F50/(SUM(C15:C48)*42)</f>
        <v>1.0067750923189431</v>
      </c>
      <c r="I52" s="197" t="s">
        <v>221</v>
      </c>
      <c r="J52" s="233" t="s">
        <v>292</v>
      </c>
      <c r="L52" s="100"/>
      <c r="M52" s="101"/>
      <c r="N52" s="101"/>
      <c r="O52" s="102"/>
      <c r="P52" s="102"/>
    </row>
    <row r="53" spans="1:17" ht="13.95" customHeight="1" thickBot="1">
      <c r="A53" s="230" t="s">
        <v>235</v>
      </c>
      <c r="B53" s="205">
        <v>4391</v>
      </c>
      <c r="C53" s="179" t="s">
        <v>134</v>
      </c>
      <c r="D53" s="180" t="s">
        <v>217</v>
      </c>
      <c r="E53" s="205">
        <f>MAX(I10:I49)</f>
        <v>95</v>
      </c>
      <c r="F53" s="179" t="s">
        <v>135</v>
      </c>
      <c r="G53" s="180" t="s">
        <v>219</v>
      </c>
      <c r="H53" s="205">
        <f>AVERAGE(I14:I48)</f>
        <v>95</v>
      </c>
      <c r="I53" s="197" t="s">
        <v>135</v>
      </c>
      <c r="J53" s="234">
        <f>SUM(H10:H49)+E55+H55</f>
        <v>9097.3053673066133</v>
      </c>
      <c r="L53" s="172"/>
      <c r="M53" s="172"/>
      <c r="N53" s="172"/>
      <c r="O53" s="172"/>
      <c r="P53" s="172"/>
    </row>
    <row r="54" spans="1:17" ht="13.95" customHeight="1" thickBot="1">
      <c r="A54" s="230" t="s">
        <v>136</v>
      </c>
      <c r="B54" s="208">
        <v>1726</v>
      </c>
      <c r="C54" s="179" t="s">
        <v>134</v>
      </c>
      <c r="D54" s="180" t="s">
        <v>218</v>
      </c>
      <c r="E54" s="205">
        <f>MAX(J10:J49)</f>
        <v>6680</v>
      </c>
      <c r="F54" s="179" t="s">
        <v>134</v>
      </c>
      <c r="G54" s="180" t="s">
        <v>220</v>
      </c>
      <c r="H54" s="205">
        <f>AVERAGE(J14:J48)</f>
        <v>5943.6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0.62584916201117324</v>
      </c>
      <c r="C55" s="179" t="s">
        <v>289</v>
      </c>
      <c r="D55" s="189" t="s">
        <v>287</v>
      </c>
      <c r="E55" s="212">
        <v>30</v>
      </c>
      <c r="F55" s="179" t="s">
        <v>288</v>
      </c>
      <c r="G55" s="178" t="s">
        <v>290</v>
      </c>
      <c r="H55" s="212">
        <v>50</v>
      </c>
      <c r="I55" s="197" t="s">
        <v>288</v>
      </c>
      <c r="J55" s="234">
        <f>(C50/42)+E55+H55</f>
        <v>8730.8166795238085</v>
      </c>
      <c r="L55" s="85">
        <f t="shared" ref="L55:P55" si="10">SUM(L10:L49)</f>
        <v>59.523809523809526</v>
      </c>
      <c r="M55" s="85">
        <f t="shared" si="10"/>
        <v>82950</v>
      </c>
      <c r="N55" s="85">
        <f t="shared" si="10"/>
        <v>250210</v>
      </c>
      <c r="O55" s="85">
        <f t="shared" si="10"/>
        <v>0</v>
      </c>
      <c r="P55" s="85">
        <f t="shared" si="10"/>
        <v>0</v>
      </c>
    </row>
    <row r="56" spans="1:17" ht="43.2" customHeight="1">
      <c r="A56" s="625" t="s">
        <v>593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9711</v>
      </c>
      <c r="B61" s="119">
        <f>C6</f>
        <v>9860</v>
      </c>
      <c r="C61" s="119">
        <f>C50</f>
        <v>363334.30053999997</v>
      </c>
      <c r="D61" s="119">
        <f>J55</f>
        <v>8730.8166795238085</v>
      </c>
      <c r="E61" s="119">
        <f>F50</f>
        <v>333160</v>
      </c>
      <c r="F61" s="119">
        <f>M55</f>
        <v>82950</v>
      </c>
      <c r="G61" s="119">
        <f>N55</f>
        <v>250210</v>
      </c>
      <c r="H61" s="119">
        <f>O55</f>
        <v>0</v>
      </c>
      <c r="I61" s="119">
        <f>P55</f>
        <v>0</v>
      </c>
      <c r="J61" s="119">
        <f>B52</f>
        <v>553</v>
      </c>
      <c r="K61" s="119">
        <f>B53</f>
        <v>4391</v>
      </c>
      <c r="L61" s="119">
        <f>B54</f>
        <v>1726</v>
      </c>
      <c r="M61" s="120">
        <f>B55</f>
        <v>0.62584916201117324</v>
      </c>
      <c r="N61" s="119">
        <f>E53</f>
        <v>95</v>
      </c>
      <c r="O61" s="119">
        <f>H53</f>
        <v>95</v>
      </c>
      <c r="P61" s="119">
        <f>E54</f>
        <v>6680</v>
      </c>
      <c r="Q61" s="119">
        <f>H54</f>
        <v>5943.6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0.24891209747606616</v>
      </c>
      <c r="N3" s="143">
        <f>N55/F50</f>
        <v>0.75108790252393387</v>
      </c>
      <c r="O3" s="143">
        <f>O55/F50</f>
        <v>0</v>
      </c>
      <c r="P3" s="143">
        <f>P55/F50</f>
        <v>0</v>
      </c>
    </row>
    <row r="4" spans="1:17" ht="13.95" customHeight="1" thickBot="1">
      <c r="A4" s="615">
        <v>55</v>
      </c>
      <c r="B4" s="181" t="s">
        <v>276</v>
      </c>
      <c r="C4" s="202">
        <v>9695</v>
      </c>
      <c r="D4" s="182" t="s">
        <v>137</v>
      </c>
      <c r="E4" s="186">
        <f>'Perf Sheet '!$L$5</f>
        <v>2.2169999999999999E-2</v>
      </c>
      <c r="F4" s="616" t="s">
        <v>284</v>
      </c>
      <c r="G4" s="617"/>
      <c r="H4" s="618" t="s">
        <v>540</v>
      </c>
      <c r="I4" s="618"/>
      <c r="J4" s="619"/>
      <c r="N4" s="32"/>
    </row>
    <row r="5" spans="1:17" ht="13.95" customHeight="1" thickBot="1">
      <c r="A5" s="615"/>
      <c r="B5" s="580" t="s">
        <v>139</v>
      </c>
      <c r="C5" s="203">
        <v>9529</v>
      </c>
      <c r="D5" s="183" t="s">
        <v>277</v>
      </c>
      <c r="E5" s="187">
        <f>(C6+C5)/2</f>
        <v>9604</v>
      </c>
      <c r="F5" s="616" t="s">
        <v>285</v>
      </c>
      <c r="G5" s="620"/>
      <c r="H5" s="618" t="s">
        <v>514</v>
      </c>
      <c r="I5" s="621"/>
      <c r="J5" s="619"/>
      <c r="M5" s="628" t="s">
        <v>198</v>
      </c>
      <c r="N5" s="629"/>
      <c r="O5" s="629"/>
      <c r="P5" s="630"/>
    </row>
    <row r="6" spans="1:17" ht="13.95" customHeight="1" thickBot="1">
      <c r="A6" s="225" t="s">
        <v>202</v>
      </c>
      <c r="B6" s="580" t="s">
        <v>140</v>
      </c>
      <c r="C6" s="203">
        <v>9679</v>
      </c>
      <c r="D6" s="184" t="s">
        <v>203</v>
      </c>
      <c r="E6" s="188">
        <f>'Perf Sheet '!$J$13</f>
        <v>0.65</v>
      </c>
      <c r="F6" s="192" t="s">
        <v>226</v>
      </c>
      <c r="G6" s="194">
        <f>SUM(C12:C15)/SUM(C12:C46)</f>
        <v>8.2248150849046783E-2</v>
      </c>
      <c r="H6" s="192" t="s">
        <v>224</v>
      </c>
      <c r="I6" s="173">
        <f>J55/'Perf Sheet '!$E$21</f>
        <v>47.466934845007252</v>
      </c>
      <c r="J6" s="226"/>
      <c r="M6" s="631" t="s">
        <v>199</v>
      </c>
      <c r="N6" s="632"/>
      <c r="O6" s="632"/>
      <c r="P6" s="633"/>
    </row>
    <row r="7" spans="1:17" ht="13.95" customHeight="1" thickBot="1">
      <c r="A7" s="227">
        <v>22.1</v>
      </c>
      <c r="B7" s="580" t="s">
        <v>141</v>
      </c>
      <c r="C7" s="203">
        <v>8956</v>
      </c>
      <c r="D7" s="185" t="s">
        <v>138</v>
      </c>
      <c r="E7" s="187">
        <f>'Perf Sheet '!$J$15</f>
        <v>6</v>
      </c>
      <c r="F7" s="193" t="s">
        <v>223</v>
      </c>
      <c r="G7" s="187">
        <f>'Perf Sheet '!$J$12</f>
        <v>95</v>
      </c>
      <c r="H7" s="192" t="s">
        <v>225</v>
      </c>
      <c r="I7" s="173">
        <f>F50/'Perf Sheet '!$E$21</f>
        <v>1846.0387811634348</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30</v>
      </c>
      <c r="D10" s="206"/>
      <c r="E10" s="214" t="s">
        <v>197</v>
      </c>
      <c r="F10" s="216">
        <f>(D10*42)*C10</f>
        <v>0</v>
      </c>
      <c r="G10" s="198">
        <f>F10</f>
        <v>0</v>
      </c>
      <c r="H10" s="173">
        <f t="shared" ref="H10:H49" si="0">(1*((D10/$A$7)+1))*C10</f>
        <v>30</v>
      </c>
      <c r="I10" s="209">
        <v>15</v>
      </c>
      <c r="J10" s="229">
        <v>3956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5775</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100</v>
      </c>
      <c r="D12" s="206"/>
      <c r="E12" s="214" t="s">
        <v>147</v>
      </c>
      <c r="F12" s="216">
        <f t="shared" si="5"/>
        <v>0</v>
      </c>
      <c r="G12" s="198">
        <f t="shared" si="6"/>
        <v>0</v>
      </c>
      <c r="H12" s="173">
        <f t="shared" si="0"/>
        <v>100</v>
      </c>
      <c r="I12" s="209">
        <v>95</v>
      </c>
      <c r="J12" s="229">
        <v>6400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6350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343</v>
      </c>
      <c r="D14" s="206"/>
      <c r="E14" s="214" t="s">
        <v>148</v>
      </c>
      <c r="F14" s="216">
        <f t="shared" si="5"/>
        <v>0</v>
      </c>
      <c r="G14" s="198">
        <f t="shared" si="6"/>
        <v>0</v>
      </c>
      <c r="H14" s="173">
        <f t="shared" si="0"/>
        <v>343</v>
      </c>
      <c r="I14" s="209">
        <v>95</v>
      </c>
      <c r="J14" s="229">
        <v>6530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198</v>
      </c>
      <c r="D15" s="206">
        <v>0.3</v>
      </c>
      <c r="E15" s="214" t="s">
        <v>194</v>
      </c>
      <c r="F15" s="216">
        <v>2500</v>
      </c>
      <c r="G15" s="198">
        <f t="shared" si="6"/>
        <v>2500</v>
      </c>
      <c r="H15" s="173">
        <f t="shared" si="0"/>
        <v>200.68778280542986</v>
      </c>
      <c r="I15" s="209">
        <v>95</v>
      </c>
      <c r="J15" s="229">
        <v>6600</v>
      </c>
      <c r="L15" s="100">
        <f t="shared" si="7"/>
        <v>0</v>
      </c>
      <c r="M15" s="130">
        <f t="shared" si="1"/>
        <v>2500</v>
      </c>
      <c r="N15" s="130">
        <f t="shared" si="2"/>
        <v>0</v>
      </c>
      <c r="O15" s="130">
        <f t="shared" si="3"/>
        <v>0</v>
      </c>
      <c r="P15" s="130">
        <f t="shared" si="4"/>
        <v>0</v>
      </c>
      <c r="Q15" s="86" t="s">
        <v>175</v>
      </c>
    </row>
    <row r="16" spans="1:17" ht="13.95" customHeight="1" thickBot="1">
      <c r="A16" s="228">
        <v>7</v>
      </c>
      <c r="B16" s="204" t="s">
        <v>576</v>
      </c>
      <c r="C16" s="205">
        <v>250</v>
      </c>
      <c r="D16" s="206">
        <v>0.6</v>
      </c>
      <c r="E16" s="214" t="s">
        <v>194</v>
      </c>
      <c r="F16" s="216">
        <v>6310</v>
      </c>
      <c r="G16" s="198">
        <f t="shared" si="6"/>
        <v>8810</v>
      </c>
      <c r="H16" s="173">
        <f t="shared" si="0"/>
        <v>256.78733031674204</v>
      </c>
      <c r="I16" s="209">
        <v>95</v>
      </c>
      <c r="J16" s="229">
        <v>6470</v>
      </c>
      <c r="L16" s="100">
        <f t="shared" si="7"/>
        <v>0</v>
      </c>
      <c r="M16" s="130">
        <f t="shared" si="1"/>
        <v>6310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20140</v>
      </c>
      <c r="H17" s="173">
        <f t="shared" si="0"/>
        <v>312.21719457013575</v>
      </c>
      <c r="I17" s="209">
        <v>95</v>
      </c>
      <c r="J17" s="229">
        <v>6430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43250</v>
      </c>
      <c r="H18" s="173">
        <f t="shared" si="0"/>
        <v>524.88687782805437</v>
      </c>
      <c r="I18" s="209">
        <v>95</v>
      </c>
      <c r="J18" s="229">
        <v>6340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24600</v>
      </c>
      <c r="G19" s="198">
        <f t="shared" si="6"/>
        <v>67850</v>
      </c>
      <c r="H19" s="173">
        <f t="shared" si="0"/>
        <v>476.47058823529414</v>
      </c>
      <c r="I19" s="209">
        <v>95</v>
      </c>
      <c r="J19" s="229">
        <v>6400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15090</v>
      </c>
      <c r="G20" s="198">
        <f t="shared" si="6"/>
        <v>82940</v>
      </c>
      <c r="H20" s="173">
        <f t="shared" si="0"/>
        <v>256.28959276018099</v>
      </c>
      <c r="I20" s="209">
        <v>95</v>
      </c>
      <c r="J20" s="229">
        <v>6350</v>
      </c>
      <c r="L20" s="100">
        <f t="shared" si="7"/>
        <v>0</v>
      </c>
      <c r="M20" s="130">
        <f t="shared" si="1"/>
        <v>15090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90500</v>
      </c>
      <c r="H21" s="173">
        <f t="shared" si="0"/>
        <v>308.1447963800905</v>
      </c>
      <c r="I21" s="209">
        <v>95</v>
      </c>
      <c r="J21" s="229">
        <v>5810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111280</v>
      </c>
      <c r="H22" s="173">
        <f t="shared" si="0"/>
        <v>572.39819004524895</v>
      </c>
      <c r="I22" s="209">
        <v>95</v>
      </c>
      <c r="J22" s="229">
        <v>5860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113170</v>
      </c>
      <c r="H23" s="173">
        <f t="shared" si="0"/>
        <v>152.03619909502262</v>
      </c>
      <c r="I23" s="209">
        <v>95</v>
      </c>
      <c r="J23" s="229">
        <v>5610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350</v>
      </c>
      <c r="D24" s="206">
        <v>0.9</v>
      </c>
      <c r="E24" s="214" t="s">
        <v>174</v>
      </c>
      <c r="F24" s="216">
        <v>13220</v>
      </c>
      <c r="G24" s="198">
        <f t="shared" si="6"/>
        <v>126390</v>
      </c>
      <c r="H24" s="173">
        <f t="shared" si="0"/>
        <v>364.2533936651584</v>
      </c>
      <c r="I24" s="209">
        <v>95</v>
      </c>
      <c r="J24" s="229">
        <v>5620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153670</v>
      </c>
      <c r="H25" s="173">
        <f t="shared" si="0"/>
        <v>529.41176470588232</v>
      </c>
      <c r="I25" s="209">
        <v>95</v>
      </c>
      <c r="J25" s="229">
        <v>5690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148</v>
      </c>
      <c r="D26" s="206">
        <v>0.3</v>
      </c>
      <c r="E26" s="214" t="s">
        <v>174</v>
      </c>
      <c r="F26" s="216">
        <v>1870</v>
      </c>
      <c r="G26" s="198">
        <f t="shared" si="6"/>
        <v>155540</v>
      </c>
      <c r="H26" s="173">
        <f t="shared" si="0"/>
        <v>150.00904977375563</v>
      </c>
      <c r="I26" s="209">
        <v>95</v>
      </c>
      <c r="J26" s="229">
        <v>5500</v>
      </c>
      <c r="L26" s="100">
        <f t="shared" si="7"/>
        <v>0</v>
      </c>
      <c r="M26" s="130">
        <f t="shared" si="1"/>
        <v>0</v>
      </c>
      <c r="N26" s="130">
        <f t="shared" si="2"/>
        <v>1870</v>
      </c>
      <c r="O26" s="130">
        <f t="shared" si="3"/>
        <v>0</v>
      </c>
      <c r="P26" s="130">
        <f t="shared" si="4"/>
        <v>0</v>
      </c>
    </row>
    <row r="27" spans="1:17" ht="13.95" customHeight="1" thickBot="1">
      <c r="A27" s="228">
        <v>18</v>
      </c>
      <c r="B27" s="204" t="s">
        <v>576</v>
      </c>
      <c r="C27" s="205">
        <v>400</v>
      </c>
      <c r="D27" s="206">
        <v>0.9</v>
      </c>
      <c r="E27" s="214" t="s">
        <v>174</v>
      </c>
      <c r="F27" s="216">
        <v>15110</v>
      </c>
      <c r="G27" s="198">
        <f t="shared" si="6"/>
        <v>170650</v>
      </c>
      <c r="H27" s="173">
        <f t="shared" si="0"/>
        <v>416.28959276018105</v>
      </c>
      <c r="I27" s="209">
        <v>95</v>
      </c>
      <c r="J27" s="229">
        <v>5470</v>
      </c>
      <c r="L27" s="100">
        <f t="shared" si="7"/>
        <v>0</v>
      </c>
      <c r="M27" s="130">
        <f t="shared" si="1"/>
        <v>0</v>
      </c>
      <c r="N27" s="130">
        <f t="shared" si="2"/>
        <v>15110</v>
      </c>
      <c r="O27" s="130">
        <f t="shared" si="3"/>
        <v>0</v>
      </c>
      <c r="P27" s="130">
        <f t="shared" si="4"/>
        <v>0</v>
      </c>
    </row>
    <row r="28" spans="1:17" ht="13.95" customHeight="1" thickBot="1">
      <c r="A28" s="228">
        <v>19</v>
      </c>
      <c r="B28" s="204" t="s">
        <v>576</v>
      </c>
      <c r="C28" s="205">
        <v>400</v>
      </c>
      <c r="D28" s="206">
        <v>1.3</v>
      </c>
      <c r="E28" s="214" t="s">
        <v>174</v>
      </c>
      <c r="F28" s="216">
        <v>21860</v>
      </c>
      <c r="G28" s="198">
        <f t="shared" si="6"/>
        <v>192510</v>
      </c>
      <c r="H28" s="173">
        <f t="shared" si="0"/>
        <v>423.52941176470591</v>
      </c>
      <c r="I28" s="209">
        <v>95</v>
      </c>
      <c r="J28" s="229">
        <v>5460</v>
      </c>
      <c r="L28" s="100">
        <f t="shared" si="7"/>
        <v>0</v>
      </c>
      <c r="M28" s="130">
        <f t="shared" si="1"/>
        <v>0</v>
      </c>
      <c r="N28" s="130">
        <f t="shared" si="2"/>
        <v>21860</v>
      </c>
      <c r="O28" s="130">
        <f t="shared" si="3"/>
        <v>0</v>
      </c>
      <c r="P28" s="130">
        <f t="shared" si="4"/>
        <v>0</v>
      </c>
    </row>
    <row r="29" spans="1:17" ht="13.95" customHeight="1" thickBot="1">
      <c r="A29" s="228">
        <v>20</v>
      </c>
      <c r="B29" s="204" t="s">
        <v>576</v>
      </c>
      <c r="C29" s="205">
        <v>400</v>
      </c>
      <c r="D29" s="206">
        <v>0.9</v>
      </c>
      <c r="E29" s="214" t="s">
        <v>174</v>
      </c>
      <c r="F29" s="216">
        <v>15110</v>
      </c>
      <c r="G29" s="198">
        <f t="shared" si="6"/>
        <v>207620</v>
      </c>
      <c r="H29" s="173">
        <f t="shared" si="0"/>
        <v>416.28959276018105</v>
      </c>
      <c r="I29" s="209">
        <v>95</v>
      </c>
      <c r="J29" s="229">
        <v>5390</v>
      </c>
      <c r="L29" s="100">
        <f t="shared" si="7"/>
        <v>0</v>
      </c>
      <c r="M29" s="130">
        <f t="shared" si="1"/>
        <v>0</v>
      </c>
      <c r="N29" s="130">
        <f t="shared" si="2"/>
        <v>15110</v>
      </c>
      <c r="O29" s="130">
        <f t="shared" si="3"/>
        <v>0</v>
      </c>
      <c r="P29" s="130">
        <f t="shared" si="4"/>
        <v>0</v>
      </c>
    </row>
    <row r="30" spans="1:17" ht="13.95" customHeight="1" thickBot="1">
      <c r="A30" s="228">
        <v>21</v>
      </c>
      <c r="B30" s="204" t="s">
        <v>576</v>
      </c>
      <c r="C30" s="205">
        <v>300</v>
      </c>
      <c r="D30" s="206">
        <v>1.5</v>
      </c>
      <c r="E30" s="214" t="s">
        <v>174</v>
      </c>
      <c r="F30" s="216">
        <v>18880</v>
      </c>
      <c r="G30" s="198">
        <f t="shared" si="6"/>
        <v>226500</v>
      </c>
      <c r="H30" s="173">
        <f t="shared" si="0"/>
        <v>320.36199095022624</v>
      </c>
      <c r="I30" s="209">
        <v>95</v>
      </c>
      <c r="J30" s="229">
        <v>5730</v>
      </c>
      <c r="L30" s="100">
        <f t="shared" si="7"/>
        <v>0</v>
      </c>
      <c r="M30" s="130">
        <f t="shared" si="1"/>
        <v>0</v>
      </c>
      <c r="N30" s="130">
        <f t="shared" si="2"/>
        <v>18880</v>
      </c>
      <c r="O30" s="130">
        <f t="shared" si="3"/>
        <v>0</v>
      </c>
      <c r="P30" s="130">
        <f t="shared" si="4"/>
        <v>0</v>
      </c>
    </row>
    <row r="31" spans="1:17" ht="13.95" customHeight="1" thickBot="1">
      <c r="A31" s="228">
        <v>22</v>
      </c>
      <c r="B31" s="204" t="s">
        <v>576</v>
      </c>
      <c r="C31" s="205">
        <v>300</v>
      </c>
      <c r="D31" s="206">
        <v>0.6</v>
      </c>
      <c r="E31" s="214" t="s">
        <v>174</v>
      </c>
      <c r="F31" s="216">
        <v>7560</v>
      </c>
      <c r="G31" s="198">
        <f t="shared" si="6"/>
        <v>234060</v>
      </c>
      <c r="H31" s="173">
        <f t="shared" si="0"/>
        <v>308.1447963800905</v>
      </c>
      <c r="I31" s="209">
        <v>95</v>
      </c>
      <c r="J31" s="229">
        <v>5650</v>
      </c>
      <c r="L31" s="100">
        <f t="shared" si="7"/>
        <v>0</v>
      </c>
      <c r="M31" s="130">
        <f t="shared" si="1"/>
        <v>0</v>
      </c>
      <c r="N31" s="130">
        <f t="shared" si="2"/>
        <v>7560</v>
      </c>
      <c r="O31" s="130">
        <f t="shared" si="3"/>
        <v>0</v>
      </c>
      <c r="P31" s="130">
        <f t="shared" si="4"/>
        <v>0</v>
      </c>
    </row>
    <row r="32" spans="1:17" ht="13.95" customHeight="1" thickBot="1">
      <c r="A32" s="228">
        <v>23</v>
      </c>
      <c r="B32" s="204" t="s">
        <v>576</v>
      </c>
      <c r="C32" s="205">
        <v>350</v>
      </c>
      <c r="D32" s="206">
        <v>0.9</v>
      </c>
      <c r="E32" s="214" t="s">
        <v>174</v>
      </c>
      <c r="F32" s="216">
        <v>13220</v>
      </c>
      <c r="G32" s="198">
        <f t="shared" si="6"/>
        <v>247280</v>
      </c>
      <c r="H32" s="173">
        <f t="shared" si="0"/>
        <v>364.2533936651584</v>
      </c>
      <c r="I32" s="209">
        <v>95</v>
      </c>
      <c r="J32" s="229">
        <v>5690</v>
      </c>
      <c r="L32" s="100">
        <f t="shared" si="7"/>
        <v>0</v>
      </c>
      <c r="M32" s="130">
        <f t="shared" si="1"/>
        <v>0</v>
      </c>
      <c r="N32" s="130">
        <f t="shared" si="2"/>
        <v>13220</v>
      </c>
      <c r="O32" s="130">
        <f t="shared" si="3"/>
        <v>0</v>
      </c>
      <c r="P32" s="130">
        <f t="shared" si="4"/>
        <v>0</v>
      </c>
    </row>
    <row r="33" spans="1:16" ht="13.95" customHeight="1" thickBot="1">
      <c r="A33" s="228">
        <v>24</v>
      </c>
      <c r="B33" s="204" t="s">
        <v>576</v>
      </c>
      <c r="C33" s="205">
        <v>250</v>
      </c>
      <c r="D33" s="206">
        <v>1.5</v>
      </c>
      <c r="E33" s="214" t="s">
        <v>174</v>
      </c>
      <c r="F33" s="216">
        <v>15720</v>
      </c>
      <c r="G33" s="198">
        <f t="shared" si="6"/>
        <v>263000</v>
      </c>
      <c r="H33" s="173">
        <f t="shared" si="0"/>
        <v>266.96832579185519</v>
      </c>
      <c r="I33" s="209">
        <v>95</v>
      </c>
      <c r="J33" s="229">
        <v>5700</v>
      </c>
      <c r="L33" s="100">
        <f t="shared" si="7"/>
        <v>0</v>
      </c>
      <c r="M33" s="130">
        <f t="shared" si="1"/>
        <v>0</v>
      </c>
      <c r="N33" s="130">
        <f t="shared" si="2"/>
        <v>15720</v>
      </c>
      <c r="O33" s="130">
        <f t="shared" si="3"/>
        <v>0</v>
      </c>
      <c r="P33" s="130">
        <f t="shared" si="4"/>
        <v>0</v>
      </c>
    </row>
    <row r="34" spans="1:16" ht="13.95" customHeight="1" thickBot="1">
      <c r="A34" s="228">
        <v>25</v>
      </c>
      <c r="B34" s="204" t="s">
        <v>576</v>
      </c>
      <c r="C34" s="205">
        <v>248</v>
      </c>
      <c r="D34" s="206">
        <v>0.6</v>
      </c>
      <c r="E34" s="214" t="s">
        <v>174</v>
      </c>
      <c r="F34" s="216">
        <v>6260</v>
      </c>
      <c r="G34" s="198">
        <f t="shared" si="6"/>
        <v>269260</v>
      </c>
      <c r="H34" s="173">
        <f t="shared" si="0"/>
        <v>254.73303167420812</v>
      </c>
      <c r="I34" s="209">
        <v>95</v>
      </c>
      <c r="J34" s="229">
        <v>5520</v>
      </c>
      <c r="L34" s="100">
        <f t="shared" si="7"/>
        <v>0</v>
      </c>
      <c r="M34" s="130">
        <f t="shared" si="1"/>
        <v>0</v>
      </c>
      <c r="N34" s="130">
        <f t="shared" si="2"/>
        <v>6260</v>
      </c>
      <c r="O34" s="130">
        <f t="shared" si="3"/>
        <v>0</v>
      </c>
      <c r="P34" s="130">
        <f t="shared" si="4"/>
        <v>0</v>
      </c>
    </row>
    <row r="35" spans="1:16" ht="13.95" customHeight="1" thickBot="1">
      <c r="A35" s="228">
        <v>26</v>
      </c>
      <c r="B35" s="204" t="s">
        <v>576</v>
      </c>
      <c r="C35" s="205">
        <v>410</v>
      </c>
      <c r="D35" s="206">
        <v>1</v>
      </c>
      <c r="E35" s="214" t="s">
        <v>174</v>
      </c>
      <c r="F35" s="216">
        <v>17240</v>
      </c>
      <c r="G35" s="198">
        <f t="shared" si="6"/>
        <v>286500</v>
      </c>
      <c r="H35" s="173">
        <f t="shared" si="0"/>
        <v>428.55203619909503</v>
      </c>
      <c r="I35" s="209">
        <v>95</v>
      </c>
      <c r="J35" s="229">
        <v>5530</v>
      </c>
      <c r="L35" s="100">
        <f t="shared" si="7"/>
        <v>0</v>
      </c>
      <c r="M35" s="130">
        <f t="shared" si="1"/>
        <v>0</v>
      </c>
      <c r="N35" s="130">
        <f t="shared" si="2"/>
        <v>17240</v>
      </c>
      <c r="O35" s="130">
        <f t="shared" si="3"/>
        <v>0</v>
      </c>
      <c r="P35" s="130">
        <f t="shared" si="4"/>
        <v>0</v>
      </c>
    </row>
    <row r="36" spans="1:16" ht="13.95" customHeight="1" thickBot="1">
      <c r="A36" s="228">
        <v>27</v>
      </c>
      <c r="B36" s="204" t="s">
        <v>576</v>
      </c>
      <c r="C36" s="205">
        <v>250</v>
      </c>
      <c r="D36" s="206">
        <v>1.3</v>
      </c>
      <c r="E36" s="214" t="s">
        <v>174</v>
      </c>
      <c r="F36" s="216">
        <v>13670</v>
      </c>
      <c r="G36" s="198">
        <f t="shared" si="6"/>
        <v>300170</v>
      </c>
      <c r="H36" s="173">
        <f t="shared" si="0"/>
        <v>264.70588235294116</v>
      </c>
      <c r="I36" s="209">
        <v>95</v>
      </c>
      <c r="J36" s="229">
        <v>5580</v>
      </c>
      <c r="L36" s="100">
        <f t="shared" si="7"/>
        <v>0</v>
      </c>
      <c r="M36" s="130">
        <f t="shared" si="1"/>
        <v>0</v>
      </c>
      <c r="N36" s="130">
        <f t="shared" si="2"/>
        <v>13670</v>
      </c>
      <c r="O36" s="130">
        <f t="shared" si="3"/>
        <v>0</v>
      </c>
      <c r="P36" s="130">
        <f t="shared" si="4"/>
        <v>0</v>
      </c>
    </row>
    <row r="37" spans="1:16" ht="13.95" customHeight="1" thickBot="1">
      <c r="A37" s="228">
        <v>28</v>
      </c>
      <c r="B37" s="204" t="s">
        <v>576</v>
      </c>
      <c r="C37" s="205">
        <v>200</v>
      </c>
      <c r="D37" s="206">
        <v>1.5</v>
      </c>
      <c r="E37" s="214" t="s">
        <v>174</v>
      </c>
      <c r="F37" s="216">
        <v>12630</v>
      </c>
      <c r="G37" s="198">
        <f t="shared" si="6"/>
        <v>312800</v>
      </c>
      <c r="H37" s="173">
        <f t="shared" si="0"/>
        <v>213.57466063348417</v>
      </c>
      <c r="I37" s="209">
        <v>95</v>
      </c>
      <c r="J37" s="229">
        <v>5640</v>
      </c>
      <c r="L37" s="100">
        <f t="shared" si="7"/>
        <v>0</v>
      </c>
      <c r="M37" s="130">
        <f t="shared" si="1"/>
        <v>0</v>
      </c>
      <c r="N37" s="130">
        <f t="shared" si="2"/>
        <v>12630</v>
      </c>
      <c r="O37" s="130">
        <f t="shared" si="3"/>
        <v>0</v>
      </c>
      <c r="P37" s="130">
        <f t="shared" si="4"/>
        <v>0</v>
      </c>
    </row>
    <row r="38" spans="1:16" ht="13.95" customHeight="1" thickBot="1">
      <c r="A38" s="228">
        <v>29</v>
      </c>
      <c r="B38" s="204" t="s">
        <v>576</v>
      </c>
      <c r="C38" s="205">
        <v>305</v>
      </c>
      <c r="D38" s="206">
        <v>2</v>
      </c>
      <c r="E38" s="214" t="s">
        <v>174</v>
      </c>
      <c r="F38" s="216">
        <v>20410</v>
      </c>
      <c r="G38" s="198">
        <f t="shared" si="6"/>
        <v>333210</v>
      </c>
      <c r="H38" s="173">
        <f t="shared" si="0"/>
        <v>332.6018099547511</v>
      </c>
      <c r="I38" s="209">
        <v>95</v>
      </c>
      <c r="J38" s="229">
        <v>5850</v>
      </c>
      <c r="L38" s="100">
        <f t="shared" si="7"/>
        <v>0</v>
      </c>
      <c r="M38" s="130">
        <f t="shared" si="1"/>
        <v>0</v>
      </c>
      <c r="N38" s="130">
        <f t="shared" si="2"/>
        <v>20410</v>
      </c>
      <c r="O38" s="130">
        <f t="shared" si="3"/>
        <v>0</v>
      </c>
      <c r="P38" s="130">
        <f t="shared" si="4"/>
        <v>0</v>
      </c>
    </row>
    <row r="39" spans="1:16" ht="13.95" customHeight="1" thickBot="1">
      <c r="A39" s="228">
        <v>30</v>
      </c>
      <c r="B39" s="204"/>
      <c r="C39" s="205"/>
      <c r="D39" s="206"/>
      <c r="E39" s="214"/>
      <c r="F39" s="216">
        <f t="shared" si="5"/>
        <v>0</v>
      </c>
      <c r="G39" s="198">
        <f t="shared" si="6"/>
        <v>333210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333210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211.25792999999999</v>
      </c>
      <c r="D49" s="213"/>
      <c r="E49" s="207" t="s">
        <v>214</v>
      </c>
      <c r="F49" s="215"/>
      <c r="G49" s="199"/>
      <c r="H49" s="173">
        <f t="shared" si="0"/>
        <v>211.25792999999999</v>
      </c>
      <c r="I49" s="205">
        <v>95</v>
      </c>
      <c r="J49" s="229">
        <v>5760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356696.83305999998</v>
      </c>
      <c r="D50" s="195" t="s">
        <v>294</v>
      </c>
      <c r="E50" s="177" t="s">
        <v>295</v>
      </c>
      <c r="F50" s="191">
        <f>SUM(F10:F46)</f>
        <v>333210</v>
      </c>
      <c r="G50" s="201" t="s">
        <v>212</v>
      </c>
      <c r="H50" s="200"/>
      <c r="I50" s="197"/>
      <c r="J50" s="231" t="s">
        <v>257</v>
      </c>
      <c r="K50" s="32"/>
      <c r="L50" s="100"/>
      <c r="M50" s="101"/>
      <c r="N50" s="101"/>
      <c r="O50" s="102"/>
      <c r="P50" s="102"/>
    </row>
    <row r="51" spans="1:17" ht="13.95" customHeight="1" thickBot="1">
      <c r="A51" s="230" t="s">
        <v>259</v>
      </c>
      <c r="B51" s="210">
        <v>0.30624999999999997</v>
      </c>
      <c r="C51" s="190" t="s">
        <v>258</v>
      </c>
      <c r="D51" s="180" t="s">
        <v>260</v>
      </c>
      <c r="E51" s="210">
        <v>0.37847222222222227</v>
      </c>
      <c r="F51" s="190" t="s">
        <v>258</v>
      </c>
      <c r="G51" s="180" t="s">
        <v>261</v>
      </c>
      <c r="H51" s="217">
        <v>43179</v>
      </c>
      <c r="I51" s="197" t="s">
        <v>301</v>
      </c>
      <c r="J51" s="232">
        <f>H49+H55</f>
        <v>261.25792999999999</v>
      </c>
      <c r="K51" s="172"/>
      <c r="L51" s="100"/>
      <c r="M51" s="101"/>
      <c r="N51" s="101"/>
      <c r="O51" s="102"/>
      <c r="P51" s="102"/>
    </row>
    <row r="52" spans="1:17" ht="13.95" customHeight="1" thickBot="1">
      <c r="A52" s="230" t="s">
        <v>234</v>
      </c>
      <c r="B52" s="205">
        <v>500</v>
      </c>
      <c r="C52" s="179" t="s">
        <v>134</v>
      </c>
      <c r="D52" s="180" t="s">
        <v>216</v>
      </c>
      <c r="E52" s="211">
        <f>MAX(D10:D48)</f>
        <v>2</v>
      </c>
      <c r="F52" s="179" t="s">
        <v>221</v>
      </c>
      <c r="G52" s="180" t="s">
        <v>222</v>
      </c>
      <c r="H52" s="211">
        <f>F50/(SUM(C15:C48)*42)</f>
        <v>1.0238187415887765</v>
      </c>
      <c r="I52" s="197" t="s">
        <v>221</v>
      </c>
      <c r="J52" s="233" t="s">
        <v>292</v>
      </c>
      <c r="L52" s="100"/>
      <c r="M52" s="101"/>
      <c r="N52" s="101"/>
      <c r="O52" s="102"/>
      <c r="P52" s="102"/>
    </row>
    <row r="53" spans="1:17" ht="13.95" customHeight="1" thickBot="1">
      <c r="A53" s="230" t="s">
        <v>235</v>
      </c>
      <c r="B53" s="205">
        <v>3956</v>
      </c>
      <c r="C53" s="179" t="s">
        <v>134</v>
      </c>
      <c r="D53" s="180" t="s">
        <v>217</v>
      </c>
      <c r="E53" s="205">
        <f>MAX(I10:I49)</f>
        <v>95</v>
      </c>
      <c r="F53" s="179" t="s">
        <v>135</v>
      </c>
      <c r="G53" s="180" t="s">
        <v>219</v>
      </c>
      <c r="H53" s="205">
        <f>AVERAGE(I14:I48)</f>
        <v>95</v>
      </c>
      <c r="I53" s="197" t="s">
        <v>135</v>
      </c>
      <c r="J53" s="234">
        <f>SUM(H10:H49)+E55+H55</f>
        <v>8932.3790245916825</v>
      </c>
      <c r="L53" s="172"/>
      <c r="M53" s="172"/>
      <c r="N53" s="172"/>
      <c r="O53" s="172"/>
      <c r="P53" s="172"/>
    </row>
    <row r="54" spans="1:17" ht="13.95" customHeight="1" thickBot="1">
      <c r="A54" s="230" t="s">
        <v>136</v>
      </c>
      <c r="B54" s="208">
        <v>1350</v>
      </c>
      <c r="C54" s="179" t="s">
        <v>134</v>
      </c>
      <c r="D54" s="180" t="s">
        <v>218</v>
      </c>
      <c r="E54" s="205">
        <f>MAX(J10:J49)</f>
        <v>6600</v>
      </c>
      <c r="F54" s="179" t="s">
        <v>134</v>
      </c>
      <c r="G54" s="180" t="s">
        <v>220</v>
      </c>
      <c r="H54" s="205">
        <f>AVERAGE(J14:J48)</f>
        <v>5856.8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0.5837369361322019</v>
      </c>
      <c r="C55" s="179" t="s">
        <v>289</v>
      </c>
      <c r="D55" s="189" t="s">
        <v>287</v>
      </c>
      <c r="E55" s="212">
        <v>25</v>
      </c>
      <c r="F55" s="179" t="s">
        <v>288</v>
      </c>
      <c r="G55" s="178" t="s">
        <v>290</v>
      </c>
      <c r="H55" s="212">
        <v>50</v>
      </c>
      <c r="I55" s="197" t="s">
        <v>288</v>
      </c>
      <c r="J55" s="234">
        <f>(C50/42)+E55+H55</f>
        <v>8567.7817395238089</v>
      </c>
      <c r="L55" s="85">
        <f t="shared" ref="L55:P55" si="10">SUM(L10:L49)</f>
        <v>59.523809523809526</v>
      </c>
      <c r="M55" s="85">
        <f t="shared" si="10"/>
        <v>82940</v>
      </c>
      <c r="N55" s="85">
        <f t="shared" si="10"/>
        <v>250270</v>
      </c>
      <c r="O55" s="85">
        <f t="shared" si="10"/>
        <v>0</v>
      </c>
      <c r="P55" s="85">
        <f t="shared" si="10"/>
        <v>0</v>
      </c>
    </row>
    <row r="56" spans="1:17" ht="43.2" customHeight="1">
      <c r="A56" s="625" t="s">
        <v>573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9529</v>
      </c>
      <c r="B61" s="119">
        <f>C6</f>
        <v>9679</v>
      </c>
      <c r="C61" s="119">
        <f>C50</f>
        <v>356696.83305999998</v>
      </c>
      <c r="D61" s="119">
        <f>J55</f>
        <v>8567.7817395238089</v>
      </c>
      <c r="E61" s="119">
        <f>F50</f>
        <v>333210</v>
      </c>
      <c r="F61" s="119">
        <f>M55</f>
        <v>82940</v>
      </c>
      <c r="G61" s="119">
        <f>N55</f>
        <v>250270</v>
      </c>
      <c r="H61" s="119">
        <f>O55</f>
        <v>0</v>
      </c>
      <c r="I61" s="119">
        <f>P55</f>
        <v>0</v>
      </c>
      <c r="J61" s="119">
        <f>B52</f>
        <v>500</v>
      </c>
      <c r="K61" s="119">
        <f>B53</f>
        <v>3956</v>
      </c>
      <c r="L61" s="119">
        <f>B54</f>
        <v>1350</v>
      </c>
      <c r="M61" s="120">
        <f>B55</f>
        <v>0.5837369361322019</v>
      </c>
      <c r="N61" s="119">
        <f>E53</f>
        <v>95</v>
      </c>
      <c r="O61" s="119">
        <f>H53</f>
        <v>95</v>
      </c>
      <c r="P61" s="119">
        <f>E54</f>
        <v>6600</v>
      </c>
      <c r="Q61" s="119">
        <f>H54</f>
        <v>5856.8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0.25074046372475695</v>
      </c>
      <c r="N3" s="143">
        <f>N55/F50</f>
        <v>0.74925953627524311</v>
      </c>
      <c r="O3" s="143">
        <f>O55/F50</f>
        <v>0</v>
      </c>
      <c r="P3" s="143">
        <f>P55/F50</f>
        <v>0</v>
      </c>
    </row>
    <row r="4" spans="1:17" ht="13.95" customHeight="1" thickBot="1">
      <c r="A4" s="615">
        <v>56</v>
      </c>
      <c r="B4" s="181" t="s">
        <v>276</v>
      </c>
      <c r="C4" s="202">
        <v>9513</v>
      </c>
      <c r="D4" s="182" t="s">
        <v>137</v>
      </c>
      <c r="E4" s="186">
        <f>'Perf Sheet '!$L$5</f>
        <v>2.2169999999999999E-2</v>
      </c>
      <c r="F4" s="616" t="s">
        <v>284</v>
      </c>
      <c r="G4" s="617"/>
      <c r="H4" s="618" t="s">
        <v>512</v>
      </c>
      <c r="I4" s="618"/>
      <c r="J4" s="619"/>
      <c r="N4" s="32"/>
    </row>
    <row r="5" spans="1:17" ht="13.95" customHeight="1" thickBot="1">
      <c r="A5" s="615"/>
      <c r="B5" s="580" t="s">
        <v>139</v>
      </c>
      <c r="C5" s="203">
        <v>9348</v>
      </c>
      <c r="D5" s="183" t="s">
        <v>277</v>
      </c>
      <c r="E5" s="187">
        <f>(C6+C5)/2</f>
        <v>9422.5</v>
      </c>
      <c r="F5" s="616" t="s">
        <v>285</v>
      </c>
      <c r="G5" s="620"/>
      <c r="H5" s="618" t="s">
        <v>509</v>
      </c>
      <c r="I5" s="621"/>
      <c r="J5" s="619"/>
      <c r="M5" s="628" t="s">
        <v>198</v>
      </c>
      <c r="N5" s="629"/>
      <c r="O5" s="629"/>
      <c r="P5" s="630"/>
    </row>
    <row r="6" spans="1:17" ht="13.95" customHeight="1" thickBot="1">
      <c r="A6" s="225" t="s">
        <v>202</v>
      </c>
      <c r="B6" s="580" t="s">
        <v>140</v>
      </c>
      <c r="C6" s="203">
        <v>9497</v>
      </c>
      <c r="D6" s="184" t="s">
        <v>203</v>
      </c>
      <c r="E6" s="188">
        <f>'Perf Sheet '!$J$13</f>
        <v>0.65</v>
      </c>
      <c r="F6" s="192" t="s">
        <v>226</v>
      </c>
      <c r="G6" s="194">
        <f>SUM(C12:C15)/SUM(C12:C46)</f>
        <v>8.314999913385418E-2</v>
      </c>
      <c r="H6" s="192" t="s">
        <v>224</v>
      </c>
      <c r="I6" s="173">
        <f>J55/'Perf Sheet '!$E$21</f>
        <v>47.838055232818888</v>
      </c>
      <c r="J6" s="226"/>
      <c r="M6" s="631" t="s">
        <v>199</v>
      </c>
      <c r="N6" s="632"/>
      <c r="O6" s="632"/>
      <c r="P6" s="633"/>
    </row>
    <row r="7" spans="1:17" ht="13.95" customHeight="1" thickBot="1">
      <c r="A7" s="227">
        <v>22.1</v>
      </c>
      <c r="B7" s="580" t="s">
        <v>141</v>
      </c>
      <c r="C7" s="203">
        <v>8958</v>
      </c>
      <c r="D7" s="185" t="s">
        <v>138</v>
      </c>
      <c r="E7" s="187">
        <f>'Perf Sheet '!$J$15</f>
        <v>6</v>
      </c>
      <c r="F7" s="193" t="s">
        <v>223</v>
      </c>
      <c r="G7" s="187">
        <f>'Perf Sheet '!$J$12</f>
        <v>95</v>
      </c>
      <c r="H7" s="192" t="s">
        <v>225</v>
      </c>
      <c r="I7" s="173">
        <f>F50/'Perf Sheet '!$E$21</f>
        <v>1851.8005540166205</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50</v>
      </c>
      <c r="D10" s="206"/>
      <c r="E10" s="214" t="s">
        <v>197</v>
      </c>
      <c r="F10" s="216">
        <f>(D10*42)*C10</f>
        <v>0</v>
      </c>
      <c r="G10" s="198">
        <f>F10</f>
        <v>0</v>
      </c>
      <c r="H10" s="173">
        <f t="shared" ref="H10:H49" si="0">(1*((D10/$A$7)+1))*C10</f>
        <v>50</v>
      </c>
      <c r="I10" s="209">
        <v>15</v>
      </c>
      <c r="J10" s="229">
        <v>4706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5210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576</v>
      </c>
      <c r="C12" s="205">
        <v>100</v>
      </c>
      <c r="D12" s="206"/>
      <c r="E12" s="214" t="s">
        <v>147</v>
      </c>
      <c r="F12" s="216">
        <f t="shared" si="5"/>
        <v>0</v>
      </c>
      <c r="G12" s="198">
        <f t="shared" si="6"/>
        <v>0</v>
      </c>
      <c r="H12" s="173">
        <f t="shared" si="0"/>
        <v>100</v>
      </c>
      <c r="I12" s="209">
        <v>95</v>
      </c>
      <c r="J12" s="229">
        <v>5940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5870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576</v>
      </c>
      <c r="C14" s="205">
        <v>350</v>
      </c>
      <c r="D14" s="206"/>
      <c r="E14" s="214" t="s">
        <v>148</v>
      </c>
      <c r="F14" s="216">
        <f t="shared" si="5"/>
        <v>0</v>
      </c>
      <c r="G14" s="198">
        <f t="shared" si="6"/>
        <v>0</v>
      </c>
      <c r="H14" s="173">
        <f t="shared" si="0"/>
        <v>350</v>
      </c>
      <c r="I14" s="209">
        <v>95</v>
      </c>
      <c r="J14" s="229">
        <v>6230</v>
      </c>
      <c r="L14" s="100">
        <f t="shared" si="7"/>
        <v>0</v>
      </c>
      <c r="M14" s="130">
        <f t="shared" si="1"/>
        <v>0</v>
      </c>
      <c r="N14" s="130">
        <f t="shared" si="2"/>
        <v>0</v>
      </c>
      <c r="O14" s="130">
        <f t="shared" si="3"/>
        <v>0</v>
      </c>
      <c r="P14" s="130">
        <f t="shared" si="4"/>
        <v>0</v>
      </c>
      <c r="Q14" s="86" t="s">
        <v>209</v>
      </c>
    </row>
    <row r="15" spans="1:17" ht="13.95" customHeight="1" thickBot="1">
      <c r="A15" s="228">
        <v>6</v>
      </c>
      <c r="B15" s="204" t="s">
        <v>576</v>
      </c>
      <c r="C15" s="205">
        <v>200</v>
      </c>
      <c r="D15" s="206">
        <v>0.3</v>
      </c>
      <c r="E15" s="214" t="s">
        <v>194</v>
      </c>
      <c r="F15" s="216">
        <v>2520</v>
      </c>
      <c r="G15" s="198">
        <f t="shared" si="6"/>
        <v>2520</v>
      </c>
      <c r="H15" s="173">
        <f t="shared" si="0"/>
        <v>202.71493212669682</v>
      </c>
      <c r="I15" s="209">
        <v>95</v>
      </c>
      <c r="J15" s="229">
        <v>6300</v>
      </c>
      <c r="L15" s="100">
        <f t="shared" si="7"/>
        <v>0</v>
      </c>
      <c r="M15" s="130">
        <f t="shared" si="1"/>
        <v>2520</v>
      </c>
      <c r="N15" s="130">
        <f t="shared" si="2"/>
        <v>0</v>
      </c>
      <c r="O15" s="130">
        <f t="shared" si="3"/>
        <v>0</v>
      </c>
      <c r="P15" s="130">
        <f t="shared" si="4"/>
        <v>0</v>
      </c>
      <c r="Q15" s="86" t="s">
        <v>175</v>
      </c>
    </row>
    <row r="16" spans="1:17" ht="13.95" customHeight="1" thickBot="1">
      <c r="A16" s="228">
        <v>7</v>
      </c>
      <c r="B16" s="204" t="s">
        <v>576</v>
      </c>
      <c r="C16" s="205">
        <v>248</v>
      </c>
      <c r="D16" s="206">
        <v>0.6</v>
      </c>
      <c r="E16" s="214" t="s">
        <v>194</v>
      </c>
      <c r="F16" s="216">
        <v>6260</v>
      </c>
      <c r="G16" s="198">
        <f t="shared" si="6"/>
        <v>8780</v>
      </c>
      <c r="H16" s="173">
        <f t="shared" si="0"/>
        <v>254.73303167420812</v>
      </c>
      <c r="I16" s="209">
        <v>95</v>
      </c>
      <c r="J16" s="229">
        <v>6200</v>
      </c>
      <c r="L16" s="100">
        <f t="shared" si="7"/>
        <v>0</v>
      </c>
      <c r="M16" s="130">
        <f t="shared" si="1"/>
        <v>6260</v>
      </c>
      <c r="N16" s="130">
        <f t="shared" si="2"/>
        <v>0</v>
      </c>
      <c r="O16" s="130">
        <f t="shared" si="3"/>
        <v>0</v>
      </c>
      <c r="P16" s="130">
        <f t="shared" si="4"/>
        <v>0</v>
      </c>
      <c r="Q16" s="86" t="s">
        <v>210</v>
      </c>
    </row>
    <row r="17" spans="1:17" ht="13.95" customHeight="1" thickBot="1">
      <c r="A17" s="228">
        <v>8</v>
      </c>
      <c r="B17" s="204" t="s">
        <v>576</v>
      </c>
      <c r="C17" s="205">
        <v>300</v>
      </c>
      <c r="D17" s="206">
        <v>0.9</v>
      </c>
      <c r="E17" s="214" t="s">
        <v>194</v>
      </c>
      <c r="F17" s="216">
        <v>11330</v>
      </c>
      <c r="G17" s="198">
        <f t="shared" si="6"/>
        <v>20110</v>
      </c>
      <c r="H17" s="173">
        <f t="shared" si="0"/>
        <v>312.21719457013575</v>
      </c>
      <c r="I17" s="209">
        <v>95</v>
      </c>
      <c r="J17" s="229">
        <v>6250</v>
      </c>
      <c r="L17" s="100">
        <f t="shared" si="7"/>
        <v>0</v>
      </c>
      <c r="M17" s="130">
        <f t="shared" si="1"/>
        <v>11330</v>
      </c>
      <c r="N17" s="130">
        <f t="shared" si="2"/>
        <v>0</v>
      </c>
      <c r="O17" s="130">
        <f t="shared" si="3"/>
        <v>0</v>
      </c>
      <c r="P17" s="130">
        <f t="shared" si="4"/>
        <v>0</v>
      </c>
      <c r="Q17" s="86" t="s">
        <v>148</v>
      </c>
    </row>
    <row r="18" spans="1:17" ht="13.95" customHeight="1" thickBot="1">
      <c r="A18" s="228">
        <v>9</v>
      </c>
      <c r="B18" s="204" t="s">
        <v>576</v>
      </c>
      <c r="C18" s="205">
        <v>500</v>
      </c>
      <c r="D18" s="206">
        <v>1.1000000000000001</v>
      </c>
      <c r="E18" s="214" t="s">
        <v>194</v>
      </c>
      <c r="F18" s="216">
        <v>23110</v>
      </c>
      <c r="G18" s="198">
        <f t="shared" si="6"/>
        <v>43220</v>
      </c>
      <c r="H18" s="173">
        <f t="shared" si="0"/>
        <v>524.88687782805437</v>
      </c>
      <c r="I18" s="209">
        <v>95</v>
      </c>
      <c r="J18" s="229">
        <v>6150</v>
      </c>
      <c r="L18" s="100">
        <f t="shared" si="7"/>
        <v>0</v>
      </c>
      <c r="M18" s="130">
        <f t="shared" si="1"/>
        <v>23110</v>
      </c>
      <c r="N18" s="130">
        <f t="shared" si="2"/>
        <v>0</v>
      </c>
      <c r="O18" s="130">
        <f t="shared" si="3"/>
        <v>0</v>
      </c>
      <c r="P18" s="130">
        <f t="shared" si="4"/>
        <v>0</v>
      </c>
      <c r="Q18" s="86" t="s">
        <v>63</v>
      </c>
    </row>
    <row r="19" spans="1:17" ht="13.95" customHeight="1" thickBot="1">
      <c r="A19" s="228">
        <v>10</v>
      </c>
      <c r="B19" s="204" t="s">
        <v>576</v>
      </c>
      <c r="C19" s="205">
        <v>450</v>
      </c>
      <c r="D19" s="206">
        <v>1.3</v>
      </c>
      <c r="E19" s="214" t="s">
        <v>194</v>
      </c>
      <c r="F19" s="216">
        <v>24490</v>
      </c>
      <c r="G19" s="198">
        <f t="shared" si="6"/>
        <v>67710</v>
      </c>
      <c r="H19" s="173">
        <f t="shared" si="0"/>
        <v>476.47058823529414</v>
      </c>
      <c r="I19" s="209">
        <v>95</v>
      </c>
      <c r="J19" s="229">
        <v>6030</v>
      </c>
      <c r="L19" s="100">
        <f t="shared" si="7"/>
        <v>0</v>
      </c>
      <c r="M19" s="130">
        <f t="shared" si="1"/>
        <v>24490</v>
      </c>
      <c r="N19" s="130">
        <f t="shared" si="2"/>
        <v>0</v>
      </c>
      <c r="O19" s="130">
        <f t="shared" si="3"/>
        <v>0</v>
      </c>
      <c r="P19" s="130">
        <f t="shared" si="4"/>
        <v>0</v>
      </c>
      <c r="Q19" s="86" t="s">
        <v>147</v>
      </c>
    </row>
    <row r="20" spans="1:17" ht="13.95" customHeight="1" thickBot="1">
      <c r="A20" s="228">
        <v>11</v>
      </c>
      <c r="B20" s="204" t="s">
        <v>576</v>
      </c>
      <c r="C20" s="205">
        <v>240</v>
      </c>
      <c r="D20" s="206">
        <v>1.5</v>
      </c>
      <c r="E20" s="214" t="s">
        <v>194</v>
      </c>
      <c r="F20" s="216">
        <v>16100</v>
      </c>
      <c r="G20" s="198">
        <f t="shared" si="6"/>
        <v>83810</v>
      </c>
      <c r="H20" s="173">
        <f t="shared" si="0"/>
        <v>256.28959276018099</v>
      </c>
      <c r="I20" s="209">
        <v>95</v>
      </c>
      <c r="J20" s="229">
        <v>5690</v>
      </c>
      <c r="L20" s="100">
        <f t="shared" si="7"/>
        <v>0</v>
      </c>
      <c r="M20" s="130">
        <f t="shared" si="1"/>
        <v>16100</v>
      </c>
      <c r="N20" s="130">
        <f t="shared" si="2"/>
        <v>0</v>
      </c>
      <c r="O20" s="130">
        <f t="shared" si="3"/>
        <v>0</v>
      </c>
      <c r="P20" s="130">
        <f t="shared" si="4"/>
        <v>0</v>
      </c>
      <c r="Q20" s="86" t="s">
        <v>186</v>
      </c>
    </row>
    <row r="21" spans="1:17" ht="13.95" customHeight="1" thickBot="1">
      <c r="A21" s="228">
        <v>12</v>
      </c>
      <c r="B21" s="204" t="s">
        <v>576</v>
      </c>
      <c r="C21" s="205">
        <v>300</v>
      </c>
      <c r="D21" s="206">
        <v>0.6</v>
      </c>
      <c r="E21" s="214" t="s">
        <v>174</v>
      </c>
      <c r="F21" s="216">
        <v>7560</v>
      </c>
      <c r="G21" s="198">
        <f t="shared" si="6"/>
        <v>91370</v>
      </c>
      <c r="H21" s="173">
        <f t="shared" si="0"/>
        <v>308.1447963800905</v>
      </c>
      <c r="I21" s="209">
        <v>95</v>
      </c>
      <c r="J21" s="229">
        <v>5770</v>
      </c>
      <c r="L21" s="100">
        <f t="shared" si="7"/>
        <v>0</v>
      </c>
      <c r="M21" s="130">
        <f t="shared" si="1"/>
        <v>0</v>
      </c>
      <c r="N21" s="130">
        <f t="shared" si="2"/>
        <v>7560</v>
      </c>
      <c r="O21" s="130">
        <f t="shared" si="3"/>
        <v>0</v>
      </c>
      <c r="P21" s="130">
        <f t="shared" si="4"/>
        <v>0</v>
      </c>
      <c r="Q21" s="86" t="s">
        <v>187</v>
      </c>
    </row>
    <row r="22" spans="1:17" ht="13.95" customHeight="1" thickBot="1">
      <c r="A22" s="228">
        <v>13</v>
      </c>
      <c r="B22" s="204" t="s">
        <v>576</v>
      </c>
      <c r="C22" s="205">
        <v>550</v>
      </c>
      <c r="D22" s="206">
        <v>0.9</v>
      </c>
      <c r="E22" s="214" t="s">
        <v>174</v>
      </c>
      <c r="F22" s="216">
        <v>20780</v>
      </c>
      <c r="G22" s="198">
        <f t="shared" si="6"/>
        <v>112150</v>
      </c>
      <c r="H22" s="173">
        <f t="shared" si="0"/>
        <v>572.39819004524895</v>
      </c>
      <c r="I22" s="209">
        <v>95</v>
      </c>
      <c r="J22" s="229">
        <v>5600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576</v>
      </c>
      <c r="C23" s="205">
        <v>150</v>
      </c>
      <c r="D23" s="206">
        <v>0.3</v>
      </c>
      <c r="E23" s="214" t="s">
        <v>174</v>
      </c>
      <c r="F23" s="216">
        <v>1890</v>
      </c>
      <c r="G23" s="198">
        <f t="shared" si="6"/>
        <v>114040</v>
      </c>
      <c r="H23" s="173">
        <f t="shared" si="0"/>
        <v>152.03619909502262</v>
      </c>
      <c r="I23" s="209">
        <v>95</v>
      </c>
      <c r="J23" s="229">
        <v>5510</v>
      </c>
      <c r="L23" s="100">
        <f t="shared" si="7"/>
        <v>0</v>
      </c>
      <c r="M23" s="130">
        <f t="shared" si="1"/>
        <v>0</v>
      </c>
      <c r="N23" s="130">
        <f t="shared" si="2"/>
        <v>1890</v>
      </c>
      <c r="O23" s="130">
        <f t="shared" si="3"/>
        <v>0</v>
      </c>
      <c r="P23" s="130">
        <f t="shared" si="4"/>
        <v>0</v>
      </c>
      <c r="Q23" s="86" t="s">
        <v>249</v>
      </c>
    </row>
    <row r="24" spans="1:17" ht="13.95" customHeight="1" thickBot="1">
      <c r="A24" s="228">
        <v>15</v>
      </c>
      <c r="B24" s="204" t="s">
        <v>576</v>
      </c>
      <c r="C24" s="205">
        <v>348</v>
      </c>
      <c r="D24" s="206">
        <v>0.9</v>
      </c>
      <c r="E24" s="214" t="s">
        <v>174</v>
      </c>
      <c r="F24" s="216">
        <v>13150</v>
      </c>
      <c r="G24" s="198">
        <f t="shared" si="6"/>
        <v>127190</v>
      </c>
      <c r="H24" s="173">
        <f t="shared" si="0"/>
        <v>362.17194570135752</v>
      </c>
      <c r="I24" s="209">
        <v>95</v>
      </c>
      <c r="J24" s="229">
        <v>5500</v>
      </c>
      <c r="L24" s="100">
        <f t="shared" si="7"/>
        <v>0</v>
      </c>
      <c r="M24" s="130">
        <f t="shared" si="1"/>
        <v>0</v>
      </c>
      <c r="N24" s="130">
        <f t="shared" si="2"/>
        <v>13150</v>
      </c>
      <c r="O24" s="130">
        <f t="shared" si="3"/>
        <v>0</v>
      </c>
      <c r="P24" s="130">
        <f t="shared" si="4"/>
        <v>0</v>
      </c>
      <c r="Q24" s="86" t="s">
        <v>291</v>
      </c>
    </row>
    <row r="25" spans="1:17" ht="13.95" customHeight="1" thickBot="1">
      <c r="A25" s="228">
        <v>16</v>
      </c>
      <c r="B25" s="204" t="s">
        <v>576</v>
      </c>
      <c r="C25" s="205">
        <v>500</v>
      </c>
      <c r="D25" s="206">
        <v>1.3</v>
      </c>
      <c r="E25" s="214" t="s">
        <v>174</v>
      </c>
      <c r="F25" s="216">
        <v>27280</v>
      </c>
      <c r="G25" s="198">
        <f t="shared" si="6"/>
        <v>154470</v>
      </c>
      <c r="H25" s="173">
        <f t="shared" si="0"/>
        <v>529.41176470588232</v>
      </c>
      <c r="I25" s="209">
        <v>95</v>
      </c>
      <c r="J25" s="229">
        <v>5440</v>
      </c>
      <c r="L25" s="100">
        <f t="shared" si="7"/>
        <v>0</v>
      </c>
      <c r="M25" s="130">
        <f t="shared" si="1"/>
        <v>0</v>
      </c>
      <c r="N25" s="130">
        <f t="shared" si="2"/>
        <v>27280</v>
      </c>
      <c r="O25" s="130">
        <f t="shared" si="3"/>
        <v>0</v>
      </c>
      <c r="P25" s="130">
        <f t="shared" si="4"/>
        <v>0</v>
      </c>
      <c r="Q25" s="87" t="s">
        <v>214</v>
      </c>
    </row>
    <row r="26" spans="1:17" ht="13.95" customHeight="1" thickBot="1">
      <c r="A26" s="228">
        <v>17</v>
      </c>
      <c r="B26" s="204" t="s">
        <v>576</v>
      </c>
      <c r="C26" s="205">
        <v>150</v>
      </c>
      <c r="D26" s="206">
        <v>0.3</v>
      </c>
      <c r="E26" s="214" t="s">
        <v>174</v>
      </c>
      <c r="F26" s="216">
        <v>1890</v>
      </c>
      <c r="G26" s="198">
        <f t="shared" si="6"/>
        <v>156360</v>
      </c>
      <c r="H26" s="173">
        <f t="shared" si="0"/>
        <v>152.03619909502262</v>
      </c>
      <c r="I26" s="209">
        <v>95</v>
      </c>
      <c r="J26" s="229">
        <v>5270</v>
      </c>
      <c r="L26" s="100">
        <f t="shared" si="7"/>
        <v>0</v>
      </c>
      <c r="M26" s="130">
        <f t="shared" si="1"/>
        <v>0</v>
      </c>
      <c r="N26" s="130">
        <f t="shared" si="2"/>
        <v>1890</v>
      </c>
      <c r="O26" s="130">
        <f t="shared" si="3"/>
        <v>0</v>
      </c>
      <c r="P26" s="130">
        <f t="shared" si="4"/>
        <v>0</v>
      </c>
    </row>
    <row r="27" spans="1:17" ht="13.95" customHeight="1" thickBot="1">
      <c r="A27" s="228">
        <v>18</v>
      </c>
      <c r="B27" s="204" t="s">
        <v>576</v>
      </c>
      <c r="C27" s="205">
        <v>398</v>
      </c>
      <c r="D27" s="206">
        <v>0.9</v>
      </c>
      <c r="E27" s="214" t="s">
        <v>174</v>
      </c>
      <c r="F27" s="216">
        <v>15040</v>
      </c>
      <c r="G27" s="198">
        <f t="shared" si="6"/>
        <v>171400</v>
      </c>
      <c r="H27" s="173">
        <f t="shared" si="0"/>
        <v>414.20814479638011</v>
      </c>
      <c r="I27" s="209">
        <v>95</v>
      </c>
      <c r="J27" s="229">
        <v>5260</v>
      </c>
      <c r="L27" s="100">
        <f t="shared" si="7"/>
        <v>0</v>
      </c>
      <c r="M27" s="130">
        <f t="shared" si="1"/>
        <v>0</v>
      </c>
      <c r="N27" s="130">
        <f t="shared" si="2"/>
        <v>15040</v>
      </c>
      <c r="O27" s="130">
        <f t="shared" si="3"/>
        <v>0</v>
      </c>
      <c r="P27" s="130">
        <f t="shared" si="4"/>
        <v>0</v>
      </c>
    </row>
    <row r="28" spans="1:17" ht="13.95" customHeight="1" thickBot="1">
      <c r="A28" s="228">
        <v>19</v>
      </c>
      <c r="B28" s="204" t="s">
        <v>576</v>
      </c>
      <c r="C28" s="205">
        <v>400</v>
      </c>
      <c r="D28" s="206">
        <v>1.3</v>
      </c>
      <c r="E28" s="214" t="s">
        <v>174</v>
      </c>
      <c r="F28" s="216">
        <v>21860</v>
      </c>
      <c r="G28" s="198">
        <f t="shared" si="6"/>
        <v>193260</v>
      </c>
      <c r="H28" s="173">
        <f t="shared" si="0"/>
        <v>423.52941176470591</v>
      </c>
      <c r="I28" s="209">
        <v>95</v>
      </c>
      <c r="J28" s="229">
        <v>5210</v>
      </c>
      <c r="L28" s="100">
        <f t="shared" si="7"/>
        <v>0</v>
      </c>
      <c r="M28" s="130">
        <f t="shared" si="1"/>
        <v>0</v>
      </c>
      <c r="N28" s="130">
        <f t="shared" si="2"/>
        <v>21860</v>
      </c>
      <c r="O28" s="130">
        <f t="shared" si="3"/>
        <v>0</v>
      </c>
      <c r="P28" s="130">
        <f t="shared" si="4"/>
        <v>0</v>
      </c>
    </row>
    <row r="29" spans="1:17" ht="13.95" customHeight="1" thickBot="1">
      <c r="A29" s="228">
        <v>20</v>
      </c>
      <c r="B29" s="204" t="s">
        <v>576</v>
      </c>
      <c r="C29" s="205">
        <v>400</v>
      </c>
      <c r="D29" s="206">
        <v>0.9</v>
      </c>
      <c r="E29" s="214" t="s">
        <v>174</v>
      </c>
      <c r="F29" s="216">
        <v>15110</v>
      </c>
      <c r="G29" s="198">
        <f t="shared" si="6"/>
        <v>208370</v>
      </c>
      <c r="H29" s="173">
        <f t="shared" si="0"/>
        <v>416.28959276018105</v>
      </c>
      <c r="I29" s="209">
        <v>95</v>
      </c>
      <c r="J29" s="229">
        <v>5230</v>
      </c>
      <c r="L29" s="100">
        <f t="shared" si="7"/>
        <v>0</v>
      </c>
      <c r="M29" s="130">
        <f t="shared" si="1"/>
        <v>0</v>
      </c>
      <c r="N29" s="130">
        <f t="shared" si="2"/>
        <v>15110</v>
      </c>
      <c r="O29" s="130">
        <f t="shared" si="3"/>
        <v>0</v>
      </c>
      <c r="P29" s="130">
        <f t="shared" si="4"/>
        <v>0</v>
      </c>
    </row>
    <row r="30" spans="1:17" ht="13.95" customHeight="1" thickBot="1">
      <c r="A30" s="228">
        <v>21</v>
      </c>
      <c r="B30" s="204" t="s">
        <v>576</v>
      </c>
      <c r="C30" s="205">
        <v>300</v>
      </c>
      <c r="D30" s="206">
        <v>1.5</v>
      </c>
      <c r="E30" s="214" t="s">
        <v>174</v>
      </c>
      <c r="F30" s="216">
        <v>18880</v>
      </c>
      <c r="G30" s="198">
        <f t="shared" si="6"/>
        <v>227250</v>
      </c>
      <c r="H30" s="173">
        <f t="shared" si="0"/>
        <v>320.36199095022624</v>
      </c>
      <c r="I30" s="209">
        <v>95</v>
      </c>
      <c r="J30" s="229">
        <v>5500</v>
      </c>
      <c r="L30" s="100">
        <f t="shared" si="7"/>
        <v>0</v>
      </c>
      <c r="M30" s="130">
        <f t="shared" si="1"/>
        <v>0</v>
      </c>
      <c r="N30" s="130">
        <f t="shared" si="2"/>
        <v>18880</v>
      </c>
      <c r="O30" s="130">
        <f t="shared" si="3"/>
        <v>0</v>
      </c>
      <c r="P30" s="130">
        <f t="shared" si="4"/>
        <v>0</v>
      </c>
    </row>
    <row r="31" spans="1:17" ht="13.95" customHeight="1" thickBot="1">
      <c r="A31" s="228">
        <v>22</v>
      </c>
      <c r="B31" s="204" t="s">
        <v>576</v>
      </c>
      <c r="C31" s="205">
        <v>300</v>
      </c>
      <c r="D31" s="206">
        <v>0.6</v>
      </c>
      <c r="E31" s="214" t="s">
        <v>174</v>
      </c>
      <c r="F31" s="216">
        <v>7560</v>
      </c>
      <c r="G31" s="198">
        <f t="shared" si="6"/>
        <v>234810</v>
      </c>
      <c r="H31" s="173">
        <f t="shared" si="0"/>
        <v>308.1447963800905</v>
      </c>
      <c r="I31" s="209">
        <v>95</v>
      </c>
      <c r="J31" s="229">
        <v>5340</v>
      </c>
      <c r="L31" s="100">
        <f t="shared" si="7"/>
        <v>0</v>
      </c>
      <c r="M31" s="130">
        <f t="shared" si="1"/>
        <v>0</v>
      </c>
      <c r="N31" s="130">
        <f t="shared" si="2"/>
        <v>7560</v>
      </c>
      <c r="O31" s="130">
        <f t="shared" si="3"/>
        <v>0</v>
      </c>
      <c r="P31" s="130">
        <f t="shared" si="4"/>
        <v>0</v>
      </c>
    </row>
    <row r="32" spans="1:17" ht="13.95" customHeight="1" thickBot="1">
      <c r="A32" s="228">
        <v>23</v>
      </c>
      <c r="B32" s="204" t="s">
        <v>576</v>
      </c>
      <c r="C32" s="205">
        <v>350</v>
      </c>
      <c r="D32" s="206">
        <v>0.9</v>
      </c>
      <c r="E32" s="214" t="s">
        <v>174</v>
      </c>
      <c r="F32" s="216">
        <v>13220</v>
      </c>
      <c r="G32" s="198">
        <f t="shared" si="6"/>
        <v>248030</v>
      </c>
      <c r="H32" s="173">
        <f t="shared" si="0"/>
        <v>364.2533936651584</v>
      </c>
      <c r="I32" s="209">
        <v>95</v>
      </c>
      <c r="J32" s="229">
        <v>5320</v>
      </c>
      <c r="L32" s="100">
        <f t="shared" si="7"/>
        <v>0</v>
      </c>
      <c r="M32" s="130">
        <f t="shared" si="1"/>
        <v>0</v>
      </c>
      <c r="N32" s="130">
        <f t="shared" si="2"/>
        <v>13220</v>
      </c>
      <c r="O32" s="130">
        <f t="shared" si="3"/>
        <v>0</v>
      </c>
      <c r="P32" s="130">
        <f t="shared" si="4"/>
        <v>0</v>
      </c>
    </row>
    <row r="33" spans="1:16" ht="13.95" customHeight="1" thickBot="1">
      <c r="A33" s="228">
        <v>24</v>
      </c>
      <c r="B33" s="204" t="s">
        <v>576</v>
      </c>
      <c r="C33" s="205">
        <v>250</v>
      </c>
      <c r="D33" s="206">
        <v>1.5</v>
      </c>
      <c r="E33" s="214" t="s">
        <v>174</v>
      </c>
      <c r="F33" s="216">
        <v>15750</v>
      </c>
      <c r="G33" s="198">
        <f t="shared" si="6"/>
        <v>263780</v>
      </c>
      <c r="H33" s="173">
        <f t="shared" si="0"/>
        <v>266.96832579185519</v>
      </c>
      <c r="I33" s="209">
        <v>95</v>
      </c>
      <c r="J33" s="229">
        <v>5300</v>
      </c>
      <c r="L33" s="100">
        <f t="shared" si="7"/>
        <v>0</v>
      </c>
      <c r="M33" s="130">
        <f t="shared" si="1"/>
        <v>0</v>
      </c>
      <c r="N33" s="130">
        <f t="shared" si="2"/>
        <v>15750</v>
      </c>
      <c r="O33" s="130">
        <f t="shared" si="3"/>
        <v>0</v>
      </c>
      <c r="P33" s="130">
        <f t="shared" si="4"/>
        <v>0</v>
      </c>
    </row>
    <row r="34" spans="1:16" ht="13.95" customHeight="1" thickBot="1">
      <c r="A34" s="228">
        <v>25</v>
      </c>
      <c r="B34" s="204" t="s">
        <v>576</v>
      </c>
      <c r="C34" s="205">
        <v>250</v>
      </c>
      <c r="D34" s="206">
        <v>0.6</v>
      </c>
      <c r="E34" s="214" t="s">
        <v>174</v>
      </c>
      <c r="F34" s="216">
        <v>6310</v>
      </c>
      <c r="G34" s="198">
        <f t="shared" si="6"/>
        <v>270090</v>
      </c>
      <c r="H34" s="173">
        <f t="shared" si="0"/>
        <v>256.78733031674204</v>
      </c>
      <c r="I34" s="209">
        <v>95</v>
      </c>
      <c r="J34" s="229">
        <v>5210</v>
      </c>
      <c r="L34" s="100">
        <f t="shared" si="7"/>
        <v>0</v>
      </c>
      <c r="M34" s="130">
        <f t="shared" si="1"/>
        <v>0</v>
      </c>
      <c r="N34" s="130">
        <f t="shared" si="2"/>
        <v>6310</v>
      </c>
      <c r="O34" s="130">
        <f t="shared" si="3"/>
        <v>0</v>
      </c>
      <c r="P34" s="130">
        <f t="shared" si="4"/>
        <v>0</v>
      </c>
    </row>
    <row r="35" spans="1:16" ht="13.95" customHeight="1" thickBot="1">
      <c r="A35" s="228">
        <v>26</v>
      </c>
      <c r="B35" s="204" t="s">
        <v>576</v>
      </c>
      <c r="C35" s="205">
        <v>410</v>
      </c>
      <c r="D35" s="206">
        <v>1</v>
      </c>
      <c r="E35" s="214" t="s">
        <v>174</v>
      </c>
      <c r="F35" s="216">
        <v>17200</v>
      </c>
      <c r="G35" s="198">
        <f t="shared" si="6"/>
        <v>287290</v>
      </c>
      <c r="H35" s="173">
        <f t="shared" si="0"/>
        <v>428.55203619909503</v>
      </c>
      <c r="I35" s="209">
        <v>95</v>
      </c>
      <c r="J35" s="229">
        <v>4940</v>
      </c>
      <c r="L35" s="100">
        <f t="shared" si="7"/>
        <v>0</v>
      </c>
      <c r="M35" s="130">
        <f t="shared" si="1"/>
        <v>0</v>
      </c>
      <c r="N35" s="130">
        <f t="shared" si="2"/>
        <v>17200</v>
      </c>
      <c r="O35" s="130">
        <f t="shared" si="3"/>
        <v>0</v>
      </c>
      <c r="P35" s="130">
        <f t="shared" si="4"/>
        <v>0</v>
      </c>
    </row>
    <row r="36" spans="1:16" ht="13.95" customHeight="1" thickBot="1">
      <c r="A36" s="228">
        <v>27</v>
      </c>
      <c r="B36" s="204" t="s">
        <v>576</v>
      </c>
      <c r="C36" s="205">
        <v>248</v>
      </c>
      <c r="D36" s="206">
        <v>1.3</v>
      </c>
      <c r="E36" s="214" t="s">
        <v>174</v>
      </c>
      <c r="F36" s="216">
        <v>13560</v>
      </c>
      <c r="G36" s="198">
        <f t="shared" si="6"/>
        <v>300850</v>
      </c>
      <c r="H36" s="173">
        <f t="shared" si="0"/>
        <v>262.58823529411762</v>
      </c>
      <c r="I36" s="209">
        <v>95</v>
      </c>
      <c r="J36" s="229">
        <v>4960</v>
      </c>
      <c r="L36" s="100">
        <f t="shared" si="7"/>
        <v>0</v>
      </c>
      <c r="M36" s="130">
        <f t="shared" si="1"/>
        <v>0</v>
      </c>
      <c r="N36" s="130">
        <f t="shared" si="2"/>
        <v>13560</v>
      </c>
      <c r="O36" s="130">
        <f t="shared" si="3"/>
        <v>0</v>
      </c>
      <c r="P36" s="130">
        <f t="shared" si="4"/>
        <v>0</v>
      </c>
    </row>
    <row r="37" spans="1:16" ht="13.95" customHeight="1" thickBot="1">
      <c r="A37" s="228">
        <v>28</v>
      </c>
      <c r="B37" s="204" t="s">
        <v>576</v>
      </c>
      <c r="C37" s="205">
        <v>200</v>
      </c>
      <c r="D37" s="206">
        <v>1.5</v>
      </c>
      <c r="E37" s="214" t="s">
        <v>174</v>
      </c>
      <c r="F37" s="216">
        <v>12600</v>
      </c>
      <c r="G37" s="198">
        <f t="shared" si="6"/>
        <v>313450</v>
      </c>
      <c r="H37" s="173">
        <f t="shared" si="0"/>
        <v>213.57466063348417</v>
      </c>
      <c r="I37" s="209">
        <v>95</v>
      </c>
      <c r="J37" s="229">
        <v>4980</v>
      </c>
      <c r="L37" s="100">
        <f t="shared" si="7"/>
        <v>0</v>
      </c>
      <c r="M37" s="130">
        <f t="shared" si="1"/>
        <v>0</v>
      </c>
      <c r="N37" s="130">
        <f t="shared" si="2"/>
        <v>12600</v>
      </c>
      <c r="O37" s="130">
        <f t="shared" si="3"/>
        <v>0</v>
      </c>
      <c r="P37" s="130">
        <f t="shared" si="4"/>
        <v>0</v>
      </c>
    </row>
    <row r="38" spans="1:16" ht="13.95" customHeight="1" thickBot="1">
      <c r="A38" s="228">
        <v>29</v>
      </c>
      <c r="B38" s="204" t="s">
        <v>576</v>
      </c>
      <c r="C38" s="205">
        <v>319</v>
      </c>
      <c r="D38" s="206">
        <v>2</v>
      </c>
      <c r="E38" s="214" t="s">
        <v>174</v>
      </c>
      <c r="F38" s="216">
        <v>20800</v>
      </c>
      <c r="G38" s="198">
        <f t="shared" si="6"/>
        <v>334250</v>
      </c>
      <c r="H38" s="173">
        <f t="shared" si="0"/>
        <v>347.86877828054293</v>
      </c>
      <c r="I38" s="209">
        <v>95</v>
      </c>
      <c r="J38" s="229">
        <v>5300</v>
      </c>
      <c r="L38" s="100">
        <f t="shared" si="7"/>
        <v>0</v>
      </c>
      <c r="M38" s="130">
        <f t="shared" si="1"/>
        <v>0</v>
      </c>
      <c r="N38" s="130">
        <f t="shared" si="2"/>
        <v>20800</v>
      </c>
      <c r="O38" s="130">
        <f t="shared" si="3"/>
        <v>0</v>
      </c>
      <c r="P38" s="130">
        <f t="shared" si="4"/>
        <v>0</v>
      </c>
    </row>
    <row r="39" spans="1:16" ht="13.95" customHeight="1" thickBot="1">
      <c r="A39" s="228">
        <v>30</v>
      </c>
      <c r="B39" s="204"/>
      <c r="C39" s="205"/>
      <c r="D39" s="206"/>
      <c r="E39" s="214"/>
      <c r="F39" s="216">
        <f t="shared" si="5"/>
        <v>0</v>
      </c>
      <c r="G39" s="198">
        <f t="shared" si="6"/>
        <v>334250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334250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334250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334250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334250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334250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334250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334250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334250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334250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576</v>
      </c>
      <c r="C49" s="191">
        <f>(C5*E4)</f>
        <v>207.24516</v>
      </c>
      <c r="D49" s="213"/>
      <c r="E49" s="207" t="s">
        <v>214</v>
      </c>
      <c r="F49" s="215"/>
      <c r="G49" s="199"/>
      <c r="H49" s="173">
        <f t="shared" si="0"/>
        <v>207.24516</v>
      </c>
      <c r="I49" s="205">
        <v>95</v>
      </c>
      <c r="J49" s="229">
        <v>5060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358166.29671999998</v>
      </c>
      <c r="D50" s="195" t="s">
        <v>294</v>
      </c>
      <c r="E50" s="177" t="s">
        <v>295</v>
      </c>
      <c r="F50" s="191">
        <f>SUM(F10:F46)</f>
        <v>334250</v>
      </c>
      <c r="G50" s="201" t="s">
        <v>212</v>
      </c>
      <c r="H50" s="200"/>
      <c r="I50" s="197"/>
      <c r="J50" s="231" t="s">
        <v>257</v>
      </c>
      <c r="K50" s="32"/>
      <c r="L50" s="100"/>
      <c r="M50" s="101"/>
      <c r="N50" s="101"/>
      <c r="O50" s="102"/>
      <c r="P50" s="102"/>
    </row>
    <row r="51" spans="1:17" ht="13.95" customHeight="1" thickBot="1">
      <c r="A51" s="230" t="s">
        <v>259</v>
      </c>
      <c r="B51" s="210">
        <v>0.49583333333333335</v>
      </c>
      <c r="C51" s="190" t="s">
        <v>258</v>
      </c>
      <c r="D51" s="180" t="s">
        <v>260</v>
      </c>
      <c r="E51" s="210">
        <v>0.56805555555555554</v>
      </c>
      <c r="F51" s="190" t="s">
        <v>258</v>
      </c>
      <c r="G51" s="180" t="s">
        <v>261</v>
      </c>
      <c r="H51" s="217">
        <v>43179</v>
      </c>
      <c r="I51" s="197" t="s">
        <v>301</v>
      </c>
      <c r="J51" s="232">
        <f>H49+H55</f>
        <v>257.24516</v>
      </c>
      <c r="K51" s="172"/>
      <c r="L51" s="100"/>
      <c r="M51" s="101"/>
      <c r="N51" s="101"/>
      <c r="O51" s="102"/>
      <c r="P51" s="102"/>
    </row>
    <row r="52" spans="1:17" ht="13.95" customHeight="1" thickBot="1">
      <c r="A52" s="230" t="s">
        <v>234</v>
      </c>
      <c r="B52" s="205">
        <v>446</v>
      </c>
      <c r="C52" s="179" t="s">
        <v>134</v>
      </c>
      <c r="D52" s="180" t="s">
        <v>216</v>
      </c>
      <c r="E52" s="211">
        <f>MAX(D10:D48)</f>
        <v>2</v>
      </c>
      <c r="F52" s="179" t="s">
        <v>221</v>
      </c>
      <c r="G52" s="180" t="s">
        <v>222</v>
      </c>
      <c r="H52" s="211">
        <f>F50/(SUM(C15:C48)*42)</f>
        <v>1.0254262766825581</v>
      </c>
      <c r="I52" s="197" t="s">
        <v>221</v>
      </c>
      <c r="J52" s="233" t="s">
        <v>292</v>
      </c>
      <c r="L52" s="100"/>
      <c r="M52" s="101"/>
      <c r="N52" s="101"/>
      <c r="O52" s="102"/>
      <c r="P52" s="102"/>
    </row>
    <row r="53" spans="1:17" ht="13.95" customHeight="1" thickBot="1">
      <c r="A53" s="230" t="s">
        <v>235</v>
      </c>
      <c r="B53" s="205">
        <v>4706</v>
      </c>
      <c r="C53" s="179" t="s">
        <v>134</v>
      </c>
      <c r="D53" s="180" t="s">
        <v>217</v>
      </c>
      <c r="E53" s="205">
        <f>MAX(I10:I49)</f>
        <v>95</v>
      </c>
      <c r="F53" s="179" t="s">
        <v>135</v>
      </c>
      <c r="G53" s="180" t="s">
        <v>219</v>
      </c>
      <c r="H53" s="205">
        <f>AVERAGE(I14:I48)</f>
        <v>95</v>
      </c>
      <c r="I53" s="197" t="s">
        <v>135</v>
      </c>
      <c r="J53" s="234">
        <f>SUM(H10:H49)+E55+H55</f>
        <v>9000.4069785735828</v>
      </c>
      <c r="L53" s="172"/>
      <c r="M53" s="172"/>
      <c r="N53" s="172"/>
      <c r="O53" s="172"/>
      <c r="P53" s="172"/>
    </row>
    <row r="54" spans="1:17" ht="13.95" customHeight="1" thickBot="1">
      <c r="A54" s="230" t="s">
        <v>136</v>
      </c>
      <c r="B54" s="208">
        <v>1243</v>
      </c>
      <c r="C54" s="179" t="s">
        <v>134</v>
      </c>
      <c r="D54" s="180" t="s">
        <v>218</v>
      </c>
      <c r="E54" s="205">
        <f>MAX(J10:J49)</f>
        <v>6300</v>
      </c>
      <c r="F54" s="179" t="s">
        <v>134</v>
      </c>
      <c r="G54" s="180" t="s">
        <v>220</v>
      </c>
      <c r="H54" s="205">
        <f>AVERAGE(J14:J48)</f>
        <v>5539.6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0.57175865148470639</v>
      </c>
      <c r="C55" s="179" t="s">
        <v>289</v>
      </c>
      <c r="D55" s="189" t="s">
        <v>287</v>
      </c>
      <c r="E55" s="212">
        <v>57</v>
      </c>
      <c r="F55" s="179" t="s">
        <v>288</v>
      </c>
      <c r="G55" s="178" t="s">
        <v>290</v>
      </c>
      <c r="H55" s="212">
        <v>50</v>
      </c>
      <c r="I55" s="197" t="s">
        <v>288</v>
      </c>
      <c r="J55" s="234">
        <f>(C50/42)+E55+H55</f>
        <v>8634.7689695238096</v>
      </c>
      <c r="L55" s="85">
        <f t="shared" ref="L55:P55" si="10">SUM(L10:L49)</f>
        <v>59.523809523809526</v>
      </c>
      <c r="M55" s="85">
        <f t="shared" si="10"/>
        <v>83810</v>
      </c>
      <c r="N55" s="85">
        <f t="shared" si="10"/>
        <v>250440</v>
      </c>
      <c r="O55" s="85">
        <f t="shared" si="10"/>
        <v>0</v>
      </c>
      <c r="P55" s="85">
        <f t="shared" si="10"/>
        <v>0</v>
      </c>
    </row>
    <row r="56" spans="1:17" ht="43.2" customHeight="1">
      <c r="A56" s="625" t="s">
        <v>595</v>
      </c>
      <c r="B56" s="637"/>
      <c r="C56" s="637"/>
      <c r="D56" s="637"/>
      <c r="E56" s="637"/>
      <c r="F56" s="637"/>
      <c r="G56" s="637"/>
      <c r="H56" s="637"/>
      <c r="I56" s="637"/>
      <c r="J56" s="638"/>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9348</v>
      </c>
      <c r="B61" s="119">
        <f>C6</f>
        <v>9497</v>
      </c>
      <c r="C61" s="119">
        <f>C50</f>
        <v>358166.29671999998</v>
      </c>
      <c r="D61" s="119">
        <f>J55</f>
        <v>8634.7689695238096</v>
      </c>
      <c r="E61" s="119">
        <f>F50</f>
        <v>334250</v>
      </c>
      <c r="F61" s="119">
        <f>M55</f>
        <v>83810</v>
      </c>
      <c r="G61" s="119">
        <f>N55</f>
        <v>250440</v>
      </c>
      <c r="H61" s="119">
        <f>O55</f>
        <v>0</v>
      </c>
      <c r="I61" s="119">
        <f>P55</f>
        <v>0</v>
      </c>
      <c r="J61" s="119">
        <f>B52</f>
        <v>446</v>
      </c>
      <c r="K61" s="119">
        <f>B53</f>
        <v>4706</v>
      </c>
      <c r="L61" s="119">
        <f>B54</f>
        <v>1243</v>
      </c>
      <c r="M61" s="120">
        <f>B55</f>
        <v>0.57175865148470639</v>
      </c>
      <c r="N61" s="119">
        <f>E53</f>
        <v>95</v>
      </c>
      <c r="O61" s="119">
        <f>H53</f>
        <v>95</v>
      </c>
      <c r="P61" s="119">
        <f>E54</f>
        <v>6300</v>
      </c>
      <c r="Q61" s="119">
        <f>H54</f>
        <v>5539.6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474"/>
  <sheetViews>
    <sheetView zoomScaleNormal="100" workbookViewId="0">
      <selection activeCell="G12" sqref="G12"/>
    </sheetView>
  </sheetViews>
  <sheetFormatPr defaultRowHeight="14.4"/>
  <cols>
    <col min="1" max="1" width="13.109375" bestFit="1" customWidth="1"/>
    <col min="2" max="2" width="15.33203125" bestFit="1" customWidth="1"/>
    <col min="3" max="9" width="12.6640625" style="25" customWidth="1"/>
    <col min="10" max="12" width="12.6640625" customWidth="1"/>
  </cols>
  <sheetData>
    <row r="1" spans="1:12" ht="17.399999999999999">
      <c r="A1" s="672" t="s">
        <v>213</v>
      </c>
      <c r="B1" s="673"/>
      <c r="C1" s="673"/>
      <c r="D1" s="673"/>
      <c r="E1" s="673"/>
      <c r="F1" s="673"/>
      <c r="G1" s="673"/>
      <c r="H1" s="673"/>
      <c r="I1" s="673"/>
      <c r="J1" s="673"/>
      <c r="K1" s="673"/>
      <c r="L1" s="674"/>
    </row>
    <row r="2" spans="1:12" ht="21" customHeight="1">
      <c r="A2" s="675" t="s">
        <v>437</v>
      </c>
      <c r="B2" s="676"/>
      <c r="C2" s="676"/>
      <c r="D2" s="676"/>
      <c r="E2" s="676"/>
      <c r="F2" s="676"/>
      <c r="G2" s="676"/>
      <c r="H2" s="676"/>
      <c r="I2" s="676"/>
      <c r="J2" s="676"/>
      <c r="K2" s="676"/>
      <c r="L2" s="677"/>
    </row>
    <row r="3" spans="1:12">
      <c r="A3" s="104"/>
      <c r="B3" s="155"/>
      <c r="C3" s="71"/>
      <c r="D3" s="71"/>
      <c r="E3" s="71"/>
      <c r="F3" s="71"/>
      <c r="G3" s="71"/>
      <c r="H3" s="71"/>
      <c r="I3" s="71"/>
      <c r="J3" s="73"/>
      <c r="K3" s="73"/>
      <c r="L3" s="105"/>
    </row>
    <row r="4" spans="1:12" ht="21" thickBot="1">
      <c r="A4" s="678" t="s">
        <v>198</v>
      </c>
      <c r="B4" s="679"/>
      <c r="C4" s="679"/>
      <c r="D4" s="680"/>
      <c r="E4" s="688" t="s">
        <v>15</v>
      </c>
      <c r="F4" s="689"/>
      <c r="G4" s="358" t="s">
        <v>16</v>
      </c>
      <c r="H4" s="358" t="s">
        <v>17</v>
      </c>
      <c r="I4" s="358" t="s">
        <v>18</v>
      </c>
      <c r="J4" s="358" t="s">
        <v>19</v>
      </c>
      <c r="K4" s="358" t="s">
        <v>20</v>
      </c>
      <c r="L4" s="359" t="s">
        <v>21</v>
      </c>
    </row>
    <row r="5" spans="1:12" ht="15" thickBot="1">
      <c r="A5" s="681" t="s">
        <v>199</v>
      </c>
      <c r="B5" s="632"/>
      <c r="C5" s="632"/>
      <c r="D5" s="633"/>
      <c r="E5" s="662" t="s">
        <v>245</v>
      </c>
      <c r="F5" s="663"/>
      <c r="G5" s="27">
        <v>11080</v>
      </c>
      <c r="H5" s="27">
        <v>12640</v>
      </c>
      <c r="I5" s="28">
        <v>4.7779999999999996</v>
      </c>
      <c r="J5" s="28">
        <v>4.6529999999999996</v>
      </c>
      <c r="K5" s="28">
        <v>6.05</v>
      </c>
      <c r="L5" s="103">
        <v>2.2169999999999999E-2</v>
      </c>
    </row>
    <row r="6" spans="1:12">
      <c r="A6" s="104"/>
      <c r="B6" s="73"/>
      <c r="C6" s="71"/>
      <c r="D6" s="71"/>
      <c r="E6" s="71"/>
      <c r="F6" s="71"/>
      <c r="G6" s="71"/>
      <c r="H6" s="71"/>
      <c r="I6" s="71"/>
      <c r="J6" s="73"/>
      <c r="K6" s="73"/>
      <c r="L6" s="105"/>
    </row>
    <row r="7" spans="1:12">
      <c r="A7" s="682" t="s">
        <v>22</v>
      </c>
      <c r="B7" s="683"/>
      <c r="C7" s="684" t="s">
        <v>438</v>
      </c>
      <c r="D7" s="684"/>
      <c r="E7" s="684"/>
      <c r="F7" s="684"/>
      <c r="G7" s="684"/>
      <c r="H7" s="71"/>
      <c r="I7" s="78" t="s">
        <v>26</v>
      </c>
      <c r="J7" s="664" t="s">
        <v>439</v>
      </c>
      <c r="K7" s="665"/>
      <c r="L7" s="106"/>
    </row>
    <row r="8" spans="1:12">
      <c r="A8" s="104"/>
      <c r="B8" s="70"/>
      <c r="C8" s="69"/>
      <c r="D8" s="69"/>
      <c r="E8" s="69"/>
      <c r="F8" s="69"/>
      <c r="G8" s="69"/>
      <c r="H8" s="71"/>
      <c r="I8" s="71"/>
      <c r="J8" s="73"/>
      <c r="K8" s="70"/>
      <c r="L8" s="105"/>
    </row>
    <row r="9" spans="1:12" ht="15.6" customHeight="1">
      <c r="A9" s="666" t="s">
        <v>200</v>
      </c>
      <c r="B9" s="667"/>
      <c r="C9" s="667"/>
      <c r="D9" s="667"/>
      <c r="E9" s="667"/>
      <c r="F9" s="667"/>
      <c r="G9" s="668"/>
      <c r="H9" s="71"/>
      <c r="I9" s="71"/>
      <c r="J9" s="79" t="s">
        <v>23</v>
      </c>
      <c r="K9" s="79" t="s">
        <v>24</v>
      </c>
      <c r="L9" s="107" t="s">
        <v>25</v>
      </c>
    </row>
    <row r="10" spans="1:12" ht="15.6" customHeight="1">
      <c r="A10" s="669"/>
      <c r="B10" s="670"/>
      <c r="C10" s="670"/>
      <c r="D10" s="670"/>
      <c r="E10" s="670"/>
      <c r="F10" s="670"/>
      <c r="G10" s="671"/>
      <c r="H10" s="71"/>
      <c r="I10" s="71"/>
      <c r="J10" s="29">
        <v>8637</v>
      </c>
      <c r="K10" s="29">
        <v>8974</v>
      </c>
      <c r="L10" s="108">
        <v>9376</v>
      </c>
    </row>
    <row r="11" spans="1:12" ht="15.6">
      <c r="A11" s="104"/>
      <c r="B11" s="152"/>
      <c r="C11" s="71"/>
      <c r="D11" s="71"/>
      <c r="E11" s="71"/>
      <c r="F11" s="69"/>
      <c r="G11" s="69"/>
      <c r="H11" s="69"/>
      <c r="I11" s="69"/>
      <c r="J11" s="69"/>
      <c r="K11" s="73"/>
      <c r="L11" s="105"/>
    </row>
    <row r="12" spans="1:12">
      <c r="A12" s="104"/>
      <c r="B12" s="70"/>
      <c r="C12" s="71"/>
      <c r="D12" s="74" t="s">
        <v>169</v>
      </c>
      <c r="E12" s="29">
        <v>19442</v>
      </c>
      <c r="F12" s="69"/>
      <c r="G12" s="69"/>
      <c r="H12" s="69"/>
      <c r="I12" s="72" t="s">
        <v>27</v>
      </c>
      <c r="J12" s="29">
        <v>95</v>
      </c>
      <c r="K12" s="73"/>
      <c r="L12" s="105"/>
    </row>
    <row r="13" spans="1:12">
      <c r="A13" s="104"/>
      <c r="B13" s="70"/>
      <c r="C13" s="69"/>
      <c r="D13" s="74" t="s">
        <v>28</v>
      </c>
      <c r="E13" s="29">
        <v>20</v>
      </c>
      <c r="F13" s="69"/>
      <c r="G13" s="69"/>
      <c r="H13" s="69"/>
      <c r="I13" s="72" t="s">
        <v>29</v>
      </c>
      <c r="J13" s="30">
        <v>0.65</v>
      </c>
      <c r="K13" s="70"/>
      <c r="L13" s="105"/>
    </row>
    <row r="14" spans="1:12">
      <c r="A14" s="104"/>
      <c r="B14" s="70"/>
      <c r="C14" s="69"/>
      <c r="D14" s="74" t="s">
        <v>30</v>
      </c>
      <c r="E14" s="29">
        <v>100</v>
      </c>
      <c r="F14" s="69"/>
      <c r="G14" s="75"/>
      <c r="H14" s="69"/>
      <c r="I14" s="72" t="s">
        <v>31</v>
      </c>
      <c r="J14" s="29">
        <v>60</v>
      </c>
      <c r="K14" s="70"/>
      <c r="L14" s="105"/>
    </row>
    <row r="15" spans="1:12">
      <c r="A15" s="104"/>
      <c r="B15" s="117"/>
      <c r="C15" s="75"/>
      <c r="D15" s="72" t="s">
        <v>32</v>
      </c>
      <c r="E15" s="29">
        <v>19393</v>
      </c>
      <c r="F15" s="69"/>
      <c r="G15" s="69"/>
      <c r="H15" s="69"/>
      <c r="I15" s="72" t="s">
        <v>164</v>
      </c>
      <c r="J15" s="29">
        <v>6</v>
      </c>
      <c r="K15" s="70"/>
      <c r="L15" s="105"/>
    </row>
    <row r="16" spans="1:12" ht="15" thickBot="1">
      <c r="A16" s="104"/>
      <c r="B16" s="117"/>
      <c r="C16" s="75"/>
      <c r="D16" s="72" t="s">
        <v>173</v>
      </c>
      <c r="E16" s="29">
        <v>16</v>
      </c>
      <c r="F16" s="69"/>
      <c r="G16" s="69"/>
      <c r="H16" s="69"/>
      <c r="I16" s="72" t="s">
        <v>166</v>
      </c>
      <c r="J16" s="116">
        <v>1</v>
      </c>
      <c r="K16" s="70"/>
      <c r="L16" s="105"/>
    </row>
    <row r="17" spans="1:13" ht="15" thickBot="1">
      <c r="A17" s="104"/>
      <c r="B17" s="117"/>
      <c r="C17" s="75"/>
      <c r="D17" s="72" t="s">
        <v>172</v>
      </c>
      <c r="E17" s="29">
        <v>148.5</v>
      </c>
      <c r="F17" s="69"/>
      <c r="G17" s="69"/>
      <c r="H17" s="69"/>
      <c r="I17" s="72" t="s">
        <v>184</v>
      </c>
      <c r="J17" s="114">
        <f>COUNTIF(C28:C647,"&gt;1000")</f>
        <v>56</v>
      </c>
      <c r="K17" s="70"/>
      <c r="L17" s="105"/>
    </row>
    <row r="18" spans="1:13" ht="15" thickBot="1">
      <c r="A18" s="104"/>
      <c r="B18" s="117"/>
      <c r="C18" s="75"/>
      <c r="D18" s="72" t="s">
        <v>33</v>
      </c>
      <c r="E18" s="113">
        <v>7</v>
      </c>
      <c r="F18" s="69"/>
      <c r="G18" s="69"/>
      <c r="H18" s="69"/>
      <c r="I18" s="76" t="s">
        <v>34</v>
      </c>
      <c r="J18" s="115">
        <v>1830</v>
      </c>
      <c r="K18" s="70"/>
      <c r="L18" s="105"/>
    </row>
    <row r="19" spans="1:13" ht="15" thickBot="1">
      <c r="A19" s="104"/>
      <c r="B19" s="117"/>
      <c r="C19" s="75"/>
      <c r="D19" s="72" t="s">
        <v>171</v>
      </c>
      <c r="E19" s="174">
        <v>16</v>
      </c>
      <c r="F19" s="69"/>
      <c r="G19" s="69"/>
      <c r="H19" s="69"/>
      <c r="I19" s="76" t="s">
        <v>35</v>
      </c>
      <c r="J19" s="114">
        <f>(J18*E21)</f>
        <v>330315</v>
      </c>
      <c r="K19" s="77" t="s">
        <v>36</v>
      </c>
      <c r="L19" s="105"/>
    </row>
    <row r="20" spans="1:13" ht="15" thickBot="1">
      <c r="A20" s="104"/>
      <c r="B20" s="117"/>
      <c r="C20" s="75"/>
      <c r="D20" s="72" t="s">
        <v>170</v>
      </c>
      <c r="E20" s="114">
        <f>E17/(E18-1)</f>
        <v>24.75</v>
      </c>
      <c r="F20" s="69"/>
      <c r="G20" s="69"/>
      <c r="H20" s="69"/>
      <c r="I20" s="76" t="s">
        <v>37</v>
      </c>
      <c r="J20" s="114">
        <f>J19*E22</f>
        <v>18300000</v>
      </c>
      <c r="K20" s="77" t="s">
        <v>36</v>
      </c>
      <c r="L20" s="105"/>
    </row>
    <row r="21" spans="1:13" ht="15" thickBot="1">
      <c r="A21" s="104"/>
      <c r="B21" s="117"/>
      <c r="C21" s="75"/>
      <c r="D21" s="72" t="s">
        <v>38</v>
      </c>
      <c r="E21" s="114">
        <f>E17+E19+E16</f>
        <v>180.5</v>
      </c>
      <c r="F21" s="150" t="s">
        <v>278</v>
      </c>
      <c r="G21" s="69"/>
      <c r="H21" s="69"/>
      <c r="I21" s="69"/>
      <c r="J21" s="70"/>
      <c r="K21" s="70"/>
      <c r="L21" s="105"/>
    </row>
    <row r="22" spans="1:13" ht="15" thickBot="1">
      <c r="A22" s="104"/>
      <c r="B22" s="117"/>
      <c r="C22" s="75"/>
      <c r="D22" s="72" t="s">
        <v>39</v>
      </c>
      <c r="E22" s="542">
        <f>E25/E21</f>
        <v>55.401662049861493</v>
      </c>
      <c r="F22" s="151">
        <v>56</v>
      </c>
      <c r="G22" s="69"/>
      <c r="H22" s="69"/>
      <c r="I22" s="76" t="s">
        <v>40</v>
      </c>
      <c r="J22" s="685" t="s">
        <v>440</v>
      </c>
      <c r="K22" s="686"/>
      <c r="L22" s="687"/>
    </row>
    <row r="23" spans="1:13" ht="15" thickBot="1">
      <c r="A23" s="104"/>
      <c r="B23" s="117"/>
      <c r="C23" s="75"/>
      <c r="D23" s="72" t="s">
        <v>346</v>
      </c>
      <c r="E23" s="114">
        <v>19348</v>
      </c>
      <c r="F23" s="253" t="s">
        <v>342</v>
      </c>
      <c r="G23" s="69"/>
      <c r="H23" s="69"/>
      <c r="I23" s="76" t="s">
        <v>41</v>
      </c>
      <c r="J23" s="659" t="s">
        <v>508</v>
      </c>
      <c r="K23" s="660"/>
      <c r="L23" s="661"/>
    </row>
    <row r="24" spans="1:13" ht="15" thickBot="1">
      <c r="A24" s="104"/>
      <c r="B24" s="117"/>
      <c r="C24" s="75"/>
      <c r="D24" s="72" t="s">
        <v>185</v>
      </c>
      <c r="E24" s="114">
        <v>9348</v>
      </c>
      <c r="F24" s="253" t="s">
        <v>434</v>
      </c>
      <c r="G24" s="69"/>
      <c r="H24" s="69"/>
      <c r="I24" s="76" t="s">
        <v>41</v>
      </c>
      <c r="J24" s="659" t="s">
        <v>507</v>
      </c>
      <c r="K24" s="660"/>
      <c r="L24" s="661"/>
    </row>
    <row r="25" spans="1:13" ht="15" thickBot="1">
      <c r="A25" s="154" t="s">
        <v>255</v>
      </c>
      <c r="B25" s="153"/>
      <c r="C25" s="109"/>
      <c r="D25" s="110" t="s">
        <v>42</v>
      </c>
      <c r="E25" s="543">
        <f>E23-E24</f>
        <v>10000</v>
      </c>
      <c r="F25" s="111"/>
      <c r="G25" s="111"/>
      <c r="H25" s="111"/>
      <c r="I25" s="112" t="s">
        <v>41</v>
      </c>
      <c r="J25" s="656" t="s">
        <v>506</v>
      </c>
      <c r="K25" s="657"/>
      <c r="L25" s="658"/>
    </row>
    <row r="26" spans="1:13" ht="15" thickBot="1">
      <c r="B26" s="26"/>
      <c r="C26" s="24"/>
      <c r="D26" s="24"/>
      <c r="E26" s="24"/>
      <c r="F26" s="24"/>
      <c r="G26" s="24"/>
      <c r="H26" s="24"/>
      <c r="I26" s="24"/>
      <c r="J26" s="26"/>
      <c r="K26" s="26"/>
    </row>
    <row r="27" spans="1:13" s="31" customFormat="1" ht="40.950000000000003" customHeight="1" thickBot="1">
      <c r="A27" s="60" t="s">
        <v>254</v>
      </c>
      <c r="B27" s="156" t="s">
        <v>43</v>
      </c>
      <c r="C27" s="61" t="s">
        <v>237</v>
      </c>
      <c r="D27" s="61" t="s">
        <v>191</v>
      </c>
      <c r="E27" s="61" t="s">
        <v>192</v>
      </c>
      <c r="F27" s="61" t="s">
        <v>167</v>
      </c>
      <c r="G27" s="61" t="s">
        <v>45</v>
      </c>
      <c r="H27" s="61" t="s">
        <v>168</v>
      </c>
      <c r="I27" s="61" t="s">
        <v>44</v>
      </c>
      <c r="J27" s="690" t="s">
        <v>253</v>
      </c>
      <c r="K27" s="691"/>
      <c r="L27" s="692"/>
    </row>
    <row r="28" spans="1:13" s="31" customFormat="1" ht="15" customHeight="1">
      <c r="A28" s="158"/>
      <c r="B28" s="159" t="s">
        <v>201</v>
      </c>
      <c r="C28" s="565" t="s">
        <v>343</v>
      </c>
      <c r="D28" s="62"/>
      <c r="E28" s="62"/>
      <c r="F28" s="67"/>
      <c r="G28" s="62"/>
      <c r="H28" s="62"/>
      <c r="I28" s="62"/>
      <c r="J28" s="62"/>
      <c r="K28" s="62"/>
      <c r="L28" s="63"/>
    </row>
    <row r="29" spans="1:13" ht="15" customHeight="1">
      <c r="A29" s="160" t="s">
        <v>271</v>
      </c>
      <c r="B29" s="218">
        <v>43158</v>
      </c>
      <c r="C29" s="254">
        <v>2</v>
      </c>
      <c r="D29" s="566">
        <v>19346</v>
      </c>
      <c r="E29" s="563">
        <v>19348</v>
      </c>
      <c r="F29" s="653">
        <v>48</v>
      </c>
      <c r="G29" s="653">
        <f>E29-D30</f>
        <v>18</v>
      </c>
      <c r="H29" s="653" t="s">
        <v>344</v>
      </c>
      <c r="I29" s="641">
        <v>8946</v>
      </c>
      <c r="J29" s="693" t="s">
        <v>381</v>
      </c>
      <c r="K29" s="694"/>
      <c r="L29" s="695"/>
    </row>
    <row r="30" spans="1:13" ht="15" customHeight="1">
      <c r="A30" s="160" t="s">
        <v>272</v>
      </c>
      <c r="B30" s="223">
        <v>7121</v>
      </c>
      <c r="C30" s="254">
        <v>2</v>
      </c>
      <c r="D30" s="566">
        <v>19330</v>
      </c>
      <c r="E30" s="567">
        <v>19332</v>
      </c>
      <c r="F30" s="654"/>
      <c r="G30" s="654"/>
      <c r="H30" s="654"/>
      <c r="I30" s="642"/>
      <c r="J30" s="696"/>
      <c r="K30" s="697"/>
      <c r="L30" s="698"/>
      <c r="M30" s="59"/>
    </row>
    <row r="31" spans="1:13" ht="15" customHeight="1">
      <c r="A31" s="160" t="s">
        <v>273</v>
      </c>
      <c r="B31" s="349">
        <v>12</v>
      </c>
      <c r="C31" s="254"/>
      <c r="D31" s="566"/>
      <c r="E31" s="567"/>
      <c r="F31" s="654"/>
      <c r="G31" s="654"/>
      <c r="H31" s="654"/>
      <c r="I31" s="642"/>
      <c r="J31" s="696"/>
      <c r="K31" s="697"/>
      <c r="L31" s="698"/>
      <c r="M31" s="59"/>
    </row>
    <row r="32" spans="1:13" ht="15" customHeight="1">
      <c r="A32" s="160" t="s">
        <v>274</v>
      </c>
      <c r="B32" s="221">
        <v>4300</v>
      </c>
      <c r="C32" s="254"/>
      <c r="D32" s="566"/>
      <c r="E32" s="567"/>
      <c r="F32" s="654"/>
      <c r="G32" s="654"/>
      <c r="H32" s="654"/>
      <c r="I32" s="642"/>
      <c r="J32" s="696"/>
      <c r="K32" s="697"/>
      <c r="L32" s="698"/>
      <c r="M32" s="59"/>
    </row>
    <row r="33" spans="1:12" ht="15" customHeight="1" thickBot="1">
      <c r="A33" s="161" t="s">
        <v>268</v>
      </c>
      <c r="B33" s="222">
        <v>970</v>
      </c>
      <c r="C33" s="255"/>
      <c r="D33" s="564"/>
      <c r="E33" s="568"/>
      <c r="F33" s="655"/>
      <c r="G33" s="655"/>
      <c r="H33" s="655"/>
      <c r="I33" s="643"/>
      <c r="J33" s="699"/>
      <c r="K33" s="700"/>
      <c r="L33" s="701"/>
    </row>
    <row r="34" spans="1:12" s="31" customFormat="1" ht="15" customHeight="1">
      <c r="A34" s="162"/>
      <c r="B34" s="157" t="s">
        <v>46</v>
      </c>
      <c r="C34" s="577">
        <v>19314</v>
      </c>
      <c r="D34" s="639" t="s">
        <v>345</v>
      </c>
      <c r="E34" s="640"/>
      <c r="F34" s="62"/>
      <c r="G34" s="62"/>
      <c r="H34" s="62"/>
      <c r="I34" s="62"/>
      <c r="J34" s="64"/>
      <c r="K34" s="64"/>
      <c r="L34" s="65"/>
    </row>
    <row r="35" spans="1:12" ht="15" customHeight="1">
      <c r="A35" s="160" t="s">
        <v>267</v>
      </c>
      <c r="B35" s="218">
        <v>43164</v>
      </c>
      <c r="C35" s="254">
        <v>1</v>
      </c>
      <c r="D35" s="566">
        <v>19297</v>
      </c>
      <c r="E35" s="563">
        <v>19298</v>
      </c>
      <c r="F35" s="653">
        <f>($J$15*$J$16)*SUM(C35:C41)</f>
        <v>42</v>
      </c>
      <c r="G35" s="653">
        <f>E35-D41</f>
        <v>149.5</v>
      </c>
      <c r="H35" s="653">
        <f>C34-C42</f>
        <v>181.5</v>
      </c>
      <c r="I35" s="641">
        <v>8940</v>
      </c>
      <c r="J35" s="644" t="s">
        <v>505</v>
      </c>
      <c r="K35" s="645"/>
      <c r="L35" s="646"/>
    </row>
    <row r="36" spans="1:12" ht="15" customHeight="1">
      <c r="A36" s="160" t="s">
        <v>262</v>
      </c>
      <c r="B36" s="219">
        <v>0.4694444444444445</v>
      </c>
      <c r="C36" s="254">
        <v>1</v>
      </c>
      <c r="D36" s="566">
        <v>19272.25</v>
      </c>
      <c r="E36" s="563">
        <v>19273.25</v>
      </c>
      <c r="F36" s="654"/>
      <c r="G36" s="654"/>
      <c r="H36" s="654"/>
      <c r="I36" s="642"/>
      <c r="J36" s="647"/>
      <c r="K36" s="648"/>
      <c r="L36" s="649"/>
    </row>
    <row r="37" spans="1:12" ht="15" customHeight="1">
      <c r="A37" s="160" t="s">
        <v>264</v>
      </c>
      <c r="B37" s="220">
        <v>0.5</v>
      </c>
      <c r="C37" s="254">
        <v>1</v>
      </c>
      <c r="D37" s="566">
        <v>19247.5</v>
      </c>
      <c r="E37" s="563">
        <v>19248.5</v>
      </c>
      <c r="F37" s="654"/>
      <c r="G37" s="654"/>
      <c r="H37" s="654"/>
      <c r="I37" s="642"/>
      <c r="J37" s="647"/>
      <c r="K37" s="648"/>
      <c r="L37" s="649"/>
    </row>
    <row r="38" spans="1:12" ht="15" customHeight="1">
      <c r="A38" s="160" t="s">
        <v>265</v>
      </c>
      <c r="B38" s="220">
        <v>0.50416666666666665</v>
      </c>
      <c r="C38" s="254">
        <v>1</v>
      </c>
      <c r="D38" s="566">
        <v>19222.75</v>
      </c>
      <c r="E38" s="563">
        <v>19223.75</v>
      </c>
      <c r="F38" s="654"/>
      <c r="G38" s="654"/>
      <c r="H38" s="654"/>
      <c r="I38" s="642"/>
      <c r="J38" s="647"/>
      <c r="K38" s="648"/>
      <c r="L38" s="649"/>
    </row>
    <row r="39" spans="1:12" ht="15" customHeight="1">
      <c r="A39" s="160" t="s">
        <v>217</v>
      </c>
      <c r="B39" s="221">
        <v>12</v>
      </c>
      <c r="C39" s="254">
        <v>1</v>
      </c>
      <c r="D39" s="566">
        <v>19198</v>
      </c>
      <c r="E39" s="563">
        <v>19199</v>
      </c>
      <c r="F39" s="654"/>
      <c r="G39" s="654"/>
      <c r="H39" s="654"/>
      <c r="I39" s="642"/>
      <c r="J39" s="647"/>
      <c r="K39" s="648"/>
      <c r="L39" s="649"/>
    </row>
    <row r="40" spans="1:12" ht="15" customHeight="1">
      <c r="A40" s="160" t="s">
        <v>266</v>
      </c>
      <c r="B40" s="221">
        <v>1478</v>
      </c>
      <c r="C40" s="254">
        <v>1</v>
      </c>
      <c r="D40" s="566">
        <v>19173.25</v>
      </c>
      <c r="E40" s="563">
        <v>19174.25</v>
      </c>
      <c r="F40" s="654"/>
      <c r="G40" s="654"/>
      <c r="H40" s="654"/>
      <c r="I40" s="642"/>
      <c r="J40" s="647"/>
      <c r="K40" s="648"/>
      <c r="L40" s="649"/>
    </row>
    <row r="41" spans="1:12" ht="15" customHeight="1" thickBot="1">
      <c r="A41" s="161" t="s">
        <v>268</v>
      </c>
      <c r="B41" s="222">
        <v>490</v>
      </c>
      <c r="C41" s="255">
        <v>1</v>
      </c>
      <c r="D41" s="564">
        <v>19148.5</v>
      </c>
      <c r="E41" s="576">
        <v>19149.5</v>
      </c>
      <c r="F41" s="655"/>
      <c r="G41" s="655"/>
      <c r="H41" s="655"/>
      <c r="I41" s="643"/>
      <c r="J41" s="650"/>
      <c r="K41" s="651"/>
      <c r="L41" s="652"/>
    </row>
    <row r="42" spans="1:12">
      <c r="A42" s="163"/>
      <c r="B42" s="157" t="s">
        <v>193</v>
      </c>
      <c r="C42" s="577">
        <v>19132.5</v>
      </c>
      <c r="D42" s="639" t="s">
        <v>345</v>
      </c>
      <c r="E42" s="640"/>
      <c r="F42" s="62"/>
      <c r="G42" s="62"/>
      <c r="H42" s="62"/>
      <c r="I42" s="62"/>
      <c r="J42" s="64"/>
      <c r="K42" s="64"/>
      <c r="L42" s="65"/>
    </row>
    <row r="43" spans="1:12" ht="14.4" customHeight="1">
      <c r="A43" s="160" t="s">
        <v>267</v>
      </c>
      <c r="B43" s="218">
        <v>43164</v>
      </c>
      <c r="C43" s="254">
        <v>1</v>
      </c>
      <c r="D43" s="566">
        <v>19115.5</v>
      </c>
      <c r="E43" s="563">
        <v>19116.5</v>
      </c>
      <c r="F43" s="653">
        <f>($J$15*$J$16)*SUM(C43:C49)</f>
        <v>42</v>
      </c>
      <c r="G43" s="653">
        <f>E43-D49</f>
        <v>149.5</v>
      </c>
      <c r="H43" s="653">
        <f>C42-C50</f>
        <v>181.5</v>
      </c>
      <c r="I43" s="641">
        <v>8935</v>
      </c>
      <c r="J43" s="644" t="s">
        <v>263</v>
      </c>
      <c r="K43" s="645"/>
      <c r="L43" s="646"/>
    </row>
    <row r="44" spans="1:12">
      <c r="A44" s="160" t="s">
        <v>262</v>
      </c>
      <c r="B44" s="219">
        <v>0.87361111111111101</v>
      </c>
      <c r="C44" s="254">
        <v>1</v>
      </c>
      <c r="D44" s="566">
        <v>19090.75</v>
      </c>
      <c r="E44" s="563">
        <v>19091.75</v>
      </c>
      <c r="F44" s="654"/>
      <c r="G44" s="654"/>
      <c r="H44" s="654"/>
      <c r="I44" s="642"/>
      <c r="J44" s="647"/>
      <c r="K44" s="648"/>
      <c r="L44" s="649"/>
    </row>
    <row r="45" spans="1:12">
      <c r="A45" s="160" t="s">
        <v>264</v>
      </c>
      <c r="B45" s="220">
        <v>0.90277777777777779</v>
      </c>
      <c r="C45" s="254">
        <v>1</v>
      </c>
      <c r="D45" s="566">
        <v>19066</v>
      </c>
      <c r="E45" s="563">
        <v>19067</v>
      </c>
      <c r="F45" s="654"/>
      <c r="G45" s="654"/>
      <c r="H45" s="654"/>
      <c r="I45" s="642"/>
      <c r="J45" s="647"/>
      <c r="K45" s="648"/>
      <c r="L45" s="649"/>
    </row>
    <row r="46" spans="1:12">
      <c r="A46" s="160" t="s">
        <v>265</v>
      </c>
      <c r="B46" s="220">
        <v>0.90416666666666667</v>
      </c>
      <c r="C46" s="254">
        <v>1</v>
      </c>
      <c r="D46" s="566">
        <v>19041.25</v>
      </c>
      <c r="E46" s="563">
        <v>19042.25</v>
      </c>
      <c r="F46" s="654"/>
      <c r="G46" s="654"/>
      <c r="H46" s="654"/>
      <c r="I46" s="642"/>
      <c r="J46" s="647"/>
      <c r="K46" s="648"/>
      <c r="L46" s="649"/>
    </row>
    <row r="47" spans="1:12">
      <c r="A47" s="160" t="s">
        <v>217</v>
      </c>
      <c r="B47" s="221">
        <v>12</v>
      </c>
      <c r="C47" s="254">
        <v>1</v>
      </c>
      <c r="D47" s="566">
        <v>19016.5</v>
      </c>
      <c r="E47" s="563">
        <v>19017.5</v>
      </c>
      <c r="F47" s="654"/>
      <c r="G47" s="654"/>
      <c r="H47" s="654"/>
      <c r="I47" s="642"/>
      <c r="J47" s="647"/>
      <c r="K47" s="648"/>
      <c r="L47" s="649"/>
    </row>
    <row r="48" spans="1:12">
      <c r="A48" s="160" t="s">
        <v>266</v>
      </c>
      <c r="B48" s="221">
        <v>1280</v>
      </c>
      <c r="C48" s="254">
        <v>1</v>
      </c>
      <c r="D48" s="566">
        <v>18991.75</v>
      </c>
      <c r="E48" s="563">
        <v>18992.75</v>
      </c>
      <c r="F48" s="654"/>
      <c r="G48" s="654"/>
      <c r="H48" s="654"/>
      <c r="I48" s="642"/>
      <c r="J48" s="647"/>
      <c r="K48" s="648"/>
      <c r="L48" s="649"/>
    </row>
    <row r="49" spans="1:12" ht="15" thickBot="1">
      <c r="A49" s="161" t="s">
        <v>268</v>
      </c>
      <c r="B49" s="222">
        <v>493</v>
      </c>
      <c r="C49" s="255">
        <v>1</v>
      </c>
      <c r="D49" s="564">
        <v>18967</v>
      </c>
      <c r="E49" s="576">
        <v>18968</v>
      </c>
      <c r="F49" s="655"/>
      <c r="G49" s="655"/>
      <c r="H49" s="655"/>
      <c r="I49" s="643"/>
      <c r="J49" s="650"/>
      <c r="K49" s="651"/>
      <c r="L49" s="652"/>
    </row>
    <row r="50" spans="1:12">
      <c r="A50" s="162"/>
      <c r="B50" s="157" t="s">
        <v>382</v>
      </c>
      <c r="C50" s="577">
        <v>18951</v>
      </c>
      <c r="D50" s="639" t="s">
        <v>345</v>
      </c>
      <c r="E50" s="640"/>
      <c r="F50" s="62"/>
      <c r="G50" s="62"/>
      <c r="H50" s="62"/>
      <c r="I50" s="62"/>
      <c r="J50" s="64"/>
      <c r="K50" s="64"/>
      <c r="L50" s="65"/>
    </row>
    <row r="51" spans="1:12" ht="14.4" customHeight="1">
      <c r="A51" s="160" t="s">
        <v>267</v>
      </c>
      <c r="B51" s="218">
        <v>43165</v>
      </c>
      <c r="C51" s="254">
        <v>1</v>
      </c>
      <c r="D51" s="566">
        <v>18934</v>
      </c>
      <c r="E51" s="563">
        <v>18935</v>
      </c>
      <c r="F51" s="653">
        <f>($J$15*$J$16)*SUM(C51:C57)</f>
        <v>42</v>
      </c>
      <c r="G51" s="653">
        <f>E51-D57</f>
        <v>149.5</v>
      </c>
      <c r="H51" s="653">
        <f>C50-C58</f>
        <v>181.5</v>
      </c>
      <c r="I51" s="641">
        <v>8929</v>
      </c>
      <c r="J51" s="644" t="s">
        <v>380</v>
      </c>
      <c r="K51" s="645"/>
      <c r="L51" s="646"/>
    </row>
    <row r="52" spans="1:12" ht="14.4" customHeight="1">
      <c r="A52" s="160" t="s">
        <v>262</v>
      </c>
      <c r="B52" s="219">
        <v>0.10069444444444443</v>
      </c>
      <c r="C52" s="254">
        <v>1</v>
      </c>
      <c r="D52" s="566">
        <v>18909.25</v>
      </c>
      <c r="E52" s="563">
        <v>18910.25</v>
      </c>
      <c r="F52" s="654"/>
      <c r="G52" s="654"/>
      <c r="H52" s="654"/>
      <c r="I52" s="642"/>
      <c r="J52" s="647"/>
      <c r="K52" s="648"/>
      <c r="L52" s="649"/>
    </row>
    <row r="53" spans="1:12">
      <c r="A53" s="160" t="s">
        <v>264</v>
      </c>
      <c r="B53" s="220">
        <v>0.12430555555555556</v>
      </c>
      <c r="C53" s="254">
        <v>1</v>
      </c>
      <c r="D53" s="566">
        <v>18884.5</v>
      </c>
      <c r="E53" s="563">
        <v>18885.5</v>
      </c>
      <c r="F53" s="654"/>
      <c r="G53" s="654"/>
      <c r="H53" s="654"/>
      <c r="I53" s="642"/>
      <c r="J53" s="647"/>
      <c r="K53" s="648"/>
      <c r="L53" s="649"/>
    </row>
    <row r="54" spans="1:12">
      <c r="A54" s="160" t="s">
        <v>265</v>
      </c>
      <c r="B54" s="220">
        <v>0.12638888888888888</v>
      </c>
      <c r="C54" s="254">
        <v>1</v>
      </c>
      <c r="D54" s="566">
        <v>18859.75</v>
      </c>
      <c r="E54" s="563">
        <v>18860.75</v>
      </c>
      <c r="F54" s="654"/>
      <c r="G54" s="654"/>
      <c r="H54" s="654"/>
      <c r="I54" s="642"/>
      <c r="J54" s="647"/>
      <c r="K54" s="648"/>
      <c r="L54" s="649"/>
    </row>
    <row r="55" spans="1:12">
      <c r="A55" s="160" t="s">
        <v>217</v>
      </c>
      <c r="B55" s="221">
        <v>12</v>
      </c>
      <c r="C55" s="254">
        <v>1</v>
      </c>
      <c r="D55" s="566">
        <v>18835</v>
      </c>
      <c r="E55" s="563">
        <v>18836</v>
      </c>
      <c r="F55" s="654"/>
      <c r="G55" s="654"/>
      <c r="H55" s="654"/>
      <c r="I55" s="642"/>
      <c r="J55" s="647"/>
      <c r="K55" s="648"/>
      <c r="L55" s="649"/>
    </row>
    <row r="56" spans="1:12">
      <c r="A56" s="160" t="s">
        <v>266</v>
      </c>
      <c r="B56" s="221">
        <v>1255</v>
      </c>
      <c r="C56" s="254">
        <v>1</v>
      </c>
      <c r="D56" s="566">
        <v>18810.25</v>
      </c>
      <c r="E56" s="563">
        <v>18811.25</v>
      </c>
      <c r="F56" s="654"/>
      <c r="G56" s="654"/>
      <c r="H56" s="654"/>
      <c r="I56" s="642"/>
      <c r="J56" s="647"/>
      <c r="K56" s="648"/>
      <c r="L56" s="649"/>
    </row>
    <row r="57" spans="1:12" ht="15" thickBot="1">
      <c r="A57" s="161" t="s">
        <v>268</v>
      </c>
      <c r="B57" s="222">
        <v>432</v>
      </c>
      <c r="C57" s="255">
        <v>1</v>
      </c>
      <c r="D57" s="564">
        <v>18785.5</v>
      </c>
      <c r="E57" s="576">
        <v>18786.5</v>
      </c>
      <c r="F57" s="655"/>
      <c r="G57" s="655"/>
      <c r="H57" s="655"/>
      <c r="I57" s="643"/>
      <c r="J57" s="650"/>
      <c r="K57" s="651"/>
      <c r="L57" s="652"/>
    </row>
    <row r="58" spans="1:12">
      <c r="A58" s="163"/>
      <c r="B58" s="157" t="s">
        <v>383</v>
      </c>
      <c r="C58" s="577">
        <v>18769.5</v>
      </c>
      <c r="D58" s="639" t="s">
        <v>345</v>
      </c>
      <c r="E58" s="640"/>
      <c r="F58" s="62"/>
      <c r="G58" s="62"/>
      <c r="H58" s="62"/>
      <c r="I58" s="62"/>
      <c r="J58" s="64"/>
      <c r="K58" s="64"/>
      <c r="L58" s="65"/>
    </row>
    <row r="59" spans="1:12" ht="14.4" customHeight="1">
      <c r="A59" s="160" t="s">
        <v>267</v>
      </c>
      <c r="B59" s="218">
        <v>43226</v>
      </c>
      <c r="C59" s="254">
        <v>1</v>
      </c>
      <c r="D59" s="566">
        <v>18752.5</v>
      </c>
      <c r="E59" s="563">
        <v>18753.5</v>
      </c>
      <c r="F59" s="653">
        <f>($J$15*$J$16)*SUM(C59:C65)</f>
        <v>42</v>
      </c>
      <c r="G59" s="653">
        <f>E59-D65</f>
        <v>149.5</v>
      </c>
      <c r="H59" s="653">
        <f>C58-C66</f>
        <v>181.5</v>
      </c>
      <c r="I59" s="641">
        <v>8924</v>
      </c>
      <c r="J59" s="644" t="s">
        <v>263</v>
      </c>
      <c r="K59" s="645"/>
      <c r="L59" s="646"/>
    </row>
    <row r="60" spans="1:12" ht="14.4" customHeight="1">
      <c r="A60" s="160" t="s">
        <v>262</v>
      </c>
      <c r="B60" s="219">
        <v>0.31805555555555554</v>
      </c>
      <c r="C60" s="254">
        <v>1</v>
      </c>
      <c r="D60" s="566">
        <v>18727.75</v>
      </c>
      <c r="E60" s="563">
        <v>18728.75</v>
      </c>
      <c r="F60" s="654"/>
      <c r="G60" s="654"/>
      <c r="H60" s="654"/>
      <c r="I60" s="642"/>
      <c r="J60" s="647"/>
      <c r="K60" s="648"/>
      <c r="L60" s="649"/>
    </row>
    <row r="61" spans="1:12">
      <c r="A61" s="160" t="s">
        <v>264</v>
      </c>
      <c r="B61" s="220">
        <v>0.34652777777777777</v>
      </c>
      <c r="C61" s="254">
        <v>1</v>
      </c>
      <c r="D61" s="566">
        <v>18703</v>
      </c>
      <c r="E61" s="563">
        <v>18704</v>
      </c>
      <c r="F61" s="654"/>
      <c r="G61" s="654"/>
      <c r="H61" s="654"/>
      <c r="I61" s="642"/>
      <c r="J61" s="647"/>
      <c r="K61" s="648"/>
      <c r="L61" s="649"/>
    </row>
    <row r="62" spans="1:12">
      <c r="A62" s="160" t="s">
        <v>265</v>
      </c>
      <c r="B62" s="220">
        <v>0.34722222222222227</v>
      </c>
      <c r="C62" s="254">
        <v>1</v>
      </c>
      <c r="D62" s="566">
        <v>18678.25</v>
      </c>
      <c r="E62" s="563">
        <v>18679.25</v>
      </c>
      <c r="F62" s="654"/>
      <c r="G62" s="654"/>
      <c r="H62" s="654"/>
      <c r="I62" s="642"/>
      <c r="J62" s="647"/>
      <c r="K62" s="648"/>
      <c r="L62" s="649"/>
    </row>
    <row r="63" spans="1:12">
      <c r="A63" s="160" t="s">
        <v>217</v>
      </c>
      <c r="B63" s="221">
        <v>12</v>
      </c>
      <c r="C63" s="254">
        <v>1</v>
      </c>
      <c r="D63" s="566">
        <v>18653.5</v>
      </c>
      <c r="E63" s="563">
        <v>18654.5</v>
      </c>
      <c r="F63" s="654"/>
      <c r="G63" s="654"/>
      <c r="H63" s="654"/>
      <c r="I63" s="642"/>
      <c r="J63" s="647"/>
      <c r="K63" s="648"/>
      <c r="L63" s="649"/>
    </row>
    <row r="64" spans="1:12">
      <c r="A64" s="160" t="s">
        <v>266</v>
      </c>
      <c r="B64" s="221">
        <v>1178</v>
      </c>
      <c r="C64" s="254">
        <v>1</v>
      </c>
      <c r="D64" s="566">
        <v>18628.75</v>
      </c>
      <c r="E64" s="563">
        <v>18629.75</v>
      </c>
      <c r="F64" s="654"/>
      <c r="G64" s="654"/>
      <c r="H64" s="654"/>
      <c r="I64" s="642"/>
      <c r="J64" s="647"/>
      <c r="K64" s="648"/>
      <c r="L64" s="649"/>
    </row>
    <row r="65" spans="1:12" ht="15" thickBot="1">
      <c r="A65" s="161" t="s">
        <v>268</v>
      </c>
      <c r="B65" s="222">
        <v>445</v>
      </c>
      <c r="C65" s="255">
        <v>1</v>
      </c>
      <c r="D65" s="564">
        <v>18604</v>
      </c>
      <c r="E65" s="576">
        <v>18605</v>
      </c>
      <c r="F65" s="655"/>
      <c r="G65" s="655"/>
      <c r="H65" s="655"/>
      <c r="I65" s="643"/>
      <c r="J65" s="650"/>
      <c r="K65" s="651"/>
      <c r="L65" s="652"/>
    </row>
    <row r="66" spans="1:12">
      <c r="A66" s="162"/>
      <c r="B66" s="157" t="s">
        <v>384</v>
      </c>
      <c r="C66" s="577">
        <v>18588</v>
      </c>
      <c r="D66" s="639" t="s">
        <v>345</v>
      </c>
      <c r="E66" s="640"/>
      <c r="F66" s="62"/>
      <c r="G66" s="62"/>
      <c r="H66" s="62"/>
      <c r="I66" s="62"/>
      <c r="J66" s="64"/>
      <c r="K66" s="64"/>
      <c r="L66" s="65"/>
    </row>
    <row r="67" spans="1:12">
      <c r="A67" s="160" t="s">
        <v>267</v>
      </c>
      <c r="B67" s="218">
        <v>43226</v>
      </c>
      <c r="C67" s="254">
        <v>1</v>
      </c>
      <c r="D67" s="566">
        <v>18571</v>
      </c>
      <c r="E67" s="563">
        <v>18572</v>
      </c>
      <c r="F67" s="653">
        <f t="shared" ref="F67" si="0">($J$15*$J$16)*SUM(C67:C73)</f>
        <v>42</v>
      </c>
      <c r="G67" s="653">
        <f t="shared" ref="G67" si="1">E67-D73</f>
        <v>149.5</v>
      </c>
      <c r="H67" s="653">
        <f t="shared" ref="H67" si="2">C66-C74</f>
        <v>181.5</v>
      </c>
      <c r="I67" s="641">
        <v>8920</v>
      </c>
      <c r="J67" s="644" t="s">
        <v>380</v>
      </c>
      <c r="K67" s="645"/>
      <c r="L67" s="646"/>
    </row>
    <row r="68" spans="1:12">
      <c r="A68" s="160" t="s">
        <v>262</v>
      </c>
      <c r="B68" s="219">
        <v>0.73541666666666661</v>
      </c>
      <c r="C68" s="254">
        <v>1</v>
      </c>
      <c r="D68" s="566">
        <v>18546.25</v>
      </c>
      <c r="E68" s="563">
        <v>18547.25</v>
      </c>
      <c r="F68" s="654"/>
      <c r="G68" s="654"/>
      <c r="H68" s="654"/>
      <c r="I68" s="642"/>
      <c r="J68" s="647"/>
      <c r="K68" s="648"/>
      <c r="L68" s="649"/>
    </row>
    <row r="69" spans="1:12" ht="14.4" customHeight="1">
      <c r="A69" s="160" t="s">
        <v>264</v>
      </c>
      <c r="B69" s="220">
        <v>0.7597222222222223</v>
      </c>
      <c r="C69" s="254">
        <v>1</v>
      </c>
      <c r="D69" s="566">
        <v>18521.5</v>
      </c>
      <c r="E69" s="563">
        <v>18522.5</v>
      </c>
      <c r="F69" s="654"/>
      <c r="G69" s="654"/>
      <c r="H69" s="654"/>
      <c r="I69" s="642"/>
      <c r="J69" s="647"/>
      <c r="K69" s="648"/>
      <c r="L69" s="649"/>
    </row>
    <row r="70" spans="1:12">
      <c r="A70" s="160" t="s">
        <v>265</v>
      </c>
      <c r="B70" s="220">
        <v>0.76250000000000007</v>
      </c>
      <c r="C70" s="254">
        <v>1</v>
      </c>
      <c r="D70" s="566">
        <v>18496.75</v>
      </c>
      <c r="E70" s="563">
        <v>18497.75</v>
      </c>
      <c r="F70" s="654"/>
      <c r="G70" s="654"/>
      <c r="H70" s="654"/>
      <c r="I70" s="642"/>
      <c r="J70" s="647"/>
      <c r="K70" s="648"/>
      <c r="L70" s="649"/>
    </row>
    <row r="71" spans="1:12">
      <c r="A71" s="160" t="s">
        <v>217</v>
      </c>
      <c r="B71" s="221">
        <v>12</v>
      </c>
      <c r="C71" s="254">
        <v>1</v>
      </c>
      <c r="D71" s="566">
        <v>18472</v>
      </c>
      <c r="E71" s="563">
        <v>18473</v>
      </c>
      <c r="F71" s="654"/>
      <c r="G71" s="654"/>
      <c r="H71" s="654"/>
      <c r="I71" s="642"/>
      <c r="J71" s="647"/>
      <c r="K71" s="648"/>
      <c r="L71" s="649"/>
    </row>
    <row r="72" spans="1:12">
      <c r="A72" s="160" t="s">
        <v>266</v>
      </c>
      <c r="B72" s="221">
        <v>1320</v>
      </c>
      <c r="C72" s="254">
        <v>1</v>
      </c>
      <c r="D72" s="566">
        <v>18447.25</v>
      </c>
      <c r="E72" s="563">
        <v>18448.25</v>
      </c>
      <c r="F72" s="654"/>
      <c r="G72" s="654"/>
      <c r="H72" s="654"/>
      <c r="I72" s="642"/>
      <c r="J72" s="647"/>
      <c r="K72" s="648"/>
      <c r="L72" s="649"/>
    </row>
    <row r="73" spans="1:12" ht="15" thickBot="1">
      <c r="A73" s="161" t="s">
        <v>268</v>
      </c>
      <c r="B73" s="222">
        <v>415</v>
      </c>
      <c r="C73" s="255">
        <v>1</v>
      </c>
      <c r="D73" s="564">
        <v>18422.5</v>
      </c>
      <c r="E73" s="576">
        <v>18423.5</v>
      </c>
      <c r="F73" s="655"/>
      <c r="G73" s="655"/>
      <c r="H73" s="655"/>
      <c r="I73" s="643"/>
      <c r="J73" s="650"/>
      <c r="K73" s="651"/>
      <c r="L73" s="652"/>
    </row>
    <row r="74" spans="1:12">
      <c r="A74" s="163"/>
      <c r="B74" s="157" t="s">
        <v>385</v>
      </c>
      <c r="C74" s="577">
        <v>18406.5</v>
      </c>
      <c r="D74" s="639" t="s">
        <v>345</v>
      </c>
      <c r="E74" s="640"/>
      <c r="F74" s="62"/>
      <c r="G74" s="62"/>
      <c r="H74" s="62"/>
      <c r="I74" s="62"/>
      <c r="J74" s="64"/>
      <c r="K74" s="64"/>
      <c r="L74" s="65"/>
    </row>
    <row r="75" spans="1:12">
      <c r="A75" s="160" t="s">
        <v>267</v>
      </c>
      <c r="B75" s="218">
        <v>43166</v>
      </c>
      <c r="C75" s="254">
        <v>1</v>
      </c>
      <c r="D75" s="566">
        <v>18389.5</v>
      </c>
      <c r="E75" s="563">
        <v>18390.5</v>
      </c>
      <c r="F75" s="653">
        <f t="shared" ref="F75" si="3">($J$15*$J$16)*SUM(C75:C81)</f>
        <v>42</v>
      </c>
      <c r="G75" s="653">
        <f t="shared" ref="G75" si="4">E75-D81</f>
        <v>149.5</v>
      </c>
      <c r="H75" s="653">
        <f t="shared" ref="H75" si="5">C74-C82</f>
        <v>181.5</v>
      </c>
      <c r="I75" s="641">
        <v>8917</v>
      </c>
      <c r="J75" s="644" t="s">
        <v>263</v>
      </c>
      <c r="K75" s="645"/>
      <c r="L75" s="646"/>
    </row>
    <row r="76" spans="1:12">
      <c r="A76" s="160" t="s">
        <v>262</v>
      </c>
      <c r="B76" s="219">
        <v>1.1111111111111112E-2</v>
      </c>
      <c r="C76" s="254">
        <v>1</v>
      </c>
      <c r="D76" s="566">
        <v>18364.75</v>
      </c>
      <c r="E76" s="563">
        <v>18365.75</v>
      </c>
      <c r="F76" s="654"/>
      <c r="G76" s="654"/>
      <c r="H76" s="654"/>
      <c r="I76" s="642"/>
      <c r="J76" s="647"/>
      <c r="K76" s="648"/>
      <c r="L76" s="649"/>
    </row>
    <row r="77" spans="1:12" ht="14.4" customHeight="1">
      <c r="A77" s="160" t="s">
        <v>264</v>
      </c>
      <c r="B77" s="220">
        <v>3.6111111111111115E-2</v>
      </c>
      <c r="C77" s="254">
        <v>1</v>
      </c>
      <c r="D77" s="566">
        <v>18340</v>
      </c>
      <c r="E77" s="563">
        <v>18341</v>
      </c>
      <c r="F77" s="654"/>
      <c r="G77" s="654"/>
      <c r="H77" s="654"/>
      <c r="I77" s="642"/>
      <c r="J77" s="647"/>
      <c r="K77" s="648"/>
      <c r="L77" s="649"/>
    </row>
    <row r="78" spans="1:12">
      <c r="A78" s="160" t="s">
        <v>265</v>
      </c>
      <c r="B78" s="220">
        <v>3.888888888888889E-2</v>
      </c>
      <c r="C78" s="254">
        <v>1</v>
      </c>
      <c r="D78" s="566">
        <v>18315.25</v>
      </c>
      <c r="E78" s="563">
        <v>18316.25</v>
      </c>
      <c r="F78" s="654"/>
      <c r="G78" s="654"/>
      <c r="H78" s="654"/>
      <c r="I78" s="642"/>
      <c r="J78" s="647"/>
      <c r="K78" s="648"/>
      <c r="L78" s="649"/>
    </row>
    <row r="79" spans="1:12">
      <c r="A79" s="160" t="s">
        <v>217</v>
      </c>
      <c r="B79" s="221">
        <v>12</v>
      </c>
      <c r="C79" s="254">
        <v>1</v>
      </c>
      <c r="D79" s="566">
        <v>18290.5</v>
      </c>
      <c r="E79" s="563">
        <v>18291.5</v>
      </c>
      <c r="F79" s="654"/>
      <c r="G79" s="654"/>
      <c r="H79" s="654"/>
      <c r="I79" s="642"/>
      <c r="J79" s="647"/>
      <c r="K79" s="648"/>
      <c r="L79" s="649"/>
    </row>
    <row r="80" spans="1:12">
      <c r="A80" s="160" t="s">
        <v>266</v>
      </c>
      <c r="B80" s="221">
        <v>1500</v>
      </c>
      <c r="C80" s="254">
        <v>1</v>
      </c>
      <c r="D80" s="566">
        <v>18265.75</v>
      </c>
      <c r="E80" s="563">
        <v>18266.75</v>
      </c>
      <c r="F80" s="654"/>
      <c r="G80" s="654"/>
      <c r="H80" s="654"/>
      <c r="I80" s="642"/>
      <c r="J80" s="647"/>
      <c r="K80" s="648"/>
      <c r="L80" s="649"/>
    </row>
    <row r="81" spans="1:12" ht="15" thickBot="1">
      <c r="A81" s="161" t="s">
        <v>268</v>
      </c>
      <c r="B81" s="222">
        <v>447</v>
      </c>
      <c r="C81" s="255">
        <v>1</v>
      </c>
      <c r="D81" s="564">
        <v>18241</v>
      </c>
      <c r="E81" s="576">
        <v>18242</v>
      </c>
      <c r="F81" s="655"/>
      <c r="G81" s="655"/>
      <c r="H81" s="655"/>
      <c r="I81" s="643"/>
      <c r="J81" s="650"/>
      <c r="K81" s="651"/>
      <c r="L81" s="652"/>
    </row>
    <row r="82" spans="1:12">
      <c r="A82" s="162"/>
      <c r="B82" s="157" t="s">
        <v>386</v>
      </c>
      <c r="C82" s="577">
        <v>18225</v>
      </c>
      <c r="D82" s="639" t="s">
        <v>345</v>
      </c>
      <c r="E82" s="640"/>
      <c r="F82" s="62"/>
      <c r="G82" s="62"/>
      <c r="H82" s="62"/>
      <c r="I82" s="62"/>
      <c r="J82" s="64"/>
      <c r="K82" s="64"/>
      <c r="L82" s="65"/>
    </row>
    <row r="83" spans="1:12">
      <c r="A83" s="160" t="s">
        <v>267</v>
      </c>
      <c r="B83" s="218">
        <v>43166</v>
      </c>
      <c r="C83" s="254">
        <v>1</v>
      </c>
      <c r="D83" s="566">
        <v>18208</v>
      </c>
      <c r="E83" s="563">
        <v>18209</v>
      </c>
      <c r="F83" s="653">
        <f t="shared" ref="F83" si="6">($J$15*$J$16)*SUM(C83:C89)</f>
        <v>42</v>
      </c>
      <c r="G83" s="653">
        <f t="shared" ref="G83" si="7">E83-D89</f>
        <v>149.5</v>
      </c>
      <c r="H83" s="653">
        <f t="shared" ref="H83" si="8">C82-C90</f>
        <v>181.5</v>
      </c>
      <c r="I83" s="641">
        <v>8915</v>
      </c>
      <c r="J83" s="644" t="s">
        <v>380</v>
      </c>
      <c r="K83" s="645"/>
      <c r="L83" s="646"/>
    </row>
    <row r="84" spans="1:12">
      <c r="A84" s="160" t="s">
        <v>262</v>
      </c>
      <c r="B84" s="219">
        <v>0.28472222222222221</v>
      </c>
      <c r="C84" s="254">
        <v>1</v>
      </c>
      <c r="D84" s="566">
        <v>18183.25</v>
      </c>
      <c r="E84" s="563">
        <v>18184.25</v>
      </c>
      <c r="F84" s="654"/>
      <c r="G84" s="654"/>
      <c r="H84" s="654"/>
      <c r="I84" s="642"/>
      <c r="J84" s="647"/>
      <c r="K84" s="648"/>
      <c r="L84" s="649"/>
    </row>
    <row r="85" spans="1:12">
      <c r="A85" s="160" t="s">
        <v>264</v>
      </c>
      <c r="B85" s="220">
        <v>0.30208333333333331</v>
      </c>
      <c r="C85" s="254">
        <v>1</v>
      </c>
      <c r="D85" s="566">
        <v>18158.5</v>
      </c>
      <c r="E85" s="563">
        <v>18159.5</v>
      </c>
      <c r="F85" s="654"/>
      <c r="G85" s="654"/>
      <c r="H85" s="654"/>
      <c r="I85" s="642"/>
      <c r="J85" s="647"/>
      <c r="K85" s="648"/>
      <c r="L85" s="649"/>
    </row>
    <row r="86" spans="1:12" ht="14.4" customHeight="1">
      <c r="A86" s="160" t="s">
        <v>265</v>
      </c>
      <c r="B86" s="220">
        <v>0.3034722222222222</v>
      </c>
      <c r="C86" s="254">
        <v>1</v>
      </c>
      <c r="D86" s="566">
        <v>18133.75</v>
      </c>
      <c r="E86" s="563">
        <v>18134.75</v>
      </c>
      <c r="F86" s="654"/>
      <c r="G86" s="654"/>
      <c r="H86" s="654"/>
      <c r="I86" s="642"/>
      <c r="J86" s="647"/>
      <c r="K86" s="648"/>
      <c r="L86" s="649"/>
    </row>
    <row r="87" spans="1:12">
      <c r="A87" s="160" t="s">
        <v>217</v>
      </c>
      <c r="B87" s="221">
        <v>15</v>
      </c>
      <c r="C87" s="254">
        <v>1</v>
      </c>
      <c r="D87" s="566">
        <v>18109</v>
      </c>
      <c r="E87" s="563">
        <v>18110</v>
      </c>
      <c r="F87" s="654"/>
      <c r="G87" s="654"/>
      <c r="H87" s="654"/>
      <c r="I87" s="642"/>
      <c r="J87" s="647"/>
      <c r="K87" s="648"/>
      <c r="L87" s="649"/>
    </row>
    <row r="88" spans="1:12">
      <c r="A88" s="160" t="s">
        <v>266</v>
      </c>
      <c r="B88" s="221">
        <v>1556</v>
      </c>
      <c r="C88" s="254">
        <v>1</v>
      </c>
      <c r="D88" s="566">
        <v>18084.25</v>
      </c>
      <c r="E88" s="563">
        <v>18085.25</v>
      </c>
      <c r="F88" s="654"/>
      <c r="G88" s="654"/>
      <c r="H88" s="654"/>
      <c r="I88" s="642"/>
      <c r="J88" s="647"/>
      <c r="K88" s="648"/>
      <c r="L88" s="649"/>
    </row>
    <row r="89" spans="1:12" ht="15" thickBot="1">
      <c r="A89" s="161" t="s">
        <v>268</v>
      </c>
      <c r="B89" s="222">
        <v>328</v>
      </c>
      <c r="C89" s="255">
        <v>1</v>
      </c>
      <c r="D89" s="564">
        <v>18059.5</v>
      </c>
      <c r="E89" s="576">
        <v>18060.5</v>
      </c>
      <c r="F89" s="655"/>
      <c r="G89" s="655"/>
      <c r="H89" s="655"/>
      <c r="I89" s="643"/>
      <c r="J89" s="650"/>
      <c r="K89" s="651"/>
      <c r="L89" s="652"/>
    </row>
    <row r="90" spans="1:12">
      <c r="A90" s="163"/>
      <c r="B90" s="157" t="s">
        <v>387</v>
      </c>
      <c r="C90" s="577">
        <v>18043.5</v>
      </c>
      <c r="D90" s="639" t="s">
        <v>345</v>
      </c>
      <c r="E90" s="640"/>
      <c r="F90" s="62"/>
      <c r="G90" s="62"/>
      <c r="H90" s="62"/>
      <c r="I90" s="62"/>
      <c r="J90" s="64"/>
      <c r="K90" s="64"/>
      <c r="L90" s="65"/>
    </row>
    <row r="91" spans="1:12">
      <c r="A91" s="160" t="s">
        <v>267</v>
      </c>
      <c r="B91" s="218">
        <v>43166</v>
      </c>
      <c r="C91" s="254">
        <v>1</v>
      </c>
      <c r="D91" s="566">
        <v>18026.5</v>
      </c>
      <c r="E91" s="563">
        <v>18027.5</v>
      </c>
      <c r="F91" s="653">
        <f t="shared" ref="F91" si="9">($J$15*$J$16)*SUM(C91:C97)</f>
        <v>42</v>
      </c>
      <c r="G91" s="653">
        <f t="shared" ref="G91" si="10">E91-D97</f>
        <v>149.5</v>
      </c>
      <c r="H91" s="653">
        <f t="shared" ref="H91" si="11">C90-C98</f>
        <v>181.5</v>
      </c>
      <c r="I91" s="641">
        <v>8911</v>
      </c>
      <c r="J91" s="644" t="s">
        <v>263</v>
      </c>
      <c r="K91" s="645"/>
      <c r="L91" s="646"/>
    </row>
    <row r="92" spans="1:12">
      <c r="A92" s="160" t="s">
        <v>262</v>
      </c>
      <c r="B92" s="219">
        <v>0.51736111111111105</v>
      </c>
      <c r="C92" s="254">
        <v>1</v>
      </c>
      <c r="D92" s="566">
        <v>18001.75</v>
      </c>
      <c r="E92" s="563">
        <v>18002.75</v>
      </c>
      <c r="F92" s="654"/>
      <c r="G92" s="654"/>
      <c r="H92" s="654"/>
      <c r="I92" s="642"/>
      <c r="J92" s="647"/>
      <c r="K92" s="648"/>
      <c r="L92" s="649"/>
    </row>
    <row r="93" spans="1:12">
      <c r="A93" s="160" t="s">
        <v>264</v>
      </c>
      <c r="B93" s="220">
        <v>0.52986111111111112</v>
      </c>
      <c r="C93" s="254">
        <v>1</v>
      </c>
      <c r="D93" s="566">
        <v>17977</v>
      </c>
      <c r="E93" s="563">
        <v>17978</v>
      </c>
      <c r="F93" s="654"/>
      <c r="G93" s="654"/>
      <c r="H93" s="654"/>
      <c r="I93" s="642"/>
      <c r="J93" s="647"/>
      <c r="K93" s="648"/>
      <c r="L93" s="649"/>
    </row>
    <row r="94" spans="1:12" ht="14.4" customHeight="1">
      <c r="A94" s="160" t="s">
        <v>265</v>
      </c>
      <c r="B94" s="220">
        <v>0.53194444444444444</v>
      </c>
      <c r="C94" s="254">
        <v>1</v>
      </c>
      <c r="D94" s="566">
        <v>17952.25</v>
      </c>
      <c r="E94" s="563">
        <v>17953.25</v>
      </c>
      <c r="F94" s="654"/>
      <c r="G94" s="654"/>
      <c r="H94" s="654"/>
      <c r="I94" s="642"/>
      <c r="J94" s="647"/>
      <c r="K94" s="648"/>
      <c r="L94" s="649"/>
    </row>
    <row r="95" spans="1:12">
      <c r="A95" s="160" t="s">
        <v>217</v>
      </c>
      <c r="B95" s="221">
        <v>15</v>
      </c>
      <c r="C95" s="254">
        <v>1</v>
      </c>
      <c r="D95" s="566">
        <v>17927.5</v>
      </c>
      <c r="E95" s="563">
        <v>17928.5</v>
      </c>
      <c r="F95" s="654"/>
      <c r="G95" s="654"/>
      <c r="H95" s="654"/>
      <c r="I95" s="642"/>
      <c r="J95" s="647"/>
      <c r="K95" s="648"/>
      <c r="L95" s="649"/>
    </row>
    <row r="96" spans="1:12">
      <c r="A96" s="160" t="s">
        <v>266</v>
      </c>
      <c r="B96" s="221">
        <v>1630</v>
      </c>
      <c r="C96" s="254">
        <v>1</v>
      </c>
      <c r="D96" s="566">
        <v>17902.75</v>
      </c>
      <c r="E96" s="563">
        <v>17903.75</v>
      </c>
      <c r="F96" s="654"/>
      <c r="G96" s="654"/>
      <c r="H96" s="654"/>
      <c r="I96" s="642"/>
      <c r="J96" s="647"/>
      <c r="K96" s="648"/>
      <c r="L96" s="649"/>
    </row>
    <row r="97" spans="1:12" ht="15" thickBot="1">
      <c r="A97" s="161" t="s">
        <v>268</v>
      </c>
      <c r="B97" s="222">
        <v>351</v>
      </c>
      <c r="C97" s="255">
        <v>1</v>
      </c>
      <c r="D97" s="564">
        <v>17878</v>
      </c>
      <c r="E97" s="576">
        <v>17879</v>
      </c>
      <c r="F97" s="655"/>
      <c r="G97" s="655"/>
      <c r="H97" s="655"/>
      <c r="I97" s="643"/>
      <c r="J97" s="650"/>
      <c r="K97" s="651"/>
      <c r="L97" s="652"/>
    </row>
    <row r="98" spans="1:12">
      <c r="A98" s="162"/>
      <c r="B98" s="157" t="s">
        <v>388</v>
      </c>
      <c r="C98" s="577">
        <v>17862</v>
      </c>
      <c r="D98" s="639" t="s">
        <v>345</v>
      </c>
      <c r="E98" s="640"/>
      <c r="F98" s="62"/>
      <c r="G98" s="62"/>
      <c r="H98" s="62"/>
      <c r="I98" s="62"/>
      <c r="J98" s="64"/>
      <c r="K98" s="64"/>
      <c r="L98" s="65"/>
    </row>
    <row r="99" spans="1:12">
      <c r="A99" s="160" t="s">
        <v>267</v>
      </c>
      <c r="B99" s="218">
        <v>43166</v>
      </c>
      <c r="C99" s="254">
        <v>1</v>
      </c>
      <c r="D99" s="566">
        <v>17845</v>
      </c>
      <c r="E99" s="563">
        <v>17846</v>
      </c>
      <c r="F99" s="653">
        <f t="shared" ref="F99" si="12">($J$15*$J$16)*SUM(C99:C105)</f>
        <v>42</v>
      </c>
      <c r="G99" s="653">
        <f t="shared" ref="G99" si="13">E99-D105</f>
        <v>149.5</v>
      </c>
      <c r="H99" s="653">
        <f t="shared" ref="H99" si="14">C98-C106</f>
        <v>181.5</v>
      </c>
      <c r="I99" s="641">
        <v>8909</v>
      </c>
      <c r="J99" s="644" t="s">
        <v>380</v>
      </c>
      <c r="K99" s="645"/>
      <c r="L99" s="646"/>
    </row>
    <row r="100" spans="1:12">
      <c r="A100" s="160" t="s">
        <v>262</v>
      </c>
      <c r="B100" s="219">
        <v>0.76527777777777783</v>
      </c>
      <c r="C100" s="254">
        <v>1</v>
      </c>
      <c r="D100" s="566">
        <v>17820.25</v>
      </c>
      <c r="E100" s="563">
        <v>17821.25</v>
      </c>
      <c r="F100" s="654"/>
      <c r="G100" s="654"/>
      <c r="H100" s="654"/>
      <c r="I100" s="642"/>
      <c r="J100" s="647"/>
      <c r="K100" s="648"/>
      <c r="L100" s="649"/>
    </row>
    <row r="101" spans="1:12">
      <c r="A101" s="160" t="s">
        <v>264</v>
      </c>
      <c r="B101" s="220">
        <v>0.78055555555555556</v>
      </c>
      <c r="C101" s="254">
        <v>1</v>
      </c>
      <c r="D101" s="566">
        <v>17795.5</v>
      </c>
      <c r="E101" s="563">
        <v>17796.5</v>
      </c>
      <c r="F101" s="654"/>
      <c r="G101" s="654"/>
      <c r="H101" s="654"/>
      <c r="I101" s="642"/>
      <c r="J101" s="647"/>
      <c r="K101" s="648"/>
      <c r="L101" s="649"/>
    </row>
    <row r="102" spans="1:12">
      <c r="A102" s="160" t="s">
        <v>265</v>
      </c>
      <c r="B102" s="220">
        <v>0.78402777777777777</v>
      </c>
      <c r="C102" s="254">
        <v>1</v>
      </c>
      <c r="D102" s="566">
        <v>17770.75</v>
      </c>
      <c r="E102" s="563">
        <v>17771.75</v>
      </c>
      <c r="F102" s="654"/>
      <c r="G102" s="654"/>
      <c r="H102" s="654"/>
      <c r="I102" s="642"/>
      <c r="J102" s="647"/>
      <c r="K102" s="648"/>
      <c r="L102" s="649"/>
    </row>
    <row r="103" spans="1:12" ht="14.4" customHeight="1">
      <c r="A103" s="160" t="s">
        <v>217</v>
      </c>
      <c r="B103" s="221">
        <v>15</v>
      </c>
      <c r="C103" s="254">
        <v>1</v>
      </c>
      <c r="D103" s="566">
        <v>17746</v>
      </c>
      <c r="E103" s="563">
        <v>17747</v>
      </c>
      <c r="F103" s="654"/>
      <c r="G103" s="654"/>
      <c r="H103" s="654"/>
      <c r="I103" s="642"/>
      <c r="J103" s="647"/>
      <c r="K103" s="648"/>
      <c r="L103" s="649"/>
    </row>
    <row r="104" spans="1:12">
      <c r="A104" s="160" t="s">
        <v>266</v>
      </c>
      <c r="B104" s="221">
        <v>1780</v>
      </c>
      <c r="C104" s="254">
        <v>1</v>
      </c>
      <c r="D104" s="566">
        <v>17721.25</v>
      </c>
      <c r="E104" s="563">
        <v>17722.25</v>
      </c>
      <c r="F104" s="654"/>
      <c r="G104" s="654"/>
      <c r="H104" s="654"/>
      <c r="I104" s="642"/>
      <c r="J104" s="647"/>
      <c r="K104" s="648"/>
      <c r="L104" s="649"/>
    </row>
    <row r="105" spans="1:12" ht="15" thickBot="1">
      <c r="A105" s="161" t="s">
        <v>268</v>
      </c>
      <c r="B105" s="222">
        <v>338</v>
      </c>
      <c r="C105" s="255">
        <v>1</v>
      </c>
      <c r="D105" s="564">
        <v>17696.5</v>
      </c>
      <c r="E105" s="576">
        <v>17697.5</v>
      </c>
      <c r="F105" s="655"/>
      <c r="G105" s="655"/>
      <c r="H105" s="655"/>
      <c r="I105" s="643"/>
      <c r="J105" s="650"/>
      <c r="K105" s="651"/>
      <c r="L105" s="652"/>
    </row>
    <row r="106" spans="1:12">
      <c r="A106" s="163"/>
      <c r="B106" s="157" t="s">
        <v>389</v>
      </c>
      <c r="C106" s="577">
        <v>17680.5</v>
      </c>
      <c r="D106" s="639" t="s">
        <v>345</v>
      </c>
      <c r="E106" s="640"/>
      <c r="F106" s="62"/>
      <c r="G106" s="62"/>
      <c r="H106" s="62"/>
      <c r="I106" s="62"/>
      <c r="J106" s="64"/>
      <c r="K106" s="64"/>
      <c r="L106" s="65"/>
    </row>
    <row r="107" spans="1:12">
      <c r="A107" s="160" t="s">
        <v>267</v>
      </c>
      <c r="B107" s="218">
        <v>43167</v>
      </c>
      <c r="C107" s="254">
        <v>1</v>
      </c>
      <c r="D107" s="566">
        <v>17663.5</v>
      </c>
      <c r="E107" s="563">
        <v>17664.5</v>
      </c>
      <c r="F107" s="653">
        <f t="shared" ref="F107" si="15">($J$15*$J$16)*SUM(C107:C113)</f>
        <v>42</v>
      </c>
      <c r="G107" s="653">
        <f t="shared" ref="G107" si="16">E107-D113</f>
        <v>149.5</v>
      </c>
      <c r="H107" s="653">
        <f t="shared" ref="H107" si="17">C106-C114</f>
        <v>181.5</v>
      </c>
      <c r="I107" s="641">
        <v>8906</v>
      </c>
      <c r="J107" s="644" t="s">
        <v>263</v>
      </c>
      <c r="K107" s="645"/>
      <c r="L107" s="646"/>
    </row>
    <row r="108" spans="1:12">
      <c r="A108" s="160" t="s">
        <v>262</v>
      </c>
      <c r="B108" s="219">
        <v>4.7916666666666663E-2</v>
      </c>
      <c r="C108" s="254">
        <v>1</v>
      </c>
      <c r="D108" s="566">
        <v>17638.75</v>
      </c>
      <c r="E108" s="563">
        <v>17639.75</v>
      </c>
      <c r="F108" s="654"/>
      <c r="G108" s="654"/>
      <c r="H108" s="654"/>
      <c r="I108" s="642"/>
      <c r="J108" s="647"/>
      <c r="K108" s="648"/>
      <c r="L108" s="649"/>
    </row>
    <row r="109" spans="1:12">
      <c r="A109" s="160" t="s">
        <v>264</v>
      </c>
      <c r="B109" s="220">
        <v>6.25E-2</v>
      </c>
      <c r="C109" s="254">
        <v>1</v>
      </c>
      <c r="D109" s="566">
        <v>17614</v>
      </c>
      <c r="E109" s="563">
        <v>17615</v>
      </c>
      <c r="F109" s="654"/>
      <c r="G109" s="654"/>
      <c r="H109" s="654"/>
      <c r="I109" s="642"/>
      <c r="J109" s="647"/>
      <c r="K109" s="648"/>
      <c r="L109" s="649"/>
    </row>
    <row r="110" spans="1:12">
      <c r="A110" s="160" t="s">
        <v>265</v>
      </c>
      <c r="B110" s="220">
        <v>6.5277777777777782E-2</v>
      </c>
      <c r="C110" s="254">
        <v>1</v>
      </c>
      <c r="D110" s="566">
        <v>17589.25</v>
      </c>
      <c r="E110" s="563">
        <v>17590.25</v>
      </c>
      <c r="F110" s="654"/>
      <c r="G110" s="654"/>
      <c r="H110" s="654"/>
      <c r="I110" s="642"/>
      <c r="J110" s="647"/>
      <c r="K110" s="648"/>
      <c r="L110" s="649"/>
    </row>
    <row r="111" spans="1:12" ht="14.4" customHeight="1">
      <c r="A111" s="160" t="s">
        <v>217</v>
      </c>
      <c r="B111" s="221">
        <v>15</v>
      </c>
      <c r="C111" s="254">
        <v>1</v>
      </c>
      <c r="D111" s="566">
        <v>17564.5</v>
      </c>
      <c r="E111" s="563">
        <v>17565.5</v>
      </c>
      <c r="F111" s="654"/>
      <c r="G111" s="654"/>
      <c r="H111" s="654"/>
      <c r="I111" s="642"/>
      <c r="J111" s="647"/>
      <c r="K111" s="648"/>
      <c r="L111" s="649"/>
    </row>
    <row r="112" spans="1:12">
      <c r="A112" s="160" t="s">
        <v>266</v>
      </c>
      <c r="B112" s="221">
        <v>2580</v>
      </c>
      <c r="C112" s="254">
        <v>1</v>
      </c>
      <c r="D112" s="566">
        <v>17539.75</v>
      </c>
      <c r="E112" s="563">
        <v>17540.75</v>
      </c>
      <c r="F112" s="654"/>
      <c r="G112" s="654"/>
      <c r="H112" s="654"/>
      <c r="I112" s="642"/>
      <c r="J112" s="647"/>
      <c r="K112" s="648"/>
      <c r="L112" s="649"/>
    </row>
    <row r="113" spans="1:12" ht="15" thickBot="1">
      <c r="A113" s="161" t="s">
        <v>268</v>
      </c>
      <c r="B113" s="222">
        <v>313</v>
      </c>
      <c r="C113" s="255">
        <v>1</v>
      </c>
      <c r="D113" s="564">
        <v>17515</v>
      </c>
      <c r="E113" s="576">
        <v>17516</v>
      </c>
      <c r="F113" s="655"/>
      <c r="G113" s="655"/>
      <c r="H113" s="655"/>
      <c r="I113" s="643"/>
      <c r="J113" s="650"/>
      <c r="K113" s="651"/>
      <c r="L113" s="652"/>
    </row>
    <row r="114" spans="1:12">
      <c r="A114" s="162"/>
      <c r="B114" s="157" t="s">
        <v>390</v>
      </c>
      <c r="C114" s="577">
        <v>17499</v>
      </c>
      <c r="D114" s="639" t="s">
        <v>345</v>
      </c>
      <c r="E114" s="640"/>
      <c r="F114" s="62"/>
      <c r="G114" s="62"/>
      <c r="H114" s="62"/>
      <c r="I114" s="62"/>
      <c r="J114" s="64"/>
      <c r="K114" s="64"/>
      <c r="L114" s="65"/>
    </row>
    <row r="115" spans="1:12">
      <c r="A115" s="160" t="s">
        <v>267</v>
      </c>
      <c r="B115" s="218">
        <v>43167</v>
      </c>
      <c r="C115" s="254">
        <v>1</v>
      </c>
      <c r="D115" s="566">
        <v>17482</v>
      </c>
      <c r="E115" s="563">
        <v>17483</v>
      </c>
      <c r="F115" s="653">
        <f t="shared" ref="F115" si="18">($J$15*$J$16)*SUM(C115:C121)</f>
        <v>42</v>
      </c>
      <c r="G115" s="653">
        <f t="shared" ref="G115" si="19">E115-D121</f>
        <v>149.5</v>
      </c>
      <c r="H115" s="653">
        <f t="shared" ref="H115" si="20">C114-C122</f>
        <v>181.5</v>
      </c>
      <c r="I115" s="641">
        <v>8905</v>
      </c>
      <c r="J115" s="644" t="s">
        <v>380</v>
      </c>
      <c r="K115" s="645"/>
      <c r="L115" s="646"/>
    </row>
    <row r="116" spans="1:12">
      <c r="A116" s="160" t="s">
        <v>262</v>
      </c>
      <c r="B116" s="219">
        <v>0.28680555555555554</v>
      </c>
      <c r="C116" s="254">
        <v>1</v>
      </c>
      <c r="D116" s="566">
        <v>17457.25</v>
      </c>
      <c r="E116" s="563">
        <v>17458.25</v>
      </c>
      <c r="F116" s="654"/>
      <c r="G116" s="654"/>
      <c r="H116" s="654"/>
      <c r="I116" s="642"/>
      <c r="J116" s="647"/>
      <c r="K116" s="648"/>
      <c r="L116" s="649"/>
    </row>
    <row r="117" spans="1:12">
      <c r="A117" s="160" t="s">
        <v>264</v>
      </c>
      <c r="B117" s="220">
        <v>0.30208333333333331</v>
      </c>
      <c r="C117" s="254">
        <v>1</v>
      </c>
      <c r="D117" s="566">
        <v>17432.5</v>
      </c>
      <c r="E117" s="563">
        <v>17433.5</v>
      </c>
      <c r="F117" s="654"/>
      <c r="G117" s="654"/>
      <c r="H117" s="654"/>
      <c r="I117" s="642"/>
      <c r="J117" s="647"/>
      <c r="K117" s="648"/>
      <c r="L117" s="649"/>
    </row>
    <row r="118" spans="1:12">
      <c r="A118" s="160" t="s">
        <v>265</v>
      </c>
      <c r="B118" s="220">
        <v>0.3034722222222222</v>
      </c>
      <c r="C118" s="254">
        <v>1</v>
      </c>
      <c r="D118" s="566">
        <v>17407.75</v>
      </c>
      <c r="E118" s="563">
        <v>17408.75</v>
      </c>
      <c r="F118" s="654"/>
      <c r="G118" s="654"/>
      <c r="H118" s="654"/>
      <c r="I118" s="642"/>
      <c r="J118" s="647"/>
      <c r="K118" s="648"/>
      <c r="L118" s="649"/>
    </row>
    <row r="119" spans="1:12">
      <c r="A119" s="160" t="s">
        <v>217</v>
      </c>
      <c r="B119" s="221">
        <v>15</v>
      </c>
      <c r="C119" s="254">
        <v>1</v>
      </c>
      <c r="D119" s="566">
        <v>17383</v>
      </c>
      <c r="E119" s="563">
        <v>17384</v>
      </c>
      <c r="F119" s="654"/>
      <c r="G119" s="654"/>
      <c r="H119" s="654"/>
      <c r="I119" s="642"/>
      <c r="J119" s="647"/>
      <c r="K119" s="648"/>
      <c r="L119" s="649"/>
    </row>
    <row r="120" spans="1:12" ht="14.4" customHeight="1">
      <c r="A120" s="160" t="s">
        <v>266</v>
      </c>
      <c r="B120" s="221">
        <v>1950</v>
      </c>
      <c r="C120" s="254">
        <v>1</v>
      </c>
      <c r="D120" s="566">
        <v>17358.25</v>
      </c>
      <c r="E120" s="563">
        <v>17359.25</v>
      </c>
      <c r="F120" s="654"/>
      <c r="G120" s="654"/>
      <c r="H120" s="654"/>
      <c r="I120" s="642"/>
      <c r="J120" s="647"/>
      <c r="K120" s="648"/>
      <c r="L120" s="649"/>
    </row>
    <row r="121" spans="1:12" ht="15" thickBot="1">
      <c r="A121" s="161" t="s">
        <v>268</v>
      </c>
      <c r="B121" s="222">
        <v>350</v>
      </c>
      <c r="C121" s="255">
        <v>1</v>
      </c>
      <c r="D121" s="564">
        <v>17333.5</v>
      </c>
      <c r="E121" s="576">
        <v>17334.5</v>
      </c>
      <c r="F121" s="655"/>
      <c r="G121" s="655"/>
      <c r="H121" s="655"/>
      <c r="I121" s="643"/>
      <c r="J121" s="650"/>
      <c r="K121" s="651"/>
      <c r="L121" s="652"/>
    </row>
    <row r="122" spans="1:12">
      <c r="A122" s="163"/>
      <c r="B122" s="157" t="s">
        <v>391</v>
      </c>
      <c r="C122" s="577">
        <v>17317.5</v>
      </c>
      <c r="D122" s="639" t="s">
        <v>345</v>
      </c>
      <c r="E122" s="640"/>
      <c r="F122" s="62"/>
      <c r="G122" s="62"/>
      <c r="H122" s="62"/>
      <c r="I122" s="62"/>
      <c r="J122" s="64"/>
      <c r="K122" s="64"/>
      <c r="L122" s="65"/>
    </row>
    <row r="123" spans="1:12">
      <c r="A123" s="160" t="s">
        <v>267</v>
      </c>
      <c r="B123" s="218">
        <v>43167</v>
      </c>
      <c r="C123" s="254">
        <v>1</v>
      </c>
      <c r="D123" s="566">
        <v>17300.5</v>
      </c>
      <c r="E123" s="563">
        <v>17301.5</v>
      </c>
      <c r="F123" s="653">
        <f t="shared" ref="F123" si="21">($J$15*$J$16)*SUM(C123:C129)</f>
        <v>42</v>
      </c>
      <c r="G123" s="653">
        <f t="shared" ref="G123" si="22">E123-D129</f>
        <v>149.5</v>
      </c>
      <c r="H123" s="653">
        <f t="shared" ref="H123" si="23">C122-C130</f>
        <v>181.5</v>
      </c>
      <c r="I123" s="641">
        <v>8904</v>
      </c>
      <c r="J123" s="644" t="s">
        <v>263</v>
      </c>
      <c r="K123" s="645"/>
      <c r="L123" s="646"/>
    </row>
    <row r="124" spans="1:12">
      <c r="A124" s="160" t="s">
        <v>262</v>
      </c>
      <c r="B124" s="219">
        <v>0.52500000000000002</v>
      </c>
      <c r="C124" s="254">
        <v>1</v>
      </c>
      <c r="D124" s="566">
        <v>17275.75</v>
      </c>
      <c r="E124" s="563">
        <v>17276.75</v>
      </c>
      <c r="F124" s="654"/>
      <c r="G124" s="654"/>
      <c r="H124" s="654"/>
      <c r="I124" s="642"/>
      <c r="J124" s="647"/>
      <c r="K124" s="648"/>
      <c r="L124" s="649"/>
    </row>
    <row r="125" spans="1:12">
      <c r="A125" s="160" t="s">
        <v>264</v>
      </c>
      <c r="B125" s="220">
        <v>0.53749999999999998</v>
      </c>
      <c r="C125" s="254">
        <v>1</v>
      </c>
      <c r="D125" s="566">
        <v>17251</v>
      </c>
      <c r="E125" s="563">
        <v>17252</v>
      </c>
      <c r="F125" s="654"/>
      <c r="G125" s="654"/>
      <c r="H125" s="654"/>
      <c r="I125" s="642"/>
      <c r="J125" s="647"/>
      <c r="K125" s="648"/>
      <c r="L125" s="649"/>
    </row>
    <row r="126" spans="1:12">
      <c r="A126" s="160" t="s">
        <v>265</v>
      </c>
      <c r="B126" s="220">
        <v>0.53888888888888886</v>
      </c>
      <c r="C126" s="254">
        <v>1</v>
      </c>
      <c r="D126" s="566">
        <v>17226.25</v>
      </c>
      <c r="E126" s="563">
        <v>17227.25</v>
      </c>
      <c r="F126" s="654"/>
      <c r="G126" s="654"/>
      <c r="H126" s="654"/>
      <c r="I126" s="642"/>
      <c r="J126" s="647"/>
      <c r="K126" s="648"/>
      <c r="L126" s="649"/>
    </row>
    <row r="127" spans="1:12">
      <c r="A127" s="160" t="s">
        <v>217</v>
      </c>
      <c r="B127" s="221">
        <v>15</v>
      </c>
      <c r="C127" s="254">
        <v>1</v>
      </c>
      <c r="D127" s="566">
        <v>17201.5</v>
      </c>
      <c r="E127" s="563">
        <v>17202.5</v>
      </c>
      <c r="F127" s="654"/>
      <c r="G127" s="654"/>
      <c r="H127" s="654"/>
      <c r="I127" s="642"/>
      <c r="J127" s="647"/>
      <c r="K127" s="648"/>
      <c r="L127" s="649"/>
    </row>
    <row r="128" spans="1:12" ht="14.4" customHeight="1">
      <c r="A128" s="160" t="s">
        <v>266</v>
      </c>
      <c r="B128" s="221">
        <v>1856</v>
      </c>
      <c r="C128" s="254">
        <v>1</v>
      </c>
      <c r="D128" s="566">
        <v>17176.75</v>
      </c>
      <c r="E128" s="563">
        <v>17177.75</v>
      </c>
      <c r="F128" s="654"/>
      <c r="G128" s="654"/>
      <c r="H128" s="654"/>
      <c r="I128" s="642"/>
      <c r="J128" s="647"/>
      <c r="K128" s="648"/>
      <c r="L128" s="649"/>
    </row>
    <row r="129" spans="1:12" ht="15" thickBot="1">
      <c r="A129" s="161" t="s">
        <v>268</v>
      </c>
      <c r="B129" s="222">
        <v>325</v>
      </c>
      <c r="C129" s="255">
        <v>1</v>
      </c>
      <c r="D129" s="564">
        <v>17152</v>
      </c>
      <c r="E129" s="576">
        <v>17153</v>
      </c>
      <c r="F129" s="655"/>
      <c r="G129" s="655"/>
      <c r="H129" s="655"/>
      <c r="I129" s="643"/>
      <c r="J129" s="650"/>
      <c r="K129" s="651"/>
      <c r="L129" s="652"/>
    </row>
    <row r="130" spans="1:12">
      <c r="A130" s="162"/>
      <c r="B130" s="157" t="s">
        <v>392</v>
      </c>
      <c r="C130" s="577">
        <v>17136</v>
      </c>
      <c r="D130" s="639" t="s">
        <v>345</v>
      </c>
      <c r="E130" s="640"/>
      <c r="F130" s="62"/>
      <c r="G130" s="62"/>
      <c r="H130" s="62"/>
      <c r="I130" s="62"/>
      <c r="J130" s="64"/>
      <c r="K130" s="64"/>
      <c r="L130" s="65"/>
    </row>
    <row r="131" spans="1:12">
      <c r="A131" s="160" t="s">
        <v>267</v>
      </c>
      <c r="B131" s="218">
        <v>43167</v>
      </c>
      <c r="C131" s="254">
        <v>1</v>
      </c>
      <c r="D131" s="566">
        <v>17119</v>
      </c>
      <c r="E131" s="563">
        <v>17120</v>
      </c>
      <c r="F131" s="653">
        <f t="shared" ref="F131" si="24">($J$15*$J$16)*SUM(C131:C137)</f>
        <v>42</v>
      </c>
      <c r="G131" s="653">
        <f t="shared" ref="G131" si="25">E131-D137</f>
        <v>149.5</v>
      </c>
      <c r="H131" s="653">
        <f t="shared" ref="H131" si="26">C130-C138</f>
        <v>181.5</v>
      </c>
      <c r="I131" s="641">
        <v>8901</v>
      </c>
      <c r="J131" s="644" t="s">
        <v>380</v>
      </c>
      <c r="K131" s="645"/>
      <c r="L131" s="646"/>
    </row>
    <row r="132" spans="1:12">
      <c r="A132" s="160" t="s">
        <v>262</v>
      </c>
      <c r="B132" s="219">
        <v>0.75069444444444444</v>
      </c>
      <c r="C132" s="254">
        <v>1</v>
      </c>
      <c r="D132" s="566">
        <v>17094.25</v>
      </c>
      <c r="E132" s="563">
        <v>17095.25</v>
      </c>
      <c r="F132" s="654"/>
      <c r="G132" s="654"/>
      <c r="H132" s="654"/>
      <c r="I132" s="642"/>
      <c r="J132" s="647"/>
      <c r="K132" s="648"/>
      <c r="L132" s="649"/>
    </row>
    <row r="133" spans="1:12">
      <c r="A133" s="160" t="s">
        <v>264</v>
      </c>
      <c r="B133" s="220">
        <v>0.7631944444444444</v>
      </c>
      <c r="C133" s="254">
        <v>1</v>
      </c>
      <c r="D133" s="566">
        <v>17069.5</v>
      </c>
      <c r="E133" s="563">
        <v>17070.5</v>
      </c>
      <c r="F133" s="654"/>
      <c r="G133" s="654"/>
      <c r="H133" s="654"/>
      <c r="I133" s="642"/>
      <c r="J133" s="647"/>
      <c r="K133" s="648"/>
      <c r="L133" s="649"/>
    </row>
    <row r="134" spans="1:12">
      <c r="A134" s="160" t="s">
        <v>265</v>
      </c>
      <c r="B134" s="220">
        <v>0.76666666666666661</v>
      </c>
      <c r="C134" s="254">
        <v>1</v>
      </c>
      <c r="D134" s="566">
        <v>17044.75</v>
      </c>
      <c r="E134" s="563">
        <v>17045.75</v>
      </c>
      <c r="F134" s="654"/>
      <c r="G134" s="654"/>
      <c r="H134" s="654"/>
      <c r="I134" s="642"/>
      <c r="J134" s="647"/>
      <c r="K134" s="648"/>
      <c r="L134" s="649"/>
    </row>
    <row r="135" spans="1:12">
      <c r="A135" s="160" t="s">
        <v>217</v>
      </c>
      <c r="B135" s="221">
        <v>15</v>
      </c>
      <c r="C135" s="254">
        <v>1</v>
      </c>
      <c r="D135" s="566">
        <v>17020</v>
      </c>
      <c r="E135" s="563">
        <v>17021</v>
      </c>
      <c r="F135" s="654"/>
      <c r="G135" s="654"/>
      <c r="H135" s="654"/>
      <c r="I135" s="642"/>
      <c r="J135" s="647"/>
      <c r="K135" s="648"/>
      <c r="L135" s="649"/>
    </row>
    <row r="136" spans="1:12">
      <c r="A136" s="160" t="s">
        <v>266</v>
      </c>
      <c r="B136" s="221">
        <v>1624</v>
      </c>
      <c r="C136" s="254">
        <v>1</v>
      </c>
      <c r="D136" s="566">
        <v>16995.25</v>
      </c>
      <c r="E136" s="563">
        <v>16996.25</v>
      </c>
      <c r="F136" s="654"/>
      <c r="G136" s="654"/>
      <c r="H136" s="654"/>
      <c r="I136" s="642"/>
      <c r="J136" s="647"/>
      <c r="K136" s="648"/>
      <c r="L136" s="649"/>
    </row>
    <row r="137" spans="1:12" ht="14.4" customHeight="1" thickBot="1">
      <c r="A137" s="161" t="s">
        <v>268</v>
      </c>
      <c r="B137" s="222">
        <v>269</v>
      </c>
      <c r="C137" s="255">
        <v>1</v>
      </c>
      <c r="D137" s="564">
        <v>16970.5</v>
      </c>
      <c r="E137" s="576">
        <v>16971.5</v>
      </c>
      <c r="F137" s="655"/>
      <c r="G137" s="655"/>
      <c r="H137" s="655"/>
      <c r="I137" s="643"/>
      <c r="J137" s="650"/>
      <c r="K137" s="651"/>
      <c r="L137" s="652"/>
    </row>
    <row r="138" spans="1:12">
      <c r="A138" s="163"/>
      <c r="B138" s="157" t="s">
        <v>393</v>
      </c>
      <c r="C138" s="577">
        <v>16954.5</v>
      </c>
      <c r="D138" s="639" t="s">
        <v>345</v>
      </c>
      <c r="E138" s="640"/>
      <c r="F138" s="62"/>
      <c r="G138" s="62"/>
      <c r="H138" s="62"/>
      <c r="I138" s="62"/>
      <c r="J138" s="64"/>
      <c r="K138" s="64"/>
      <c r="L138" s="65"/>
    </row>
    <row r="139" spans="1:12">
      <c r="A139" s="160" t="s">
        <v>267</v>
      </c>
      <c r="B139" s="218">
        <v>43167</v>
      </c>
      <c r="C139" s="254">
        <v>1</v>
      </c>
      <c r="D139" s="566">
        <v>16937.5</v>
      </c>
      <c r="E139" s="563">
        <v>16938.5</v>
      </c>
      <c r="F139" s="653">
        <f t="shared" ref="F139" si="27">($J$15*$J$16)*SUM(C139:C145)</f>
        <v>42</v>
      </c>
      <c r="G139" s="653">
        <f t="shared" ref="G139" si="28">E139-D145</f>
        <v>149.5</v>
      </c>
      <c r="H139" s="653">
        <f t="shared" ref="H139" si="29">C138-C146</f>
        <v>181.5</v>
      </c>
      <c r="I139" s="641">
        <v>8901</v>
      </c>
      <c r="J139" s="644" t="s">
        <v>263</v>
      </c>
      <c r="K139" s="645"/>
      <c r="L139" s="646"/>
    </row>
    <row r="140" spans="1:12">
      <c r="A140" s="160" t="s">
        <v>262</v>
      </c>
      <c r="B140" s="219">
        <v>0.99513888888888891</v>
      </c>
      <c r="C140" s="254">
        <v>1</v>
      </c>
      <c r="D140" s="566">
        <v>16912.75</v>
      </c>
      <c r="E140" s="563">
        <v>16913.75</v>
      </c>
      <c r="F140" s="654"/>
      <c r="G140" s="654"/>
      <c r="H140" s="654"/>
      <c r="I140" s="642"/>
      <c r="J140" s="647"/>
      <c r="K140" s="648"/>
      <c r="L140" s="649"/>
    </row>
    <row r="141" spans="1:12">
      <c r="A141" s="160" t="s">
        <v>264</v>
      </c>
      <c r="B141" s="220">
        <v>7.6388888888888886E-3</v>
      </c>
      <c r="C141" s="254">
        <v>1</v>
      </c>
      <c r="D141" s="566">
        <v>16888</v>
      </c>
      <c r="E141" s="563">
        <v>16889</v>
      </c>
      <c r="F141" s="654"/>
      <c r="G141" s="654"/>
      <c r="H141" s="654"/>
      <c r="I141" s="642"/>
      <c r="J141" s="647"/>
      <c r="K141" s="648"/>
      <c r="L141" s="649"/>
    </row>
    <row r="142" spans="1:12">
      <c r="A142" s="160" t="s">
        <v>265</v>
      </c>
      <c r="B142" s="220">
        <v>1.0416666666666666E-2</v>
      </c>
      <c r="C142" s="254">
        <v>1</v>
      </c>
      <c r="D142" s="566">
        <v>16863.25</v>
      </c>
      <c r="E142" s="563">
        <v>16864.25</v>
      </c>
      <c r="F142" s="654"/>
      <c r="G142" s="654"/>
      <c r="H142" s="654"/>
      <c r="I142" s="642"/>
      <c r="J142" s="647"/>
      <c r="K142" s="648"/>
      <c r="L142" s="649"/>
    </row>
    <row r="143" spans="1:12">
      <c r="A143" s="160" t="s">
        <v>217</v>
      </c>
      <c r="B143" s="221">
        <v>15</v>
      </c>
      <c r="C143" s="254">
        <v>1</v>
      </c>
      <c r="D143" s="566">
        <v>16838.5</v>
      </c>
      <c r="E143" s="563">
        <v>16839.5</v>
      </c>
      <c r="F143" s="654"/>
      <c r="G143" s="654"/>
      <c r="H143" s="654"/>
      <c r="I143" s="642"/>
      <c r="J143" s="647"/>
      <c r="K143" s="648"/>
      <c r="L143" s="649"/>
    </row>
    <row r="144" spans="1:12">
      <c r="A144" s="160" t="s">
        <v>266</v>
      </c>
      <c r="B144" s="221">
        <v>1500</v>
      </c>
      <c r="C144" s="254">
        <v>1</v>
      </c>
      <c r="D144" s="566">
        <v>16813.75</v>
      </c>
      <c r="E144" s="563">
        <v>16814.75</v>
      </c>
      <c r="F144" s="654"/>
      <c r="G144" s="654"/>
      <c r="H144" s="654"/>
      <c r="I144" s="642"/>
      <c r="J144" s="647"/>
      <c r="K144" s="648"/>
      <c r="L144" s="649"/>
    </row>
    <row r="145" spans="1:12" ht="14.4" customHeight="1" thickBot="1">
      <c r="A145" s="161" t="s">
        <v>268</v>
      </c>
      <c r="B145" s="222">
        <v>264</v>
      </c>
      <c r="C145" s="255">
        <v>1</v>
      </c>
      <c r="D145" s="564">
        <v>16789</v>
      </c>
      <c r="E145" s="576">
        <v>16790</v>
      </c>
      <c r="F145" s="655"/>
      <c r="G145" s="655"/>
      <c r="H145" s="655"/>
      <c r="I145" s="643"/>
      <c r="J145" s="650"/>
      <c r="K145" s="651"/>
      <c r="L145" s="652"/>
    </row>
    <row r="146" spans="1:12">
      <c r="A146" s="162"/>
      <c r="B146" s="157" t="s">
        <v>394</v>
      </c>
      <c r="C146" s="577">
        <v>16773</v>
      </c>
      <c r="D146" s="639" t="s">
        <v>345</v>
      </c>
      <c r="E146" s="640"/>
      <c r="F146" s="62"/>
      <c r="G146" s="62"/>
      <c r="H146" s="62"/>
      <c r="I146" s="62"/>
      <c r="J146" s="64"/>
      <c r="K146" s="64"/>
      <c r="L146" s="65"/>
    </row>
    <row r="147" spans="1:12">
      <c r="A147" s="160" t="s">
        <v>267</v>
      </c>
      <c r="B147" s="218">
        <v>43167</v>
      </c>
      <c r="C147" s="254">
        <v>1</v>
      </c>
      <c r="D147" s="566">
        <v>16756</v>
      </c>
      <c r="E147" s="563">
        <v>16757</v>
      </c>
      <c r="F147" s="653">
        <f t="shared" ref="F147" si="30">($J$15*$J$16)*SUM(C147:C153)</f>
        <v>42</v>
      </c>
      <c r="G147" s="653">
        <f t="shared" ref="G147" si="31">E147-D153</f>
        <v>149.5</v>
      </c>
      <c r="H147" s="653">
        <f t="shared" ref="H147" si="32">C146-C154</f>
        <v>181.5</v>
      </c>
      <c r="I147" s="641">
        <v>8904</v>
      </c>
      <c r="J147" s="644" t="s">
        <v>380</v>
      </c>
      <c r="K147" s="645"/>
      <c r="L147" s="646"/>
    </row>
    <row r="148" spans="1:12">
      <c r="A148" s="160" t="s">
        <v>262</v>
      </c>
      <c r="B148" s="219">
        <v>0.2638888888888889</v>
      </c>
      <c r="C148" s="254">
        <v>1</v>
      </c>
      <c r="D148" s="566">
        <v>16731.25</v>
      </c>
      <c r="E148" s="563">
        <v>16732.25</v>
      </c>
      <c r="F148" s="654"/>
      <c r="G148" s="654"/>
      <c r="H148" s="654"/>
      <c r="I148" s="642"/>
      <c r="J148" s="647"/>
      <c r="K148" s="648"/>
      <c r="L148" s="649"/>
    </row>
    <row r="149" spans="1:12">
      <c r="A149" s="160" t="s">
        <v>264</v>
      </c>
      <c r="B149" s="220">
        <v>0.27638888888888885</v>
      </c>
      <c r="C149" s="254">
        <v>1</v>
      </c>
      <c r="D149" s="566">
        <v>16706.5</v>
      </c>
      <c r="E149" s="563">
        <v>16707.5</v>
      </c>
      <c r="F149" s="654"/>
      <c r="G149" s="654"/>
      <c r="H149" s="654"/>
      <c r="I149" s="642"/>
      <c r="J149" s="647"/>
      <c r="K149" s="648"/>
      <c r="L149" s="649"/>
    </row>
    <row r="150" spans="1:12">
      <c r="A150" s="160" t="s">
        <v>265</v>
      </c>
      <c r="B150" s="220">
        <v>0.27777777777777779</v>
      </c>
      <c r="C150" s="254">
        <v>1</v>
      </c>
      <c r="D150" s="566">
        <v>16681.75</v>
      </c>
      <c r="E150" s="563">
        <v>16682.75</v>
      </c>
      <c r="F150" s="654"/>
      <c r="G150" s="654"/>
      <c r="H150" s="654"/>
      <c r="I150" s="642"/>
      <c r="J150" s="647"/>
      <c r="K150" s="648"/>
      <c r="L150" s="649"/>
    </row>
    <row r="151" spans="1:12">
      <c r="A151" s="160" t="s">
        <v>217</v>
      </c>
      <c r="B151" s="221">
        <v>15</v>
      </c>
      <c r="C151" s="254">
        <v>1</v>
      </c>
      <c r="D151" s="566">
        <v>16657</v>
      </c>
      <c r="E151" s="563">
        <v>16658</v>
      </c>
      <c r="F151" s="654"/>
      <c r="G151" s="654"/>
      <c r="H151" s="654"/>
      <c r="I151" s="642"/>
      <c r="J151" s="647"/>
      <c r="K151" s="648"/>
      <c r="L151" s="649"/>
    </row>
    <row r="152" spans="1:12">
      <c r="A152" s="160" t="s">
        <v>266</v>
      </c>
      <c r="B152" s="221">
        <v>1300</v>
      </c>
      <c r="C152" s="254">
        <v>1</v>
      </c>
      <c r="D152" s="566">
        <v>16632.25</v>
      </c>
      <c r="E152" s="563">
        <v>16633.25</v>
      </c>
      <c r="F152" s="654"/>
      <c r="G152" s="654"/>
      <c r="H152" s="654"/>
      <c r="I152" s="642"/>
      <c r="J152" s="647"/>
      <c r="K152" s="648"/>
      <c r="L152" s="649"/>
    </row>
    <row r="153" spans="1:12" ht="15" thickBot="1">
      <c r="A153" s="161" t="s">
        <v>268</v>
      </c>
      <c r="B153" s="222">
        <v>254</v>
      </c>
      <c r="C153" s="255">
        <v>1</v>
      </c>
      <c r="D153" s="564">
        <v>16607.5</v>
      </c>
      <c r="E153" s="576">
        <v>16608.5</v>
      </c>
      <c r="F153" s="655"/>
      <c r="G153" s="655"/>
      <c r="H153" s="655"/>
      <c r="I153" s="643"/>
      <c r="J153" s="650"/>
      <c r="K153" s="651"/>
      <c r="L153" s="652"/>
    </row>
    <row r="154" spans="1:12" ht="14.4" customHeight="1">
      <c r="A154" s="163"/>
      <c r="B154" s="157" t="s">
        <v>395</v>
      </c>
      <c r="C154" s="577">
        <v>16591.5</v>
      </c>
      <c r="D154" s="639" t="s">
        <v>345</v>
      </c>
      <c r="E154" s="640"/>
      <c r="F154" s="62"/>
      <c r="G154" s="62"/>
      <c r="H154" s="62"/>
      <c r="I154" s="62"/>
      <c r="J154" s="64"/>
      <c r="K154" s="64"/>
      <c r="L154" s="65"/>
    </row>
    <row r="155" spans="1:12">
      <c r="A155" s="160" t="s">
        <v>267</v>
      </c>
      <c r="B155" s="218">
        <v>43168</v>
      </c>
      <c r="C155" s="254">
        <v>1</v>
      </c>
      <c r="D155" s="566">
        <v>16574.5</v>
      </c>
      <c r="E155" s="563">
        <v>16575.5</v>
      </c>
      <c r="F155" s="653">
        <f t="shared" ref="F155" si="33">($J$15*$J$16)*SUM(C155:C161)</f>
        <v>42</v>
      </c>
      <c r="G155" s="653">
        <f t="shared" ref="G155" si="34">E155-D161</f>
        <v>149.5</v>
      </c>
      <c r="H155" s="653">
        <f t="shared" ref="H155" si="35">C154-C162</f>
        <v>181.5</v>
      </c>
      <c r="I155" s="641">
        <v>8904</v>
      </c>
      <c r="J155" s="644" t="s">
        <v>263</v>
      </c>
      <c r="K155" s="645"/>
      <c r="L155" s="646"/>
    </row>
    <row r="156" spans="1:12">
      <c r="A156" s="160" t="s">
        <v>262</v>
      </c>
      <c r="B156" s="219">
        <v>0.49305555555555558</v>
      </c>
      <c r="C156" s="254">
        <v>1</v>
      </c>
      <c r="D156" s="566">
        <v>16549.75</v>
      </c>
      <c r="E156" s="563">
        <v>16550.75</v>
      </c>
      <c r="F156" s="654"/>
      <c r="G156" s="654"/>
      <c r="H156" s="654"/>
      <c r="I156" s="642"/>
      <c r="J156" s="647"/>
      <c r="K156" s="648"/>
      <c r="L156" s="649"/>
    </row>
    <row r="157" spans="1:12">
      <c r="A157" s="160" t="s">
        <v>264</v>
      </c>
      <c r="B157" s="220">
        <v>0.50486111111111109</v>
      </c>
      <c r="C157" s="254">
        <v>1</v>
      </c>
      <c r="D157" s="566">
        <v>16525</v>
      </c>
      <c r="E157" s="563">
        <v>16526</v>
      </c>
      <c r="F157" s="654"/>
      <c r="G157" s="654"/>
      <c r="H157" s="654"/>
      <c r="I157" s="642"/>
      <c r="J157" s="647"/>
      <c r="K157" s="648"/>
      <c r="L157" s="649"/>
    </row>
    <row r="158" spans="1:12">
      <c r="A158" s="160" t="s">
        <v>265</v>
      </c>
      <c r="B158" s="220">
        <v>0.50694444444444442</v>
      </c>
      <c r="C158" s="254">
        <v>1</v>
      </c>
      <c r="D158" s="566">
        <v>16500.25</v>
      </c>
      <c r="E158" s="563">
        <v>16501.25</v>
      </c>
      <c r="F158" s="654"/>
      <c r="G158" s="654"/>
      <c r="H158" s="654"/>
      <c r="I158" s="642"/>
      <c r="J158" s="647"/>
      <c r="K158" s="648"/>
      <c r="L158" s="649"/>
    </row>
    <row r="159" spans="1:12">
      <c r="A159" s="160" t="s">
        <v>217</v>
      </c>
      <c r="B159" s="221">
        <v>15</v>
      </c>
      <c r="C159" s="254">
        <v>1</v>
      </c>
      <c r="D159" s="566">
        <v>16475.5</v>
      </c>
      <c r="E159" s="563">
        <v>16476.5</v>
      </c>
      <c r="F159" s="654"/>
      <c r="G159" s="654"/>
      <c r="H159" s="654"/>
      <c r="I159" s="642"/>
      <c r="J159" s="647"/>
      <c r="K159" s="648"/>
      <c r="L159" s="649"/>
    </row>
    <row r="160" spans="1:12">
      <c r="A160" s="160" t="s">
        <v>266</v>
      </c>
      <c r="B160" s="221">
        <v>2621</v>
      </c>
      <c r="C160" s="254">
        <v>1</v>
      </c>
      <c r="D160" s="566">
        <v>16450.75</v>
      </c>
      <c r="E160" s="563">
        <v>16451.75</v>
      </c>
      <c r="F160" s="654"/>
      <c r="G160" s="654"/>
      <c r="H160" s="654"/>
      <c r="I160" s="642"/>
      <c r="J160" s="647"/>
      <c r="K160" s="648"/>
      <c r="L160" s="649"/>
    </row>
    <row r="161" spans="1:12" ht="15" thickBot="1">
      <c r="A161" s="161" t="s">
        <v>268</v>
      </c>
      <c r="B161" s="222">
        <v>252</v>
      </c>
      <c r="C161" s="255">
        <v>1</v>
      </c>
      <c r="D161" s="564">
        <v>16426</v>
      </c>
      <c r="E161" s="576">
        <v>16427</v>
      </c>
      <c r="F161" s="655"/>
      <c r="G161" s="655"/>
      <c r="H161" s="655"/>
      <c r="I161" s="643"/>
      <c r="J161" s="650"/>
      <c r="K161" s="651"/>
      <c r="L161" s="652"/>
    </row>
    <row r="162" spans="1:12" ht="14.4" customHeight="1">
      <c r="A162" s="162"/>
      <c r="B162" s="157" t="s">
        <v>396</v>
      </c>
      <c r="C162" s="577">
        <v>16410</v>
      </c>
      <c r="D162" s="639" t="s">
        <v>345</v>
      </c>
      <c r="E162" s="640"/>
      <c r="F162" s="62"/>
      <c r="G162" s="62"/>
      <c r="H162" s="62"/>
      <c r="I162" s="62"/>
      <c r="J162" s="64"/>
      <c r="K162" s="64"/>
      <c r="L162" s="65"/>
    </row>
    <row r="163" spans="1:12">
      <c r="A163" s="160" t="s">
        <v>267</v>
      </c>
      <c r="B163" s="218">
        <v>43169</v>
      </c>
      <c r="C163" s="254">
        <v>1</v>
      </c>
      <c r="D163" s="566">
        <v>16393</v>
      </c>
      <c r="E163" s="563">
        <v>16394</v>
      </c>
      <c r="F163" s="653">
        <f t="shared" ref="F163" si="36">($J$15*$J$16)*SUM(C163:C169)</f>
        <v>42</v>
      </c>
      <c r="G163" s="653">
        <f t="shared" ref="G163" si="37">E163-D169</f>
        <v>149.5</v>
      </c>
      <c r="H163" s="653">
        <f t="shared" ref="H163" si="38">C162-C170</f>
        <v>181.5</v>
      </c>
      <c r="I163" s="641">
        <v>8901</v>
      </c>
      <c r="J163" s="644" t="s">
        <v>380</v>
      </c>
      <c r="K163" s="645"/>
      <c r="L163" s="646"/>
    </row>
    <row r="164" spans="1:12">
      <c r="A164" s="160" t="s">
        <v>262</v>
      </c>
      <c r="B164" s="219">
        <v>4.1666666666666664E-2</v>
      </c>
      <c r="C164" s="254">
        <v>1</v>
      </c>
      <c r="D164" s="566">
        <v>16368.25</v>
      </c>
      <c r="E164" s="563">
        <v>16369.25</v>
      </c>
      <c r="F164" s="654"/>
      <c r="G164" s="654"/>
      <c r="H164" s="654"/>
      <c r="I164" s="642"/>
      <c r="J164" s="647"/>
      <c r="K164" s="648"/>
      <c r="L164" s="649"/>
    </row>
    <row r="165" spans="1:12">
      <c r="A165" s="160" t="s">
        <v>264</v>
      </c>
      <c r="B165" s="220">
        <v>5.347222222222222E-2</v>
      </c>
      <c r="C165" s="254">
        <v>1</v>
      </c>
      <c r="D165" s="566">
        <v>16343.5</v>
      </c>
      <c r="E165" s="563">
        <v>16344.5</v>
      </c>
      <c r="F165" s="654"/>
      <c r="G165" s="654"/>
      <c r="H165" s="654"/>
      <c r="I165" s="642"/>
      <c r="J165" s="647"/>
      <c r="K165" s="648"/>
      <c r="L165" s="649"/>
    </row>
    <row r="166" spans="1:12">
      <c r="A166" s="160" t="s">
        <v>265</v>
      </c>
      <c r="B166" s="220">
        <v>5.6250000000000001E-2</v>
      </c>
      <c r="C166" s="254">
        <v>1</v>
      </c>
      <c r="D166" s="566">
        <v>16318.75</v>
      </c>
      <c r="E166" s="563">
        <v>16319.75</v>
      </c>
      <c r="F166" s="654"/>
      <c r="G166" s="654"/>
      <c r="H166" s="654"/>
      <c r="I166" s="642"/>
      <c r="J166" s="647"/>
      <c r="K166" s="648"/>
      <c r="L166" s="649"/>
    </row>
    <row r="167" spans="1:12">
      <c r="A167" s="160" t="s">
        <v>217</v>
      </c>
      <c r="B167" s="221">
        <v>15</v>
      </c>
      <c r="C167" s="254">
        <v>1</v>
      </c>
      <c r="D167" s="566">
        <v>16294</v>
      </c>
      <c r="E167" s="563">
        <v>16295</v>
      </c>
      <c r="F167" s="654"/>
      <c r="G167" s="654"/>
      <c r="H167" s="654"/>
      <c r="I167" s="642"/>
      <c r="J167" s="647"/>
      <c r="K167" s="648"/>
      <c r="L167" s="649"/>
    </row>
    <row r="168" spans="1:12">
      <c r="A168" s="160" t="s">
        <v>266</v>
      </c>
      <c r="B168" s="221">
        <v>1687</v>
      </c>
      <c r="C168" s="254">
        <v>1</v>
      </c>
      <c r="D168" s="566">
        <v>16269.25</v>
      </c>
      <c r="E168" s="563">
        <v>16270.25</v>
      </c>
      <c r="F168" s="654"/>
      <c r="G168" s="654"/>
      <c r="H168" s="654"/>
      <c r="I168" s="642"/>
      <c r="J168" s="647"/>
      <c r="K168" s="648"/>
      <c r="L168" s="649"/>
    </row>
    <row r="169" spans="1:12" ht="15" thickBot="1">
      <c r="A169" s="161" t="s">
        <v>268</v>
      </c>
      <c r="B169" s="222">
        <v>247</v>
      </c>
      <c r="C169" s="255">
        <v>1</v>
      </c>
      <c r="D169" s="564">
        <v>16244.5</v>
      </c>
      <c r="E169" s="576">
        <v>16245.5</v>
      </c>
      <c r="F169" s="655"/>
      <c r="G169" s="655"/>
      <c r="H169" s="655"/>
      <c r="I169" s="643"/>
      <c r="J169" s="650"/>
      <c r="K169" s="651"/>
      <c r="L169" s="652"/>
    </row>
    <row r="170" spans="1:12">
      <c r="A170" s="163"/>
      <c r="B170" s="157" t="s">
        <v>397</v>
      </c>
      <c r="C170" s="577">
        <v>16228.5</v>
      </c>
      <c r="D170" s="639" t="s">
        <v>345</v>
      </c>
      <c r="E170" s="640"/>
      <c r="F170" s="62"/>
      <c r="G170" s="62"/>
      <c r="H170" s="62"/>
      <c r="I170" s="62"/>
      <c r="J170" s="64"/>
      <c r="K170" s="64"/>
      <c r="L170" s="65"/>
    </row>
    <row r="171" spans="1:12" ht="14.4" customHeight="1">
      <c r="A171" s="160" t="s">
        <v>267</v>
      </c>
      <c r="B171" s="218">
        <v>43169</v>
      </c>
      <c r="C171" s="254">
        <v>1</v>
      </c>
      <c r="D171" s="566">
        <v>16211.5</v>
      </c>
      <c r="E171" s="563">
        <v>16212.5</v>
      </c>
      <c r="F171" s="653">
        <f t="shared" ref="F171" si="39">($J$15*$J$16)*SUM(C171:C177)</f>
        <v>42</v>
      </c>
      <c r="G171" s="653">
        <f t="shared" ref="G171" si="40">E171-D177</f>
        <v>149.5</v>
      </c>
      <c r="H171" s="653">
        <f t="shared" ref="H171" si="41">C170-C178</f>
        <v>181.5</v>
      </c>
      <c r="I171" s="641">
        <v>8901</v>
      </c>
      <c r="J171" s="644" t="s">
        <v>263</v>
      </c>
      <c r="K171" s="645"/>
      <c r="L171" s="646"/>
    </row>
    <row r="172" spans="1:12">
      <c r="A172" s="160" t="s">
        <v>262</v>
      </c>
      <c r="B172" s="219">
        <v>0.29236111111111113</v>
      </c>
      <c r="C172" s="254">
        <v>1</v>
      </c>
      <c r="D172" s="566">
        <v>16186.75</v>
      </c>
      <c r="E172" s="563">
        <v>16187.75</v>
      </c>
      <c r="F172" s="654"/>
      <c r="G172" s="654"/>
      <c r="H172" s="654"/>
      <c r="I172" s="642"/>
      <c r="J172" s="647"/>
      <c r="K172" s="648"/>
      <c r="L172" s="649"/>
    </row>
    <row r="173" spans="1:12">
      <c r="A173" s="160" t="s">
        <v>264</v>
      </c>
      <c r="B173" s="220">
        <v>0.30486111111111108</v>
      </c>
      <c r="C173" s="254">
        <v>1</v>
      </c>
      <c r="D173" s="566">
        <v>16162</v>
      </c>
      <c r="E173" s="563">
        <v>16163</v>
      </c>
      <c r="F173" s="654"/>
      <c r="G173" s="654"/>
      <c r="H173" s="654"/>
      <c r="I173" s="642"/>
      <c r="J173" s="647"/>
      <c r="K173" s="648"/>
      <c r="L173" s="649"/>
    </row>
    <row r="174" spans="1:12">
      <c r="A174" s="160" t="s">
        <v>265</v>
      </c>
      <c r="B174" s="220">
        <v>0.30694444444444441</v>
      </c>
      <c r="C174" s="254">
        <v>1</v>
      </c>
      <c r="D174" s="566">
        <v>16137.25</v>
      </c>
      <c r="E174" s="563">
        <v>16138.25</v>
      </c>
      <c r="F174" s="654"/>
      <c r="G174" s="654"/>
      <c r="H174" s="654"/>
      <c r="I174" s="642"/>
      <c r="J174" s="647"/>
      <c r="K174" s="648"/>
      <c r="L174" s="649"/>
    </row>
    <row r="175" spans="1:12">
      <c r="A175" s="160" t="s">
        <v>217</v>
      </c>
      <c r="B175" s="221">
        <v>15</v>
      </c>
      <c r="C175" s="254">
        <v>1</v>
      </c>
      <c r="D175" s="566">
        <v>16112.5</v>
      </c>
      <c r="E175" s="563">
        <v>16113.5</v>
      </c>
      <c r="F175" s="654"/>
      <c r="G175" s="654"/>
      <c r="H175" s="654"/>
      <c r="I175" s="642"/>
      <c r="J175" s="647"/>
      <c r="K175" s="648"/>
      <c r="L175" s="649"/>
    </row>
    <row r="176" spans="1:12">
      <c r="A176" s="160" t="s">
        <v>266</v>
      </c>
      <c r="B176" s="221">
        <v>2500</v>
      </c>
      <c r="C176" s="254">
        <v>1</v>
      </c>
      <c r="D176" s="566">
        <v>16087.75</v>
      </c>
      <c r="E176" s="563">
        <v>16088.75</v>
      </c>
      <c r="F176" s="654"/>
      <c r="G176" s="654"/>
      <c r="H176" s="654"/>
      <c r="I176" s="642"/>
      <c r="J176" s="647"/>
      <c r="K176" s="648"/>
      <c r="L176" s="649"/>
    </row>
    <row r="177" spans="1:12" ht="15" thickBot="1">
      <c r="A177" s="161" t="s">
        <v>268</v>
      </c>
      <c r="B177" s="222">
        <v>216</v>
      </c>
      <c r="C177" s="255">
        <v>1</v>
      </c>
      <c r="D177" s="564">
        <v>16063</v>
      </c>
      <c r="E177" s="576">
        <v>16064</v>
      </c>
      <c r="F177" s="655"/>
      <c r="G177" s="655"/>
      <c r="H177" s="655"/>
      <c r="I177" s="643"/>
      <c r="J177" s="650"/>
      <c r="K177" s="651"/>
      <c r="L177" s="652"/>
    </row>
    <row r="178" spans="1:12">
      <c r="A178" s="162"/>
      <c r="B178" s="157" t="s">
        <v>398</v>
      </c>
      <c r="C178" s="577">
        <v>16047</v>
      </c>
      <c r="D178" s="639" t="s">
        <v>345</v>
      </c>
      <c r="E178" s="640"/>
      <c r="F178" s="62"/>
      <c r="G178" s="62"/>
      <c r="H178" s="62"/>
      <c r="I178" s="62"/>
      <c r="J178" s="64"/>
      <c r="K178" s="64"/>
      <c r="L178" s="65"/>
    </row>
    <row r="179" spans="1:12" ht="14.4" customHeight="1">
      <c r="A179" s="160" t="s">
        <v>267</v>
      </c>
      <c r="B179" s="218">
        <v>43169</v>
      </c>
      <c r="C179" s="254">
        <v>1</v>
      </c>
      <c r="D179" s="566">
        <v>16030</v>
      </c>
      <c r="E179" s="563">
        <v>16031</v>
      </c>
      <c r="F179" s="653">
        <f t="shared" ref="F179" si="42">($J$15*$J$16)*SUM(C179:C185)</f>
        <v>42</v>
      </c>
      <c r="G179" s="653">
        <f t="shared" ref="G179" si="43">E179-D185</f>
        <v>149.5</v>
      </c>
      <c r="H179" s="653">
        <f t="shared" ref="H179" si="44">C178-C186</f>
        <v>181.5</v>
      </c>
      <c r="I179" s="641">
        <v>8899</v>
      </c>
      <c r="J179" s="644" t="s">
        <v>380</v>
      </c>
      <c r="K179" s="645"/>
      <c r="L179" s="646"/>
    </row>
    <row r="180" spans="1:12">
      <c r="A180" s="160" t="s">
        <v>262</v>
      </c>
      <c r="B180" s="219">
        <v>0.51527777777777783</v>
      </c>
      <c r="C180" s="254">
        <v>1</v>
      </c>
      <c r="D180" s="566">
        <v>16005.25</v>
      </c>
      <c r="E180" s="563">
        <v>16006.25</v>
      </c>
      <c r="F180" s="654"/>
      <c r="G180" s="654"/>
      <c r="H180" s="654"/>
      <c r="I180" s="642"/>
      <c r="J180" s="647"/>
      <c r="K180" s="648"/>
      <c r="L180" s="649"/>
    </row>
    <row r="181" spans="1:12">
      <c r="A181" s="160" t="s">
        <v>264</v>
      </c>
      <c r="B181" s="220">
        <v>0.52777777777777779</v>
      </c>
      <c r="C181" s="254">
        <v>1</v>
      </c>
      <c r="D181" s="566">
        <v>15980.5</v>
      </c>
      <c r="E181" s="563">
        <v>15981.5</v>
      </c>
      <c r="F181" s="654"/>
      <c r="G181" s="654"/>
      <c r="H181" s="654"/>
      <c r="I181" s="642"/>
      <c r="J181" s="647"/>
      <c r="K181" s="648"/>
      <c r="L181" s="649"/>
    </row>
    <row r="182" spans="1:12">
      <c r="A182" s="160" t="s">
        <v>265</v>
      </c>
      <c r="B182" s="220">
        <v>0.53125</v>
      </c>
      <c r="C182" s="254">
        <v>1</v>
      </c>
      <c r="D182" s="566">
        <v>15955.75</v>
      </c>
      <c r="E182" s="563">
        <v>15956.75</v>
      </c>
      <c r="F182" s="654"/>
      <c r="G182" s="654"/>
      <c r="H182" s="654"/>
      <c r="I182" s="642"/>
      <c r="J182" s="647"/>
      <c r="K182" s="648"/>
      <c r="L182" s="649"/>
    </row>
    <row r="183" spans="1:12">
      <c r="A183" s="160" t="s">
        <v>217</v>
      </c>
      <c r="B183" s="221">
        <v>15</v>
      </c>
      <c r="C183" s="254">
        <v>1</v>
      </c>
      <c r="D183" s="566">
        <v>15931</v>
      </c>
      <c r="E183" s="563">
        <v>15932</v>
      </c>
      <c r="F183" s="654"/>
      <c r="G183" s="654"/>
      <c r="H183" s="654"/>
      <c r="I183" s="642"/>
      <c r="J183" s="647"/>
      <c r="K183" s="648"/>
      <c r="L183" s="649"/>
    </row>
    <row r="184" spans="1:12">
      <c r="A184" s="160" t="s">
        <v>266</v>
      </c>
      <c r="B184" s="221">
        <v>2600</v>
      </c>
      <c r="C184" s="254">
        <v>1</v>
      </c>
      <c r="D184" s="566">
        <v>15906.25</v>
      </c>
      <c r="E184" s="563">
        <v>15907.25</v>
      </c>
      <c r="F184" s="654"/>
      <c r="G184" s="654"/>
      <c r="H184" s="654"/>
      <c r="I184" s="642"/>
      <c r="J184" s="647"/>
      <c r="K184" s="648"/>
      <c r="L184" s="649"/>
    </row>
    <row r="185" spans="1:12" ht="15" thickBot="1">
      <c r="A185" s="161" t="s">
        <v>268</v>
      </c>
      <c r="B185" s="222">
        <v>255</v>
      </c>
      <c r="C185" s="255">
        <v>1</v>
      </c>
      <c r="D185" s="564">
        <v>15881.5</v>
      </c>
      <c r="E185" s="576">
        <v>15882.5</v>
      </c>
      <c r="F185" s="655"/>
      <c r="G185" s="655"/>
      <c r="H185" s="655"/>
      <c r="I185" s="643"/>
      <c r="J185" s="650"/>
      <c r="K185" s="651"/>
      <c r="L185" s="652"/>
    </row>
    <row r="186" spans="1:12">
      <c r="A186" s="163"/>
      <c r="B186" s="157" t="s">
        <v>399</v>
      </c>
      <c r="C186" s="577">
        <v>15865.5</v>
      </c>
      <c r="D186" s="639" t="s">
        <v>345</v>
      </c>
      <c r="E186" s="640"/>
      <c r="F186" s="62"/>
      <c r="G186" s="62"/>
      <c r="H186" s="62"/>
      <c r="I186" s="62"/>
      <c r="J186" s="64"/>
      <c r="K186" s="64"/>
      <c r="L186" s="65"/>
    </row>
    <row r="187" spans="1:12">
      <c r="A187" s="160" t="s">
        <v>267</v>
      </c>
      <c r="B187" s="218">
        <v>43169</v>
      </c>
      <c r="C187" s="254">
        <v>1</v>
      </c>
      <c r="D187" s="566">
        <v>15848.5</v>
      </c>
      <c r="E187" s="563">
        <v>15849.5</v>
      </c>
      <c r="F187" s="653">
        <f t="shared" ref="F187" si="45">($J$15*$J$16)*SUM(C187:C193)</f>
        <v>42</v>
      </c>
      <c r="G187" s="653">
        <f t="shared" ref="G187" si="46">E187-D193</f>
        <v>149.5</v>
      </c>
      <c r="H187" s="653">
        <f t="shared" ref="H187" si="47">C186-C194</f>
        <v>181.5</v>
      </c>
      <c r="I187" s="641">
        <v>8896</v>
      </c>
      <c r="J187" s="644" t="s">
        <v>263</v>
      </c>
      <c r="K187" s="645"/>
      <c r="L187" s="646"/>
    </row>
    <row r="188" spans="1:12" ht="14.4" customHeight="1">
      <c r="A188" s="160" t="s">
        <v>262</v>
      </c>
      <c r="B188" s="219">
        <v>0.74375000000000002</v>
      </c>
      <c r="C188" s="254">
        <v>1</v>
      </c>
      <c r="D188" s="566">
        <v>15823.75</v>
      </c>
      <c r="E188" s="563">
        <v>15824.75</v>
      </c>
      <c r="F188" s="654"/>
      <c r="G188" s="654"/>
      <c r="H188" s="654"/>
      <c r="I188" s="642"/>
      <c r="J188" s="647"/>
      <c r="K188" s="648"/>
      <c r="L188" s="649"/>
    </row>
    <row r="189" spans="1:12">
      <c r="A189" s="160" t="s">
        <v>264</v>
      </c>
      <c r="B189" s="220">
        <v>0.75416666666666676</v>
      </c>
      <c r="C189" s="254">
        <v>1</v>
      </c>
      <c r="D189" s="566">
        <v>15799</v>
      </c>
      <c r="E189" s="563">
        <v>15800</v>
      </c>
      <c r="F189" s="654"/>
      <c r="G189" s="654"/>
      <c r="H189" s="654"/>
      <c r="I189" s="642"/>
      <c r="J189" s="647"/>
      <c r="K189" s="648"/>
      <c r="L189" s="649"/>
    </row>
    <row r="190" spans="1:12">
      <c r="A190" s="160" t="s">
        <v>265</v>
      </c>
      <c r="B190" s="220">
        <v>0.75624999999999998</v>
      </c>
      <c r="C190" s="254">
        <v>1</v>
      </c>
      <c r="D190" s="566">
        <v>15774.25</v>
      </c>
      <c r="E190" s="563">
        <v>15775.25</v>
      </c>
      <c r="F190" s="654"/>
      <c r="G190" s="654"/>
      <c r="H190" s="654"/>
      <c r="I190" s="642"/>
      <c r="J190" s="647"/>
      <c r="K190" s="648"/>
      <c r="L190" s="649"/>
    </row>
    <row r="191" spans="1:12">
      <c r="A191" s="160" t="s">
        <v>217</v>
      </c>
      <c r="B191" s="221">
        <v>15</v>
      </c>
      <c r="C191" s="254">
        <v>1</v>
      </c>
      <c r="D191" s="566">
        <v>15749.5</v>
      </c>
      <c r="E191" s="563">
        <v>15750.5</v>
      </c>
      <c r="F191" s="654"/>
      <c r="G191" s="654"/>
      <c r="H191" s="654"/>
      <c r="I191" s="642"/>
      <c r="J191" s="647"/>
      <c r="K191" s="648"/>
      <c r="L191" s="649"/>
    </row>
    <row r="192" spans="1:12">
      <c r="A192" s="160" t="s">
        <v>266</v>
      </c>
      <c r="B192" s="221">
        <v>1600</v>
      </c>
      <c r="C192" s="254">
        <v>1</v>
      </c>
      <c r="D192" s="566">
        <v>15724.75</v>
      </c>
      <c r="E192" s="563">
        <v>15725.75</v>
      </c>
      <c r="F192" s="654"/>
      <c r="G192" s="654"/>
      <c r="H192" s="654"/>
      <c r="I192" s="642"/>
      <c r="J192" s="647"/>
      <c r="K192" s="648"/>
      <c r="L192" s="649"/>
    </row>
    <row r="193" spans="1:12" ht="15" thickBot="1">
      <c r="A193" s="161" t="s">
        <v>268</v>
      </c>
      <c r="B193" s="222">
        <v>208</v>
      </c>
      <c r="C193" s="255">
        <v>1</v>
      </c>
      <c r="D193" s="564">
        <v>15700</v>
      </c>
      <c r="E193" s="576">
        <v>15701</v>
      </c>
      <c r="F193" s="655"/>
      <c r="G193" s="655"/>
      <c r="H193" s="655"/>
      <c r="I193" s="643"/>
      <c r="J193" s="650"/>
      <c r="K193" s="651"/>
      <c r="L193" s="652"/>
    </row>
    <row r="194" spans="1:12">
      <c r="A194" s="162"/>
      <c r="B194" s="157" t="s">
        <v>400</v>
      </c>
      <c r="C194" s="577">
        <v>15684</v>
      </c>
      <c r="D194" s="639" t="s">
        <v>345</v>
      </c>
      <c r="E194" s="640"/>
      <c r="F194" s="62"/>
      <c r="G194" s="62"/>
      <c r="H194" s="62"/>
      <c r="I194" s="62"/>
      <c r="J194" s="64"/>
      <c r="K194" s="64"/>
      <c r="L194" s="65"/>
    </row>
    <row r="195" spans="1:12">
      <c r="A195" s="160" t="s">
        <v>267</v>
      </c>
      <c r="B195" s="218">
        <v>43169</v>
      </c>
      <c r="C195" s="254">
        <v>1</v>
      </c>
      <c r="D195" s="566">
        <v>15667</v>
      </c>
      <c r="E195" s="563">
        <v>15668</v>
      </c>
      <c r="F195" s="653">
        <f t="shared" ref="F195" si="48">($J$15*$J$16)*SUM(C195:C201)</f>
        <v>42</v>
      </c>
      <c r="G195" s="653">
        <f t="shared" ref="G195" si="49">E195-D201</f>
        <v>149.5</v>
      </c>
      <c r="H195" s="653">
        <f t="shared" ref="H195" si="50">C194-C202</f>
        <v>181.5</v>
      </c>
      <c r="I195" s="641">
        <v>8891</v>
      </c>
      <c r="J195" s="644" t="s">
        <v>380</v>
      </c>
      <c r="K195" s="645"/>
      <c r="L195" s="646"/>
    </row>
    <row r="196" spans="1:12" ht="14.4" customHeight="1">
      <c r="A196" s="160" t="s">
        <v>262</v>
      </c>
      <c r="B196" s="219">
        <v>0.96875</v>
      </c>
      <c r="C196" s="254">
        <v>1</v>
      </c>
      <c r="D196" s="566">
        <v>15642.25</v>
      </c>
      <c r="E196" s="563">
        <v>15643.25</v>
      </c>
      <c r="F196" s="654"/>
      <c r="G196" s="654"/>
      <c r="H196" s="654"/>
      <c r="I196" s="642"/>
      <c r="J196" s="647"/>
      <c r="K196" s="648"/>
      <c r="L196" s="649"/>
    </row>
    <row r="197" spans="1:12">
      <c r="A197" s="160" t="s">
        <v>264</v>
      </c>
      <c r="B197" s="220">
        <v>0.97986111111111107</v>
      </c>
      <c r="C197" s="254">
        <v>1</v>
      </c>
      <c r="D197" s="566">
        <v>15617.5</v>
      </c>
      <c r="E197" s="563">
        <v>15618.5</v>
      </c>
      <c r="F197" s="654"/>
      <c r="G197" s="654"/>
      <c r="H197" s="654"/>
      <c r="I197" s="642"/>
      <c r="J197" s="647"/>
      <c r="K197" s="648"/>
      <c r="L197" s="649"/>
    </row>
    <row r="198" spans="1:12">
      <c r="A198" s="160" t="s">
        <v>265</v>
      </c>
      <c r="B198" s="220">
        <v>0.9819444444444444</v>
      </c>
      <c r="C198" s="254">
        <v>1</v>
      </c>
      <c r="D198" s="566">
        <v>15592.75</v>
      </c>
      <c r="E198" s="563">
        <v>15593.75</v>
      </c>
      <c r="F198" s="654"/>
      <c r="G198" s="654"/>
      <c r="H198" s="654"/>
      <c r="I198" s="642"/>
      <c r="J198" s="647"/>
      <c r="K198" s="648"/>
      <c r="L198" s="649"/>
    </row>
    <row r="199" spans="1:12">
      <c r="A199" s="160" t="s">
        <v>217</v>
      </c>
      <c r="B199" s="221">
        <v>15</v>
      </c>
      <c r="C199" s="254">
        <v>1</v>
      </c>
      <c r="D199" s="566">
        <v>15568</v>
      </c>
      <c r="E199" s="563">
        <v>15569</v>
      </c>
      <c r="F199" s="654"/>
      <c r="G199" s="654"/>
      <c r="H199" s="654"/>
      <c r="I199" s="642"/>
      <c r="J199" s="647"/>
      <c r="K199" s="648"/>
      <c r="L199" s="649"/>
    </row>
    <row r="200" spans="1:12">
      <c r="A200" s="160" t="s">
        <v>266</v>
      </c>
      <c r="B200" s="221">
        <v>2398</v>
      </c>
      <c r="C200" s="254">
        <v>1</v>
      </c>
      <c r="D200" s="566">
        <v>15543.25</v>
      </c>
      <c r="E200" s="563">
        <v>15544.25</v>
      </c>
      <c r="F200" s="654"/>
      <c r="G200" s="654"/>
      <c r="H200" s="654"/>
      <c r="I200" s="642"/>
      <c r="J200" s="647"/>
      <c r="K200" s="648"/>
      <c r="L200" s="649"/>
    </row>
    <row r="201" spans="1:12" ht="15" thickBot="1">
      <c r="A201" s="161" t="s">
        <v>268</v>
      </c>
      <c r="B201" s="222">
        <v>243</v>
      </c>
      <c r="C201" s="255">
        <v>1</v>
      </c>
      <c r="D201" s="564">
        <v>15518.5</v>
      </c>
      <c r="E201" s="576">
        <v>15519.5</v>
      </c>
      <c r="F201" s="655"/>
      <c r="G201" s="655"/>
      <c r="H201" s="655"/>
      <c r="I201" s="643"/>
      <c r="J201" s="650"/>
      <c r="K201" s="651"/>
      <c r="L201" s="652"/>
    </row>
    <row r="202" spans="1:12">
      <c r="A202" s="163"/>
      <c r="B202" s="157" t="s">
        <v>401</v>
      </c>
      <c r="C202" s="577">
        <v>15502.5</v>
      </c>
      <c r="D202" s="639" t="s">
        <v>345</v>
      </c>
      <c r="E202" s="640"/>
      <c r="F202" s="62"/>
      <c r="G202" s="62"/>
      <c r="H202" s="62"/>
      <c r="I202" s="62"/>
      <c r="J202" s="64"/>
      <c r="K202" s="64"/>
      <c r="L202" s="65"/>
    </row>
    <row r="203" spans="1:12">
      <c r="A203" s="160" t="s">
        <v>267</v>
      </c>
      <c r="B203" s="218">
        <v>43170</v>
      </c>
      <c r="C203" s="254">
        <v>1</v>
      </c>
      <c r="D203" s="566">
        <v>15481</v>
      </c>
      <c r="E203" s="563">
        <v>15482</v>
      </c>
      <c r="F203" s="653">
        <f t="shared" ref="F203" si="51">($J$15*$J$16)*SUM(C203:C209)</f>
        <v>42</v>
      </c>
      <c r="G203" s="653">
        <f t="shared" ref="G203" si="52">E203-D209</f>
        <v>145</v>
      </c>
      <c r="H203" s="653">
        <f t="shared" ref="H203" si="53">C202-C210</f>
        <v>181.5</v>
      </c>
      <c r="I203" s="641">
        <v>8897</v>
      </c>
      <c r="J203" s="644" t="s">
        <v>263</v>
      </c>
      <c r="K203" s="645"/>
      <c r="L203" s="646"/>
    </row>
    <row r="204" spans="1:12">
      <c r="A204" s="160" t="s">
        <v>262</v>
      </c>
      <c r="B204" s="219">
        <v>0.23472222222222219</v>
      </c>
      <c r="C204" s="254">
        <v>1</v>
      </c>
      <c r="D204" s="566">
        <v>15460.75</v>
      </c>
      <c r="E204" s="563">
        <v>15461.75</v>
      </c>
      <c r="F204" s="654"/>
      <c r="G204" s="654"/>
      <c r="H204" s="654"/>
      <c r="I204" s="642"/>
      <c r="J204" s="647"/>
      <c r="K204" s="648"/>
      <c r="L204" s="649"/>
    </row>
    <row r="205" spans="1:12" ht="14.4" customHeight="1">
      <c r="A205" s="160" t="s">
        <v>264</v>
      </c>
      <c r="B205" s="220">
        <v>0.24583333333333335</v>
      </c>
      <c r="C205" s="254">
        <v>1</v>
      </c>
      <c r="D205" s="566">
        <v>15436</v>
      </c>
      <c r="E205" s="563">
        <v>15437</v>
      </c>
      <c r="F205" s="654"/>
      <c r="G205" s="654"/>
      <c r="H205" s="654"/>
      <c r="I205" s="642"/>
      <c r="J205" s="647"/>
      <c r="K205" s="648"/>
      <c r="L205" s="649"/>
    </row>
    <row r="206" spans="1:12">
      <c r="A206" s="160" t="s">
        <v>265</v>
      </c>
      <c r="B206" s="220">
        <v>0.24930555555555556</v>
      </c>
      <c r="C206" s="254">
        <v>1</v>
      </c>
      <c r="D206" s="566">
        <v>15411.25</v>
      </c>
      <c r="E206" s="563">
        <v>15412.25</v>
      </c>
      <c r="F206" s="654"/>
      <c r="G206" s="654"/>
      <c r="H206" s="654"/>
      <c r="I206" s="642"/>
      <c r="J206" s="647"/>
      <c r="K206" s="648"/>
      <c r="L206" s="649"/>
    </row>
    <row r="207" spans="1:12">
      <c r="A207" s="160" t="s">
        <v>217</v>
      </c>
      <c r="B207" s="221">
        <v>15</v>
      </c>
      <c r="C207" s="254">
        <v>1</v>
      </c>
      <c r="D207" s="566">
        <v>15386.5</v>
      </c>
      <c r="E207" s="563">
        <v>15387.5</v>
      </c>
      <c r="F207" s="654"/>
      <c r="G207" s="654"/>
      <c r="H207" s="654"/>
      <c r="I207" s="642"/>
      <c r="J207" s="647"/>
      <c r="K207" s="648"/>
      <c r="L207" s="649"/>
    </row>
    <row r="208" spans="1:12">
      <c r="A208" s="160" t="s">
        <v>266</v>
      </c>
      <c r="B208" s="221">
        <v>1650</v>
      </c>
      <c r="C208" s="254">
        <v>1</v>
      </c>
      <c r="D208" s="566">
        <v>15361.75</v>
      </c>
      <c r="E208" s="563">
        <v>15362.75</v>
      </c>
      <c r="F208" s="654"/>
      <c r="G208" s="654"/>
      <c r="H208" s="654"/>
      <c r="I208" s="642"/>
      <c r="J208" s="647"/>
      <c r="K208" s="648"/>
      <c r="L208" s="649"/>
    </row>
    <row r="209" spans="1:12" ht="15" thickBot="1">
      <c r="A209" s="161" t="s">
        <v>268</v>
      </c>
      <c r="B209" s="222">
        <v>226</v>
      </c>
      <c r="C209" s="255">
        <v>1</v>
      </c>
      <c r="D209" s="564">
        <v>15337</v>
      </c>
      <c r="E209" s="576">
        <v>15338</v>
      </c>
      <c r="F209" s="655"/>
      <c r="G209" s="655"/>
      <c r="H209" s="655"/>
      <c r="I209" s="643"/>
      <c r="J209" s="650"/>
      <c r="K209" s="651"/>
      <c r="L209" s="652"/>
    </row>
    <row r="210" spans="1:12">
      <c r="A210" s="162"/>
      <c r="B210" s="157" t="s">
        <v>402</v>
      </c>
      <c r="C210" s="577">
        <v>15321</v>
      </c>
      <c r="D210" s="639" t="s">
        <v>345</v>
      </c>
      <c r="E210" s="640"/>
      <c r="F210" s="62"/>
      <c r="G210" s="62"/>
      <c r="H210" s="62"/>
      <c r="I210" s="62"/>
      <c r="J210" s="64"/>
      <c r="K210" s="64"/>
      <c r="L210" s="65"/>
    </row>
    <row r="211" spans="1:12">
      <c r="A211" s="160" t="s">
        <v>267</v>
      </c>
      <c r="B211" s="218">
        <v>43170</v>
      </c>
      <c r="C211" s="254">
        <v>1</v>
      </c>
      <c r="D211" s="566">
        <v>15300</v>
      </c>
      <c r="E211" s="563">
        <v>15301</v>
      </c>
      <c r="F211" s="653">
        <f t="shared" ref="F211" si="54">($J$15*$J$16)*SUM(C211:C217)</f>
        <v>42</v>
      </c>
      <c r="G211" s="653">
        <f t="shared" ref="G211" si="55">E211-D217</f>
        <v>145.5</v>
      </c>
      <c r="H211" s="653">
        <f t="shared" ref="H211" si="56">C210-C218</f>
        <v>181.5</v>
      </c>
      <c r="I211" s="641">
        <v>8901</v>
      </c>
      <c r="J211" s="644" t="s">
        <v>380</v>
      </c>
      <c r="K211" s="645"/>
      <c r="L211" s="646"/>
    </row>
    <row r="212" spans="1:12">
      <c r="A212" s="160" t="s">
        <v>262</v>
      </c>
      <c r="B212" s="219">
        <v>0.44513888888888892</v>
      </c>
      <c r="C212" s="254">
        <v>1</v>
      </c>
      <c r="D212" s="566">
        <v>15279.25</v>
      </c>
      <c r="E212" s="563">
        <v>15280.25</v>
      </c>
      <c r="F212" s="654"/>
      <c r="G212" s="654"/>
      <c r="H212" s="654"/>
      <c r="I212" s="642"/>
      <c r="J212" s="647"/>
      <c r="K212" s="648"/>
      <c r="L212" s="649"/>
    </row>
    <row r="213" spans="1:12" ht="14.4" customHeight="1">
      <c r="A213" s="160" t="s">
        <v>264</v>
      </c>
      <c r="B213" s="220">
        <v>0.45555555555555555</v>
      </c>
      <c r="C213" s="254">
        <v>1</v>
      </c>
      <c r="D213" s="566">
        <v>15254.5</v>
      </c>
      <c r="E213" s="563">
        <v>15255.5</v>
      </c>
      <c r="F213" s="654"/>
      <c r="G213" s="654"/>
      <c r="H213" s="654"/>
      <c r="I213" s="642"/>
      <c r="J213" s="647"/>
      <c r="K213" s="648"/>
      <c r="L213" s="649"/>
    </row>
    <row r="214" spans="1:12">
      <c r="A214" s="160" t="s">
        <v>265</v>
      </c>
      <c r="B214" s="220">
        <v>0.45694444444444443</v>
      </c>
      <c r="C214" s="254">
        <v>1</v>
      </c>
      <c r="D214" s="566">
        <v>15229.75</v>
      </c>
      <c r="E214" s="563">
        <v>15230.75</v>
      </c>
      <c r="F214" s="654"/>
      <c r="G214" s="654"/>
      <c r="H214" s="654"/>
      <c r="I214" s="642"/>
      <c r="J214" s="647"/>
      <c r="K214" s="648"/>
      <c r="L214" s="649"/>
    </row>
    <row r="215" spans="1:12">
      <c r="A215" s="160" t="s">
        <v>217</v>
      </c>
      <c r="B215" s="221">
        <v>15</v>
      </c>
      <c r="C215" s="254">
        <v>1</v>
      </c>
      <c r="D215" s="566">
        <v>15205</v>
      </c>
      <c r="E215" s="563">
        <v>15206</v>
      </c>
      <c r="F215" s="654"/>
      <c r="G215" s="654"/>
      <c r="H215" s="654"/>
      <c r="I215" s="642"/>
      <c r="J215" s="647"/>
      <c r="K215" s="648"/>
      <c r="L215" s="649"/>
    </row>
    <row r="216" spans="1:12">
      <c r="A216" s="160" t="s">
        <v>266</v>
      </c>
      <c r="B216" s="221">
        <v>1380</v>
      </c>
      <c r="C216" s="254">
        <v>1</v>
      </c>
      <c r="D216" s="566">
        <v>15180.25</v>
      </c>
      <c r="E216" s="563">
        <v>15181.25</v>
      </c>
      <c r="F216" s="654"/>
      <c r="G216" s="654"/>
      <c r="H216" s="654"/>
      <c r="I216" s="642"/>
      <c r="J216" s="647"/>
      <c r="K216" s="648"/>
      <c r="L216" s="649"/>
    </row>
    <row r="217" spans="1:12" ht="15" thickBot="1">
      <c r="A217" s="161" t="s">
        <v>268</v>
      </c>
      <c r="B217" s="222">
        <v>219</v>
      </c>
      <c r="C217" s="255">
        <v>1</v>
      </c>
      <c r="D217" s="564">
        <v>15155.5</v>
      </c>
      <c r="E217" s="576">
        <v>15156.5</v>
      </c>
      <c r="F217" s="655"/>
      <c r="G217" s="655"/>
      <c r="H217" s="655"/>
      <c r="I217" s="643"/>
      <c r="J217" s="650"/>
      <c r="K217" s="651"/>
      <c r="L217" s="652"/>
    </row>
    <row r="218" spans="1:12">
      <c r="A218" s="163"/>
      <c r="B218" s="157" t="s">
        <v>403</v>
      </c>
      <c r="C218" s="577">
        <v>15139.5</v>
      </c>
      <c r="D218" s="639" t="s">
        <v>345</v>
      </c>
      <c r="E218" s="640"/>
      <c r="F218" s="62"/>
      <c r="G218" s="62"/>
      <c r="H218" s="62"/>
      <c r="I218" s="62"/>
      <c r="J218" s="64"/>
      <c r="K218" s="64"/>
      <c r="L218" s="65"/>
    </row>
    <row r="219" spans="1:12">
      <c r="A219" s="160" t="s">
        <v>267</v>
      </c>
      <c r="B219" s="218">
        <v>43170</v>
      </c>
      <c r="C219" s="254">
        <v>1</v>
      </c>
      <c r="D219" s="566">
        <v>15119</v>
      </c>
      <c r="E219" s="563">
        <v>15120</v>
      </c>
      <c r="F219" s="653">
        <f t="shared" ref="F219" si="57">($J$15*$J$16)*SUM(C219:C225)</f>
        <v>42</v>
      </c>
      <c r="G219" s="653">
        <f t="shared" ref="G219" si="58">E219-D225</f>
        <v>146</v>
      </c>
      <c r="H219" s="653">
        <f t="shared" ref="H219" si="59">C218-C226</f>
        <v>181.5</v>
      </c>
      <c r="I219" s="641">
        <v>8904</v>
      </c>
      <c r="J219" s="644" t="s">
        <v>263</v>
      </c>
      <c r="K219" s="645"/>
      <c r="L219" s="646"/>
    </row>
    <row r="220" spans="1:12">
      <c r="A220" s="160" t="s">
        <v>262</v>
      </c>
      <c r="B220" s="219">
        <v>0.67361111111111116</v>
      </c>
      <c r="C220" s="254">
        <v>1</v>
      </c>
      <c r="D220" s="566">
        <v>15097.75</v>
      </c>
      <c r="E220" s="563">
        <v>15098.75</v>
      </c>
      <c r="F220" s="654"/>
      <c r="G220" s="654"/>
      <c r="H220" s="654"/>
      <c r="I220" s="642"/>
      <c r="J220" s="647"/>
      <c r="K220" s="648"/>
      <c r="L220" s="649"/>
    </row>
    <row r="221" spans="1:12">
      <c r="A221" s="160" t="s">
        <v>264</v>
      </c>
      <c r="B221" s="220">
        <v>0.68402777777777779</v>
      </c>
      <c r="C221" s="254">
        <v>1</v>
      </c>
      <c r="D221" s="566">
        <v>15073</v>
      </c>
      <c r="E221" s="563">
        <v>15074</v>
      </c>
      <c r="F221" s="654"/>
      <c r="G221" s="654"/>
      <c r="H221" s="654"/>
      <c r="I221" s="642"/>
      <c r="J221" s="647"/>
      <c r="K221" s="648"/>
      <c r="L221" s="649"/>
    </row>
    <row r="222" spans="1:12" ht="14.4" customHeight="1">
      <c r="A222" s="160" t="s">
        <v>265</v>
      </c>
      <c r="B222" s="220">
        <v>0.68680555555555556</v>
      </c>
      <c r="C222" s="254">
        <v>1</v>
      </c>
      <c r="D222" s="566">
        <v>15048.25</v>
      </c>
      <c r="E222" s="563">
        <v>15049.25</v>
      </c>
      <c r="F222" s="654"/>
      <c r="G222" s="654"/>
      <c r="H222" s="654"/>
      <c r="I222" s="642"/>
      <c r="J222" s="647"/>
      <c r="K222" s="648"/>
      <c r="L222" s="649"/>
    </row>
    <row r="223" spans="1:12">
      <c r="A223" s="160" t="s">
        <v>217</v>
      </c>
      <c r="B223" s="221">
        <v>15</v>
      </c>
      <c r="C223" s="254">
        <v>1</v>
      </c>
      <c r="D223" s="566">
        <v>15023.5</v>
      </c>
      <c r="E223" s="563">
        <v>15024.5</v>
      </c>
      <c r="F223" s="654"/>
      <c r="G223" s="654"/>
      <c r="H223" s="654"/>
      <c r="I223" s="642"/>
      <c r="J223" s="647"/>
      <c r="K223" s="648"/>
      <c r="L223" s="649"/>
    </row>
    <row r="224" spans="1:12">
      <c r="A224" s="160" t="s">
        <v>266</v>
      </c>
      <c r="B224" s="221">
        <v>2250</v>
      </c>
      <c r="C224" s="254">
        <v>1</v>
      </c>
      <c r="D224" s="566">
        <v>14998.75</v>
      </c>
      <c r="E224" s="563">
        <v>14999.75</v>
      </c>
      <c r="F224" s="654"/>
      <c r="G224" s="654"/>
      <c r="H224" s="654"/>
      <c r="I224" s="642"/>
      <c r="J224" s="647"/>
      <c r="K224" s="648"/>
      <c r="L224" s="649"/>
    </row>
    <row r="225" spans="1:12" ht="15" thickBot="1">
      <c r="A225" s="161" t="s">
        <v>268</v>
      </c>
      <c r="B225" s="222">
        <v>210</v>
      </c>
      <c r="C225" s="255">
        <v>1</v>
      </c>
      <c r="D225" s="564">
        <v>14974</v>
      </c>
      <c r="E225" s="576">
        <v>14975</v>
      </c>
      <c r="F225" s="655"/>
      <c r="G225" s="655"/>
      <c r="H225" s="655"/>
      <c r="I225" s="643"/>
      <c r="J225" s="650"/>
      <c r="K225" s="651"/>
      <c r="L225" s="652"/>
    </row>
    <row r="226" spans="1:12">
      <c r="A226" s="162"/>
      <c r="B226" s="157" t="s">
        <v>404</v>
      </c>
      <c r="C226" s="577">
        <v>14958</v>
      </c>
      <c r="D226" s="639" t="s">
        <v>345</v>
      </c>
      <c r="E226" s="640"/>
      <c r="F226" s="62"/>
      <c r="G226" s="62"/>
      <c r="H226" s="62"/>
      <c r="I226" s="62"/>
      <c r="J226" s="64"/>
      <c r="K226" s="64"/>
      <c r="L226" s="65"/>
    </row>
    <row r="227" spans="1:12">
      <c r="A227" s="160" t="s">
        <v>267</v>
      </c>
      <c r="B227" s="218">
        <v>43171</v>
      </c>
      <c r="C227" s="254">
        <v>1</v>
      </c>
      <c r="D227" s="566">
        <v>14937</v>
      </c>
      <c r="E227" s="563">
        <v>14938</v>
      </c>
      <c r="F227" s="653">
        <f t="shared" ref="F227" si="60">($J$15*$J$16)*SUM(C227:C233)</f>
        <v>42</v>
      </c>
      <c r="G227" s="653">
        <f t="shared" ref="G227" si="61">E227-D233</f>
        <v>145.5</v>
      </c>
      <c r="H227" s="653">
        <f t="shared" ref="H227" si="62">C226-C234</f>
        <v>181.5</v>
      </c>
      <c r="I227" s="641">
        <v>8905</v>
      </c>
      <c r="J227" s="644" t="s">
        <v>380</v>
      </c>
      <c r="K227" s="645"/>
      <c r="L227" s="646"/>
    </row>
    <row r="228" spans="1:12">
      <c r="A228" s="160" t="s">
        <v>262</v>
      </c>
      <c r="B228" s="219">
        <v>0.25347222222222221</v>
      </c>
      <c r="C228" s="254">
        <v>1</v>
      </c>
      <c r="D228" s="566">
        <v>14916.25</v>
      </c>
      <c r="E228" s="563">
        <v>14917.25</v>
      </c>
      <c r="F228" s="654"/>
      <c r="G228" s="654"/>
      <c r="H228" s="654"/>
      <c r="I228" s="642"/>
      <c r="J228" s="647"/>
      <c r="K228" s="648"/>
      <c r="L228" s="649"/>
    </row>
    <row r="229" spans="1:12">
      <c r="A229" s="160" t="s">
        <v>264</v>
      </c>
      <c r="B229" s="220">
        <v>0.2638888888888889</v>
      </c>
      <c r="C229" s="254">
        <v>1</v>
      </c>
      <c r="D229" s="566">
        <v>14891.5</v>
      </c>
      <c r="E229" s="563">
        <v>14892.5</v>
      </c>
      <c r="F229" s="654"/>
      <c r="G229" s="654"/>
      <c r="H229" s="654"/>
      <c r="I229" s="642"/>
      <c r="J229" s="647"/>
      <c r="K229" s="648"/>
      <c r="L229" s="649"/>
    </row>
    <row r="230" spans="1:12" ht="14.4" customHeight="1">
      <c r="A230" s="160" t="s">
        <v>265</v>
      </c>
      <c r="B230" s="220">
        <v>0.26527777777777778</v>
      </c>
      <c r="C230" s="254">
        <v>1</v>
      </c>
      <c r="D230" s="566">
        <v>14866.75</v>
      </c>
      <c r="E230" s="563">
        <v>14867.75</v>
      </c>
      <c r="F230" s="654"/>
      <c r="G230" s="654"/>
      <c r="H230" s="654"/>
      <c r="I230" s="642"/>
      <c r="J230" s="647"/>
      <c r="K230" s="648"/>
      <c r="L230" s="649"/>
    </row>
    <row r="231" spans="1:12">
      <c r="A231" s="160" t="s">
        <v>217</v>
      </c>
      <c r="B231" s="221">
        <v>15</v>
      </c>
      <c r="C231" s="254">
        <v>1</v>
      </c>
      <c r="D231" s="566">
        <v>14842</v>
      </c>
      <c r="E231" s="563">
        <v>14843</v>
      </c>
      <c r="F231" s="654"/>
      <c r="G231" s="654"/>
      <c r="H231" s="654"/>
      <c r="I231" s="642"/>
      <c r="J231" s="647"/>
      <c r="K231" s="648"/>
      <c r="L231" s="649"/>
    </row>
    <row r="232" spans="1:12">
      <c r="A232" s="160" t="s">
        <v>266</v>
      </c>
      <c r="B232" s="221">
        <v>1850</v>
      </c>
      <c r="C232" s="254">
        <v>1</v>
      </c>
      <c r="D232" s="566">
        <v>14817.25</v>
      </c>
      <c r="E232" s="563">
        <v>14818.25</v>
      </c>
      <c r="F232" s="654"/>
      <c r="G232" s="654"/>
      <c r="H232" s="654"/>
      <c r="I232" s="642"/>
      <c r="J232" s="647"/>
      <c r="K232" s="648"/>
      <c r="L232" s="649"/>
    </row>
    <row r="233" spans="1:12" ht="15" thickBot="1">
      <c r="A233" s="161" t="s">
        <v>268</v>
      </c>
      <c r="B233" s="222">
        <v>208</v>
      </c>
      <c r="C233" s="255">
        <v>1</v>
      </c>
      <c r="D233" s="564">
        <v>14792.5</v>
      </c>
      <c r="E233" s="576">
        <v>14793.5</v>
      </c>
      <c r="F233" s="655"/>
      <c r="G233" s="655"/>
      <c r="H233" s="655"/>
      <c r="I233" s="643"/>
      <c r="J233" s="650"/>
      <c r="K233" s="651"/>
      <c r="L233" s="652"/>
    </row>
    <row r="234" spans="1:12">
      <c r="A234" s="163"/>
      <c r="B234" s="157" t="s">
        <v>405</v>
      </c>
      <c r="C234" s="577">
        <v>14776.5</v>
      </c>
      <c r="D234" s="639" t="s">
        <v>345</v>
      </c>
      <c r="E234" s="640"/>
      <c r="F234" s="62"/>
      <c r="G234" s="62"/>
      <c r="H234" s="62"/>
      <c r="I234" s="62"/>
      <c r="J234" s="64"/>
      <c r="K234" s="64"/>
      <c r="L234" s="65"/>
    </row>
    <row r="235" spans="1:12">
      <c r="A235" s="160" t="s">
        <v>267</v>
      </c>
      <c r="B235" s="218">
        <v>43171</v>
      </c>
      <c r="C235" s="254">
        <v>1</v>
      </c>
      <c r="D235" s="566">
        <v>14757</v>
      </c>
      <c r="E235" s="563">
        <v>14758</v>
      </c>
      <c r="F235" s="653">
        <f t="shared" ref="F235" si="63">($J$15*$J$16)*SUM(C235:C241)</f>
        <v>42</v>
      </c>
      <c r="G235" s="653">
        <f t="shared" ref="G235" si="64">E235-D241</f>
        <v>147</v>
      </c>
      <c r="H235" s="653">
        <f t="shared" ref="H235" si="65">C234-C242</f>
        <v>181.5</v>
      </c>
      <c r="I235" s="641">
        <v>8908</v>
      </c>
      <c r="J235" s="644" t="s">
        <v>263</v>
      </c>
      <c r="K235" s="645"/>
      <c r="L235" s="646"/>
    </row>
    <row r="236" spans="1:12">
      <c r="A236" s="160" t="s">
        <v>262</v>
      </c>
      <c r="B236" s="219">
        <v>0.59236111111111112</v>
      </c>
      <c r="C236" s="254">
        <v>1</v>
      </c>
      <c r="D236" s="566">
        <v>14734.75</v>
      </c>
      <c r="E236" s="563">
        <v>14735.75</v>
      </c>
      <c r="F236" s="654"/>
      <c r="G236" s="654"/>
      <c r="H236" s="654"/>
      <c r="I236" s="642"/>
      <c r="J236" s="647"/>
      <c r="K236" s="648"/>
      <c r="L236" s="649"/>
    </row>
    <row r="237" spans="1:12">
      <c r="A237" s="160" t="s">
        <v>264</v>
      </c>
      <c r="B237" s="220">
        <v>0.6020833333333333</v>
      </c>
      <c r="C237" s="254">
        <v>1</v>
      </c>
      <c r="D237" s="566">
        <v>14710</v>
      </c>
      <c r="E237" s="563">
        <v>14711</v>
      </c>
      <c r="F237" s="654"/>
      <c r="G237" s="654"/>
      <c r="H237" s="654"/>
      <c r="I237" s="642"/>
      <c r="J237" s="647"/>
      <c r="K237" s="648"/>
      <c r="L237" s="649"/>
    </row>
    <row r="238" spans="1:12">
      <c r="A238" s="160" t="s">
        <v>265</v>
      </c>
      <c r="B238" s="220">
        <v>0.60486111111111118</v>
      </c>
      <c r="C238" s="254">
        <v>1</v>
      </c>
      <c r="D238" s="566">
        <v>14685.25</v>
      </c>
      <c r="E238" s="563">
        <v>14686.25</v>
      </c>
      <c r="F238" s="654"/>
      <c r="G238" s="654"/>
      <c r="H238" s="654"/>
      <c r="I238" s="642"/>
      <c r="J238" s="647"/>
      <c r="K238" s="648"/>
      <c r="L238" s="649"/>
    </row>
    <row r="239" spans="1:12" ht="14.4" customHeight="1">
      <c r="A239" s="160" t="s">
        <v>217</v>
      </c>
      <c r="B239" s="221">
        <v>15</v>
      </c>
      <c r="C239" s="254">
        <v>1</v>
      </c>
      <c r="D239" s="566">
        <v>14660.5</v>
      </c>
      <c r="E239" s="563">
        <v>14661.5</v>
      </c>
      <c r="F239" s="654"/>
      <c r="G239" s="654"/>
      <c r="H239" s="654"/>
      <c r="I239" s="642"/>
      <c r="J239" s="647"/>
      <c r="K239" s="648"/>
      <c r="L239" s="649"/>
    </row>
    <row r="240" spans="1:12">
      <c r="A240" s="160" t="s">
        <v>266</v>
      </c>
      <c r="B240" s="221">
        <v>1806</v>
      </c>
      <c r="C240" s="254">
        <v>1</v>
      </c>
      <c r="D240" s="566">
        <v>14635.75</v>
      </c>
      <c r="E240" s="563">
        <v>14636.75</v>
      </c>
      <c r="F240" s="654"/>
      <c r="G240" s="654"/>
      <c r="H240" s="654"/>
      <c r="I240" s="642"/>
      <c r="J240" s="647"/>
      <c r="K240" s="648"/>
      <c r="L240" s="649"/>
    </row>
    <row r="241" spans="1:12" ht="15" thickBot="1">
      <c r="A241" s="161" t="s">
        <v>268</v>
      </c>
      <c r="B241" s="222">
        <v>216</v>
      </c>
      <c r="C241" s="255">
        <v>1</v>
      </c>
      <c r="D241" s="564">
        <v>14611</v>
      </c>
      <c r="E241" s="576">
        <v>14612</v>
      </c>
      <c r="F241" s="655"/>
      <c r="G241" s="655"/>
      <c r="H241" s="655"/>
      <c r="I241" s="643"/>
      <c r="J241" s="650"/>
      <c r="K241" s="651"/>
      <c r="L241" s="652"/>
    </row>
    <row r="242" spans="1:12">
      <c r="A242" s="162"/>
      <c r="B242" s="157" t="s">
        <v>406</v>
      </c>
      <c r="C242" s="577">
        <v>14595</v>
      </c>
      <c r="D242" s="639" t="s">
        <v>345</v>
      </c>
      <c r="E242" s="640"/>
      <c r="F242" s="62"/>
      <c r="G242" s="62"/>
      <c r="H242" s="62"/>
      <c r="I242" s="62"/>
      <c r="J242" s="64"/>
      <c r="K242" s="64"/>
      <c r="L242" s="65"/>
    </row>
    <row r="243" spans="1:12">
      <c r="A243" s="160" t="s">
        <v>267</v>
      </c>
      <c r="B243" s="218">
        <v>43171</v>
      </c>
      <c r="C243" s="254">
        <v>1</v>
      </c>
      <c r="D243" s="566">
        <v>14576</v>
      </c>
      <c r="E243" s="563">
        <v>14577</v>
      </c>
      <c r="F243" s="653">
        <f t="shared" ref="F243" si="66">($J$15*$J$16)*SUM(C243:C249)</f>
        <v>42</v>
      </c>
      <c r="G243" s="653">
        <f t="shared" ref="G243" si="67">E243-D249</f>
        <v>147.5</v>
      </c>
      <c r="H243" s="653">
        <f t="shared" ref="H243" si="68">C242-C250</f>
        <v>181.5</v>
      </c>
      <c r="I243" s="641">
        <v>8911</v>
      </c>
      <c r="J243" s="644" t="s">
        <v>380</v>
      </c>
      <c r="K243" s="645"/>
      <c r="L243" s="646"/>
    </row>
    <row r="244" spans="1:12">
      <c r="A244" s="160" t="s">
        <v>262</v>
      </c>
      <c r="B244" s="219">
        <v>0.85555555555555562</v>
      </c>
      <c r="C244" s="254">
        <v>1</v>
      </c>
      <c r="D244" s="566">
        <v>14553.25</v>
      </c>
      <c r="E244" s="563">
        <v>14554.25</v>
      </c>
      <c r="F244" s="654"/>
      <c r="G244" s="654"/>
      <c r="H244" s="654"/>
      <c r="I244" s="642"/>
      <c r="J244" s="647"/>
      <c r="K244" s="648"/>
      <c r="L244" s="649"/>
    </row>
    <row r="245" spans="1:12">
      <c r="A245" s="160" t="s">
        <v>264</v>
      </c>
      <c r="B245" s="220">
        <v>0.86458333333333337</v>
      </c>
      <c r="C245" s="254">
        <v>1</v>
      </c>
      <c r="D245" s="566">
        <v>14528.5</v>
      </c>
      <c r="E245" s="563">
        <v>14529.5</v>
      </c>
      <c r="F245" s="654"/>
      <c r="G245" s="654"/>
      <c r="H245" s="654"/>
      <c r="I245" s="642"/>
      <c r="J245" s="647"/>
      <c r="K245" s="648"/>
      <c r="L245" s="649"/>
    </row>
    <row r="246" spans="1:12">
      <c r="A246" s="160" t="s">
        <v>265</v>
      </c>
      <c r="B246" s="220">
        <v>0.8666666666666667</v>
      </c>
      <c r="C246" s="254">
        <v>1</v>
      </c>
      <c r="D246" s="566">
        <v>14503.75</v>
      </c>
      <c r="E246" s="563">
        <v>14504.75</v>
      </c>
      <c r="F246" s="654"/>
      <c r="G246" s="654"/>
      <c r="H246" s="654"/>
      <c r="I246" s="642"/>
      <c r="J246" s="647"/>
      <c r="K246" s="648"/>
      <c r="L246" s="649"/>
    </row>
    <row r="247" spans="1:12" ht="14.4" customHeight="1">
      <c r="A247" s="160" t="s">
        <v>217</v>
      </c>
      <c r="B247" s="221">
        <v>15</v>
      </c>
      <c r="C247" s="254">
        <v>1</v>
      </c>
      <c r="D247" s="566">
        <v>14479</v>
      </c>
      <c r="E247" s="563">
        <v>14480</v>
      </c>
      <c r="F247" s="654"/>
      <c r="G247" s="654"/>
      <c r="H247" s="654"/>
      <c r="I247" s="642"/>
      <c r="J247" s="647"/>
      <c r="K247" s="648"/>
      <c r="L247" s="649"/>
    </row>
    <row r="248" spans="1:12">
      <c r="A248" s="160" t="s">
        <v>266</v>
      </c>
      <c r="B248" s="221">
        <v>2030</v>
      </c>
      <c r="C248" s="254">
        <v>1</v>
      </c>
      <c r="D248" s="566">
        <v>14454.25</v>
      </c>
      <c r="E248" s="563">
        <v>14455.25</v>
      </c>
      <c r="F248" s="654"/>
      <c r="G248" s="654"/>
      <c r="H248" s="654"/>
      <c r="I248" s="642"/>
      <c r="J248" s="647"/>
      <c r="K248" s="648"/>
      <c r="L248" s="649"/>
    </row>
    <row r="249" spans="1:12" ht="15" thickBot="1">
      <c r="A249" s="161" t="s">
        <v>268</v>
      </c>
      <c r="B249" s="222">
        <v>185</v>
      </c>
      <c r="C249" s="255">
        <v>1</v>
      </c>
      <c r="D249" s="564">
        <v>14429.5</v>
      </c>
      <c r="E249" s="576">
        <v>14430.5</v>
      </c>
      <c r="F249" s="655"/>
      <c r="G249" s="655"/>
      <c r="H249" s="655"/>
      <c r="I249" s="643"/>
      <c r="J249" s="650"/>
      <c r="K249" s="651"/>
      <c r="L249" s="652"/>
    </row>
    <row r="250" spans="1:12">
      <c r="A250" s="163"/>
      <c r="B250" s="157" t="s">
        <v>407</v>
      </c>
      <c r="C250" s="577">
        <v>14413.5</v>
      </c>
      <c r="D250" s="639" t="s">
        <v>345</v>
      </c>
      <c r="E250" s="640"/>
      <c r="F250" s="62"/>
      <c r="G250" s="62"/>
      <c r="H250" s="62"/>
      <c r="I250" s="62"/>
      <c r="J250" s="64"/>
      <c r="K250" s="64"/>
      <c r="L250" s="65"/>
    </row>
    <row r="251" spans="1:12">
      <c r="A251" s="160" t="s">
        <v>267</v>
      </c>
      <c r="B251" s="218">
        <v>43172</v>
      </c>
      <c r="C251" s="254">
        <v>1</v>
      </c>
      <c r="D251" s="566">
        <v>14396.5</v>
      </c>
      <c r="E251" s="563">
        <v>14397.5</v>
      </c>
      <c r="F251" s="653">
        <f t="shared" ref="F251" si="69">($J$15*$J$16)*SUM(C251:C257)</f>
        <v>42</v>
      </c>
      <c r="G251" s="653">
        <f t="shared" ref="G251" si="70">E251-D257</f>
        <v>149.5</v>
      </c>
      <c r="H251" s="653">
        <f t="shared" ref="H251" si="71">C250-C258</f>
        <v>181.5</v>
      </c>
      <c r="I251" s="641">
        <v>8915</v>
      </c>
      <c r="J251" s="644" t="s">
        <v>263</v>
      </c>
      <c r="K251" s="645"/>
      <c r="L251" s="646"/>
    </row>
    <row r="252" spans="1:12">
      <c r="A252" s="160" t="s">
        <v>262</v>
      </c>
      <c r="B252" s="219">
        <v>9.930555555555555E-2</v>
      </c>
      <c r="C252" s="254">
        <v>1</v>
      </c>
      <c r="D252" s="566">
        <v>14371.75</v>
      </c>
      <c r="E252" s="563">
        <v>14372.75</v>
      </c>
      <c r="F252" s="654"/>
      <c r="G252" s="654"/>
      <c r="H252" s="654"/>
      <c r="I252" s="642"/>
      <c r="J252" s="647"/>
      <c r="K252" s="648"/>
      <c r="L252" s="649"/>
    </row>
    <row r="253" spans="1:12">
      <c r="A253" s="160" t="s">
        <v>264</v>
      </c>
      <c r="B253" s="220">
        <v>0.10833333333333334</v>
      </c>
      <c r="C253" s="254">
        <v>1</v>
      </c>
      <c r="D253" s="566">
        <v>14347</v>
      </c>
      <c r="E253" s="563">
        <v>14348</v>
      </c>
      <c r="F253" s="654"/>
      <c r="G253" s="654"/>
      <c r="H253" s="654"/>
      <c r="I253" s="642"/>
      <c r="J253" s="647"/>
      <c r="K253" s="648"/>
      <c r="L253" s="649"/>
    </row>
    <row r="254" spans="1:12">
      <c r="A254" s="160" t="s">
        <v>265</v>
      </c>
      <c r="B254" s="220">
        <v>0.11041666666666666</v>
      </c>
      <c r="C254" s="254">
        <v>1</v>
      </c>
      <c r="D254" s="566">
        <v>14322.25</v>
      </c>
      <c r="E254" s="563">
        <v>14323.25</v>
      </c>
      <c r="F254" s="654"/>
      <c r="G254" s="654"/>
      <c r="H254" s="654"/>
      <c r="I254" s="642"/>
      <c r="J254" s="647"/>
      <c r="K254" s="648"/>
      <c r="L254" s="649"/>
    </row>
    <row r="255" spans="1:12">
      <c r="A255" s="160" t="s">
        <v>217</v>
      </c>
      <c r="B255" s="221">
        <v>15</v>
      </c>
      <c r="C255" s="254">
        <v>1</v>
      </c>
      <c r="D255" s="566">
        <v>14297.5</v>
      </c>
      <c r="E255" s="563">
        <v>14298.5</v>
      </c>
      <c r="F255" s="654"/>
      <c r="G255" s="654"/>
      <c r="H255" s="654"/>
      <c r="I255" s="642"/>
      <c r="J255" s="647"/>
      <c r="K255" s="648"/>
      <c r="L255" s="649"/>
    </row>
    <row r="256" spans="1:12" ht="14.4" customHeight="1">
      <c r="A256" s="160" t="s">
        <v>266</v>
      </c>
      <c r="B256" s="221">
        <v>2522</v>
      </c>
      <c r="C256" s="254">
        <v>1</v>
      </c>
      <c r="D256" s="566">
        <v>14272.75</v>
      </c>
      <c r="E256" s="563">
        <v>14273.75</v>
      </c>
      <c r="F256" s="654"/>
      <c r="G256" s="654"/>
      <c r="H256" s="654"/>
      <c r="I256" s="642"/>
      <c r="J256" s="647"/>
      <c r="K256" s="648"/>
      <c r="L256" s="649"/>
    </row>
    <row r="257" spans="1:12" ht="15" thickBot="1">
      <c r="A257" s="161" t="s">
        <v>268</v>
      </c>
      <c r="B257" s="222">
        <v>212</v>
      </c>
      <c r="C257" s="255">
        <v>1</v>
      </c>
      <c r="D257" s="564">
        <v>14248</v>
      </c>
      <c r="E257" s="576">
        <v>14249</v>
      </c>
      <c r="F257" s="655"/>
      <c r="G257" s="655"/>
      <c r="H257" s="655"/>
      <c r="I257" s="643"/>
      <c r="J257" s="650"/>
      <c r="K257" s="651"/>
      <c r="L257" s="652"/>
    </row>
    <row r="258" spans="1:12">
      <c r="A258" s="162"/>
      <c r="B258" s="157" t="s">
        <v>408</v>
      </c>
      <c r="C258" s="577">
        <v>14232</v>
      </c>
      <c r="D258" s="639" t="s">
        <v>345</v>
      </c>
      <c r="E258" s="640"/>
      <c r="F258" s="62"/>
      <c r="G258" s="62"/>
      <c r="H258" s="62"/>
      <c r="I258" s="62"/>
      <c r="J258" s="64"/>
      <c r="K258" s="64"/>
      <c r="L258" s="65"/>
    </row>
    <row r="259" spans="1:12">
      <c r="A259" s="160" t="s">
        <v>267</v>
      </c>
      <c r="B259" s="218">
        <v>43172</v>
      </c>
      <c r="C259" s="254">
        <v>1</v>
      </c>
      <c r="D259" s="566">
        <v>14215</v>
      </c>
      <c r="E259" s="563">
        <v>14216</v>
      </c>
      <c r="F259" s="653">
        <f t="shared" ref="F259" si="72">($J$15*$J$16)*SUM(C259:C265)</f>
        <v>42</v>
      </c>
      <c r="G259" s="653">
        <f t="shared" ref="G259" si="73">E259-D265</f>
        <v>149.5</v>
      </c>
      <c r="H259" s="653">
        <f t="shared" ref="H259" si="74">C258-C266</f>
        <v>181.5</v>
      </c>
      <c r="I259" s="641">
        <v>8916</v>
      </c>
      <c r="J259" s="644" t="s">
        <v>380</v>
      </c>
      <c r="K259" s="645"/>
      <c r="L259" s="646"/>
    </row>
    <row r="260" spans="1:12">
      <c r="A260" s="160" t="s">
        <v>262</v>
      </c>
      <c r="B260" s="219">
        <v>0.32916666666666666</v>
      </c>
      <c r="C260" s="254">
        <v>1</v>
      </c>
      <c r="D260" s="566">
        <v>14190.25</v>
      </c>
      <c r="E260" s="563">
        <v>14191.25</v>
      </c>
      <c r="F260" s="654"/>
      <c r="G260" s="654"/>
      <c r="H260" s="654"/>
      <c r="I260" s="642"/>
      <c r="J260" s="647"/>
      <c r="K260" s="648"/>
      <c r="L260" s="649"/>
    </row>
    <row r="261" spans="1:12">
      <c r="A261" s="160" t="s">
        <v>264</v>
      </c>
      <c r="B261" s="220">
        <v>0.33749999999999997</v>
      </c>
      <c r="C261" s="254">
        <v>1</v>
      </c>
      <c r="D261" s="566">
        <v>14165.5</v>
      </c>
      <c r="E261" s="563">
        <v>14166.5</v>
      </c>
      <c r="F261" s="654"/>
      <c r="G261" s="654"/>
      <c r="H261" s="654"/>
      <c r="I261" s="642"/>
      <c r="J261" s="647"/>
      <c r="K261" s="648"/>
      <c r="L261" s="649"/>
    </row>
    <row r="262" spans="1:12">
      <c r="A262" s="160" t="s">
        <v>265</v>
      </c>
      <c r="B262" s="220">
        <v>0.33958333333333335</v>
      </c>
      <c r="C262" s="254">
        <v>1</v>
      </c>
      <c r="D262" s="566">
        <v>14140.75</v>
      </c>
      <c r="E262" s="563">
        <v>14141.75</v>
      </c>
      <c r="F262" s="654"/>
      <c r="G262" s="654"/>
      <c r="H262" s="654"/>
      <c r="I262" s="642"/>
      <c r="J262" s="647"/>
      <c r="K262" s="648"/>
      <c r="L262" s="649"/>
    </row>
    <row r="263" spans="1:12">
      <c r="A263" s="160" t="s">
        <v>217</v>
      </c>
      <c r="B263" s="221">
        <v>15</v>
      </c>
      <c r="C263" s="254">
        <v>1</v>
      </c>
      <c r="D263" s="566">
        <v>14116</v>
      </c>
      <c r="E263" s="563">
        <v>14117</v>
      </c>
      <c r="F263" s="654"/>
      <c r="G263" s="654"/>
      <c r="H263" s="654"/>
      <c r="I263" s="642"/>
      <c r="J263" s="647"/>
      <c r="K263" s="648"/>
      <c r="L263" s="649"/>
    </row>
    <row r="264" spans="1:12" ht="14.4" customHeight="1">
      <c r="A264" s="160" t="s">
        <v>266</v>
      </c>
      <c r="B264" s="221">
        <v>1936</v>
      </c>
      <c r="C264" s="254">
        <v>1</v>
      </c>
      <c r="D264" s="566">
        <v>14091.25</v>
      </c>
      <c r="E264" s="563">
        <v>14092.25</v>
      </c>
      <c r="F264" s="654"/>
      <c r="G264" s="654"/>
      <c r="H264" s="654"/>
      <c r="I264" s="642"/>
      <c r="J264" s="647"/>
      <c r="K264" s="648"/>
      <c r="L264" s="649"/>
    </row>
    <row r="265" spans="1:12" ht="15" thickBot="1">
      <c r="A265" s="161" t="s">
        <v>268</v>
      </c>
      <c r="B265" s="222">
        <v>198</v>
      </c>
      <c r="C265" s="255">
        <v>1</v>
      </c>
      <c r="D265" s="564">
        <v>14066.5</v>
      </c>
      <c r="E265" s="576">
        <v>14067.5</v>
      </c>
      <c r="F265" s="655"/>
      <c r="G265" s="655"/>
      <c r="H265" s="655"/>
      <c r="I265" s="643"/>
      <c r="J265" s="650"/>
      <c r="K265" s="651"/>
      <c r="L265" s="652"/>
    </row>
    <row r="266" spans="1:12">
      <c r="A266" s="163"/>
      <c r="B266" s="157" t="s">
        <v>409</v>
      </c>
      <c r="C266" s="577">
        <v>14050.5</v>
      </c>
      <c r="D266" s="639" t="s">
        <v>345</v>
      </c>
      <c r="E266" s="640"/>
      <c r="F266" s="62"/>
      <c r="G266" s="62"/>
      <c r="H266" s="62"/>
      <c r="I266" s="62"/>
      <c r="J266" s="64"/>
      <c r="K266" s="64"/>
      <c r="L266" s="65"/>
    </row>
    <row r="267" spans="1:12">
      <c r="A267" s="160" t="s">
        <v>267</v>
      </c>
      <c r="B267" s="218">
        <v>43172</v>
      </c>
      <c r="C267" s="254">
        <v>1</v>
      </c>
      <c r="D267" s="566">
        <v>14029</v>
      </c>
      <c r="E267" s="563">
        <v>14030</v>
      </c>
      <c r="F267" s="653">
        <f t="shared" ref="F267" si="75">($J$15*$J$16)*SUM(C267:C273)</f>
        <v>42</v>
      </c>
      <c r="G267" s="653">
        <f t="shared" ref="G267" si="76">E267-D273</f>
        <v>145</v>
      </c>
      <c r="H267" s="653">
        <f t="shared" ref="H267" si="77">C266-C274</f>
        <v>181.5</v>
      </c>
      <c r="I267" s="641">
        <v>8918</v>
      </c>
      <c r="J267" s="644" t="s">
        <v>263</v>
      </c>
      <c r="K267" s="645"/>
      <c r="L267" s="646"/>
    </row>
    <row r="268" spans="1:12">
      <c r="A268" s="160" t="s">
        <v>262</v>
      </c>
      <c r="B268" s="219">
        <v>0.55486111111111114</v>
      </c>
      <c r="C268" s="254">
        <v>1</v>
      </c>
      <c r="D268" s="566">
        <v>14008.75</v>
      </c>
      <c r="E268" s="563">
        <v>14009.75</v>
      </c>
      <c r="F268" s="654"/>
      <c r="G268" s="654"/>
      <c r="H268" s="654"/>
      <c r="I268" s="642"/>
      <c r="J268" s="647"/>
      <c r="K268" s="648"/>
      <c r="L268" s="649"/>
    </row>
    <row r="269" spans="1:12">
      <c r="A269" s="160" t="s">
        <v>264</v>
      </c>
      <c r="B269" s="220">
        <v>0.56319444444444444</v>
      </c>
      <c r="C269" s="254">
        <v>1</v>
      </c>
      <c r="D269" s="566">
        <v>13984</v>
      </c>
      <c r="E269" s="563">
        <v>13985</v>
      </c>
      <c r="F269" s="654"/>
      <c r="G269" s="654"/>
      <c r="H269" s="654"/>
      <c r="I269" s="642"/>
      <c r="J269" s="647"/>
      <c r="K269" s="648"/>
      <c r="L269" s="649"/>
    </row>
    <row r="270" spans="1:12">
      <c r="A270" s="160" t="s">
        <v>265</v>
      </c>
      <c r="B270" s="220">
        <v>0.56527777777777777</v>
      </c>
      <c r="C270" s="254">
        <v>1</v>
      </c>
      <c r="D270" s="566">
        <v>13959.25</v>
      </c>
      <c r="E270" s="563">
        <v>13960.25</v>
      </c>
      <c r="F270" s="654"/>
      <c r="G270" s="654"/>
      <c r="H270" s="654"/>
      <c r="I270" s="642"/>
      <c r="J270" s="647"/>
      <c r="K270" s="648"/>
      <c r="L270" s="649"/>
    </row>
    <row r="271" spans="1:12">
      <c r="A271" s="160" t="s">
        <v>217</v>
      </c>
      <c r="B271" s="221">
        <v>15</v>
      </c>
      <c r="C271" s="254">
        <v>1</v>
      </c>
      <c r="D271" s="566">
        <v>13934.5</v>
      </c>
      <c r="E271" s="563">
        <v>13935.5</v>
      </c>
      <c r="F271" s="654"/>
      <c r="G271" s="654"/>
      <c r="H271" s="654"/>
      <c r="I271" s="642"/>
      <c r="J271" s="647"/>
      <c r="K271" s="648"/>
      <c r="L271" s="649"/>
    </row>
    <row r="272" spans="1:12">
      <c r="A272" s="160" t="s">
        <v>266</v>
      </c>
      <c r="B272" s="221">
        <v>1750</v>
      </c>
      <c r="C272" s="254">
        <v>1</v>
      </c>
      <c r="D272" s="566">
        <v>13909.75</v>
      </c>
      <c r="E272" s="563">
        <v>13910.75</v>
      </c>
      <c r="F272" s="654"/>
      <c r="G272" s="654"/>
      <c r="H272" s="654"/>
      <c r="I272" s="642"/>
      <c r="J272" s="647"/>
      <c r="K272" s="648"/>
      <c r="L272" s="649"/>
    </row>
    <row r="273" spans="1:12" ht="14.4" customHeight="1" thickBot="1">
      <c r="A273" s="161" t="s">
        <v>268</v>
      </c>
      <c r="B273" s="222">
        <v>162</v>
      </c>
      <c r="C273" s="255">
        <v>1</v>
      </c>
      <c r="D273" s="564">
        <v>13885</v>
      </c>
      <c r="E273" s="576">
        <v>13886</v>
      </c>
      <c r="F273" s="655"/>
      <c r="G273" s="655"/>
      <c r="H273" s="655"/>
      <c r="I273" s="643"/>
      <c r="J273" s="650"/>
      <c r="K273" s="651"/>
      <c r="L273" s="652"/>
    </row>
    <row r="274" spans="1:12">
      <c r="A274" s="162"/>
      <c r="B274" s="157" t="s">
        <v>410</v>
      </c>
      <c r="C274" s="577">
        <v>13869</v>
      </c>
      <c r="D274" s="639" t="s">
        <v>345</v>
      </c>
      <c r="E274" s="640"/>
      <c r="F274" s="62"/>
      <c r="G274" s="62"/>
      <c r="H274" s="62"/>
      <c r="I274" s="62"/>
      <c r="J274" s="64"/>
      <c r="K274" s="64"/>
      <c r="L274" s="65"/>
    </row>
    <row r="275" spans="1:12">
      <c r="A275" s="160" t="s">
        <v>267</v>
      </c>
      <c r="B275" s="218">
        <v>43172</v>
      </c>
      <c r="C275" s="254">
        <v>1</v>
      </c>
      <c r="D275" s="566">
        <v>13852</v>
      </c>
      <c r="E275" s="563">
        <v>13853</v>
      </c>
      <c r="F275" s="653">
        <f t="shared" ref="F275" si="78">($J$15*$J$16)*SUM(C275:C281)</f>
        <v>42</v>
      </c>
      <c r="G275" s="653">
        <f t="shared" ref="G275" si="79">E275-D281</f>
        <v>149.5</v>
      </c>
      <c r="H275" s="653">
        <f t="shared" ref="H275" si="80">C274-C282</f>
        <v>181.5</v>
      </c>
      <c r="I275" s="641">
        <v>8921</v>
      </c>
      <c r="J275" s="644" t="s">
        <v>380</v>
      </c>
      <c r="K275" s="645"/>
      <c r="L275" s="646"/>
    </row>
    <row r="276" spans="1:12">
      <c r="A276" s="160" t="s">
        <v>262</v>
      </c>
      <c r="B276" s="219">
        <v>0.86944444444444446</v>
      </c>
      <c r="C276" s="254">
        <v>1</v>
      </c>
      <c r="D276" s="566">
        <v>13827.25</v>
      </c>
      <c r="E276" s="563">
        <v>13828.25</v>
      </c>
      <c r="F276" s="654"/>
      <c r="G276" s="654"/>
      <c r="H276" s="654"/>
      <c r="I276" s="642"/>
      <c r="J276" s="647"/>
      <c r="K276" s="648"/>
      <c r="L276" s="649"/>
    </row>
    <row r="277" spans="1:12">
      <c r="A277" s="160" t="s">
        <v>264</v>
      </c>
      <c r="B277" s="220">
        <v>0.875</v>
      </c>
      <c r="C277" s="254">
        <v>1</v>
      </c>
      <c r="D277" s="566">
        <v>13802.5</v>
      </c>
      <c r="E277" s="563">
        <v>13803.5</v>
      </c>
      <c r="F277" s="654"/>
      <c r="G277" s="654"/>
      <c r="H277" s="654"/>
      <c r="I277" s="642"/>
      <c r="J277" s="647"/>
      <c r="K277" s="648"/>
      <c r="L277" s="649"/>
    </row>
    <row r="278" spans="1:12">
      <c r="A278" s="160" t="s">
        <v>265</v>
      </c>
      <c r="B278" s="220">
        <v>0.87777777777777777</v>
      </c>
      <c r="C278" s="254">
        <v>1</v>
      </c>
      <c r="D278" s="566">
        <v>13777.75</v>
      </c>
      <c r="E278" s="563">
        <v>13778.75</v>
      </c>
      <c r="F278" s="654"/>
      <c r="G278" s="654"/>
      <c r="H278" s="654"/>
      <c r="I278" s="642"/>
      <c r="J278" s="647"/>
      <c r="K278" s="648"/>
      <c r="L278" s="649"/>
    </row>
    <row r="279" spans="1:12">
      <c r="A279" s="160" t="s">
        <v>217</v>
      </c>
      <c r="B279" s="221">
        <v>15</v>
      </c>
      <c r="C279" s="254">
        <v>1</v>
      </c>
      <c r="D279" s="566">
        <v>13753</v>
      </c>
      <c r="E279" s="563">
        <v>13754</v>
      </c>
      <c r="F279" s="654"/>
      <c r="G279" s="654"/>
      <c r="H279" s="654"/>
      <c r="I279" s="642"/>
      <c r="J279" s="647"/>
      <c r="K279" s="648"/>
      <c r="L279" s="649"/>
    </row>
    <row r="280" spans="1:12">
      <c r="A280" s="160" t="s">
        <v>266</v>
      </c>
      <c r="B280" s="221">
        <v>1306</v>
      </c>
      <c r="C280" s="254">
        <v>1</v>
      </c>
      <c r="D280" s="566">
        <v>13728.25</v>
      </c>
      <c r="E280" s="563">
        <v>13729.25</v>
      </c>
      <c r="F280" s="654"/>
      <c r="G280" s="654"/>
      <c r="H280" s="654"/>
      <c r="I280" s="642"/>
      <c r="J280" s="647"/>
      <c r="K280" s="648"/>
      <c r="L280" s="649"/>
    </row>
    <row r="281" spans="1:12" ht="14.4" customHeight="1" thickBot="1">
      <c r="A281" s="161" t="s">
        <v>268</v>
      </c>
      <c r="B281" s="222">
        <v>155</v>
      </c>
      <c r="C281" s="255">
        <v>1</v>
      </c>
      <c r="D281" s="564">
        <v>13703.5</v>
      </c>
      <c r="E281" s="576">
        <v>13704.5</v>
      </c>
      <c r="F281" s="655"/>
      <c r="G281" s="655"/>
      <c r="H281" s="655"/>
      <c r="I281" s="643"/>
      <c r="J281" s="650"/>
      <c r="K281" s="651"/>
      <c r="L281" s="652"/>
    </row>
    <row r="282" spans="1:12">
      <c r="A282" s="163"/>
      <c r="B282" s="157" t="s">
        <v>411</v>
      </c>
      <c r="C282" s="577">
        <v>13687.5</v>
      </c>
      <c r="D282" s="639" t="s">
        <v>345</v>
      </c>
      <c r="E282" s="640"/>
      <c r="F282" s="62"/>
      <c r="G282" s="62"/>
      <c r="H282" s="62"/>
      <c r="I282" s="62"/>
      <c r="J282" s="64"/>
      <c r="K282" s="64"/>
      <c r="L282" s="65"/>
    </row>
    <row r="283" spans="1:12">
      <c r="A283" s="160" t="s">
        <v>267</v>
      </c>
      <c r="B283" s="218">
        <v>43173</v>
      </c>
      <c r="C283" s="254">
        <v>1</v>
      </c>
      <c r="D283" s="566">
        <v>13670.5</v>
      </c>
      <c r="E283" s="563">
        <v>13671.5</v>
      </c>
      <c r="F283" s="653">
        <f t="shared" ref="F283" si="81">($J$15*$J$16)*SUM(C283:C289)</f>
        <v>42</v>
      </c>
      <c r="G283" s="653">
        <f t="shared" ref="G283" si="82">E283-D289</f>
        <v>149.5</v>
      </c>
      <c r="H283" s="653">
        <f t="shared" ref="H283" si="83">C282-C290</f>
        <v>181.5</v>
      </c>
      <c r="I283" s="641">
        <v>8922</v>
      </c>
      <c r="J283" s="644" t="s">
        <v>263</v>
      </c>
      <c r="K283" s="645"/>
      <c r="L283" s="646"/>
    </row>
    <row r="284" spans="1:12">
      <c r="A284" s="160" t="s">
        <v>262</v>
      </c>
      <c r="B284" s="219">
        <v>6.9444444444444434E-2</v>
      </c>
      <c r="C284" s="254">
        <v>1</v>
      </c>
      <c r="D284" s="566">
        <v>13645.75</v>
      </c>
      <c r="E284" s="563">
        <v>13646.75</v>
      </c>
      <c r="F284" s="654"/>
      <c r="G284" s="654"/>
      <c r="H284" s="654"/>
      <c r="I284" s="642"/>
      <c r="J284" s="647"/>
      <c r="K284" s="648"/>
      <c r="L284" s="649"/>
    </row>
    <row r="285" spans="1:12">
      <c r="A285" s="160" t="s">
        <v>264</v>
      </c>
      <c r="B285" s="220">
        <v>7.6388888888888895E-2</v>
      </c>
      <c r="C285" s="254">
        <v>1</v>
      </c>
      <c r="D285" s="566">
        <v>13621</v>
      </c>
      <c r="E285" s="563">
        <v>13622</v>
      </c>
      <c r="F285" s="654"/>
      <c r="G285" s="654"/>
      <c r="H285" s="654"/>
      <c r="I285" s="642"/>
      <c r="J285" s="647"/>
      <c r="K285" s="648"/>
      <c r="L285" s="649"/>
    </row>
    <row r="286" spans="1:12">
      <c r="A286" s="160" t="s">
        <v>265</v>
      </c>
      <c r="B286" s="220">
        <v>7.9166666666666663E-2</v>
      </c>
      <c r="C286" s="254">
        <v>1</v>
      </c>
      <c r="D286" s="566">
        <v>13596.25</v>
      </c>
      <c r="E286" s="563">
        <v>13597.25</v>
      </c>
      <c r="F286" s="654"/>
      <c r="G286" s="654"/>
      <c r="H286" s="654"/>
      <c r="I286" s="642"/>
      <c r="J286" s="647"/>
      <c r="K286" s="648"/>
      <c r="L286" s="649"/>
    </row>
    <row r="287" spans="1:12">
      <c r="A287" s="160" t="s">
        <v>217</v>
      </c>
      <c r="B287" s="221">
        <v>15</v>
      </c>
      <c r="C287" s="254">
        <v>1</v>
      </c>
      <c r="D287" s="566">
        <v>13571.5</v>
      </c>
      <c r="E287" s="563">
        <v>13572.5</v>
      </c>
      <c r="F287" s="654"/>
      <c r="G287" s="654"/>
      <c r="H287" s="654"/>
      <c r="I287" s="642"/>
      <c r="J287" s="647"/>
      <c r="K287" s="648"/>
      <c r="L287" s="649"/>
    </row>
    <row r="288" spans="1:12">
      <c r="A288" s="160" t="s">
        <v>266</v>
      </c>
      <c r="B288" s="221">
        <v>1836</v>
      </c>
      <c r="C288" s="254">
        <v>1</v>
      </c>
      <c r="D288" s="566">
        <v>13546.75</v>
      </c>
      <c r="E288" s="563">
        <v>13547.75</v>
      </c>
      <c r="F288" s="654"/>
      <c r="G288" s="654"/>
      <c r="H288" s="654"/>
      <c r="I288" s="642"/>
      <c r="J288" s="647"/>
      <c r="K288" s="648"/>
      <c r="L288" s="649"/>
    </row>
    <row r="289" spans="1:12" ht="15" thickBot="1">
      <c r="A289" s="161" t="s">
        <v>268</v>
      </c>
      <c r="B289" s="222">
        <v>147</v>
      </c>
      <c r="C289" s="255">
        <v>1</v>
      </c>
      <c r="D289" s="564">
        <v>13522</v>
      </c>
      <c r="E289" s="576">
        <v>13523</v>
      </c>
      <c r="F289" s="655"/>
      <c r="G289" s="655"/>
      <c r="H289" s="655"/>
      <c r="I289" s="643"/>
      <c r="J289" s="650"/>
      <c r="K289" s="651"/>
      <c r="L289" s="652"/>
    </row>
    <row r="290" spans="1:12" ht="14.4" customHeight="1">
      <c r="A290" s="162"/>
      <c r="B290" s="157" t="s">
        <v>412</v>
      </c>
      <c r="C290" s="577">
        <v>13506</v>
      </c>
      <c r="D290" s="639" t="s">
        <v>345</v>
      </c>
      <c r="E290" s="640"/>
      <c r="F290" s="62"/>
      <c r="G290" s="62"/>
      <c r="H290" s="62"/>
      <c r="I290" s="62"/>
      <c r="J290" s="64"/>
      <c r="K290" s="64"/>
      <c r="L290" s="65"/>
    </row>
    <row r="291" spans="1:12">
      <c r="A291" s="160" t="s">
        <v>267</v>
      </c>
      <c r="B291" s="218">
        <v>43173</v>
      </c>
      <c r="C291" s="254">
        <v>1</v>
      </c>
      <c r="D291" s="566">
        <v>13489</v>
      </c>
      <c r="E291" s="563">
        <v>13490</v>
      </c>
      <c r="F291" s="653">
        <f t="shared" ref="F291" si="84">($J$15*$J$16)*SUM(C291:C297)</f>
        <v>42</v>
      </c>
      <c r="G291" s="653">
        <f t="shared" ref="G291" si="85">E291-D297</f>
        <v>149.5</v>
      </c>
      <c r="H291" s="653">
        <f t="shared" ref="H291" si="86">C290-C298</f>
        <v>181.5</v>
      </c>
      <c r="I291" s="641">
        <v>8922</v>
      </c>
      <c r="J291" s="644" t="s">
        <v>380</v>
      </c>
      <c r="K291" s="645"/>
      <c r="L291" s="646"/>
    </row>
    <row r="292" spans="1:12">
      <c r="A292" s="160" t="s">
        <v>262</v>
      </c>
      <c r="B292" s="219">
        <v>0.27499999999999997</v>
      </c>
      <c r="C292" s="254">
        <v>1</v>
      </c>
      <c r="D292" s="566">
        <v>13464.25</v>
      </c>
      <c r="E292" s="563">
        <v>13465.25</v>
      </c>
      <c r="F292" s="654"/>
      <c r="G292" s="654"/>
      <c r="H292" s="654"/>
      <c r="I292" s="642"/>
      <c r="J292" s="647"/>
      <c r="K292" s="648"/>
      <c r="L292" s="649"/>
    </row>
    <row r="293" spans="1:12">
      <c r="A293" s="160" t="s">
        <v>264</v>
      </c>
      <c r="B293" s="220">
        <v>0.28333333333333333</v>
      </c>
      <c r="C293" s="254">
        <v>1</v>
      </c>
      <c r="D293" s="566">
        <v>13439.5</v>
      </c>
      <c r="E293" s="563">
        <v>13440.5</v>
      </c>
      <c r="F293" s="654"/>
      <c r="G293" s="654"/>
      <c r="H293" s="654"/>
      <c r="I293" s="642"/>
      <c r="J293" s="647"/>
      <c r="K293" s="648"/>
      <c r="L293" s="649"/>
    </row>
    <row r="294" spans="1:12">
      <c r="A294" s="160" t="s">
        <v>265</v>
      </c>
      <c r="B294" s="220">
        <v>0.28958333333333336</v>
      </c>
      <c r="C294" s="254">
        <v>1</v>
      </c>
      <c r="D294" s="566">
        <v>13414.75</v>
      </c>
      <c r="E294" s="563">
        <v>13415.75</v>
      </c>
      <c r="F294" s="654"/>
      <c r="G294" s="654"/>
      <c r="H294" s="654"/>
      <c r="I294" s="642"/>
      <c r="J294" s="647"/>
      <c r="K294" s="648"/>
      <c r="L294" s="649"/>
    </row>
    <row r="295" spans="1:12">
      <c r="A295" s="160" t="s">
        <v>217</v>
      </c>
      <c r="B295" s="221">
        <v>15</v>
      </c>
      <c r="C295" s="254">
        <v>1</v>
      </c>
      <c r="D295" s="566">
        <v>13390</v>
      </c>
      <c r="E295" s="563">
        <v>13391</v>
      </c>
      <c r="F295" s="654"/>
      <c r="G295" s="654"/>
      <c r="H295" s="654"/>
      <c r="I295" s="642"/>
      <c r="J295" s="647"/>
      <c r="K295" s="648"/>
      <c r="L295" s="649"/>
    </row>
    <row r="296" spans="1:12">
      <c r="A296" s="160" t="s">
        <v>266</v>
      </c>
      <c r="B296" s="221">
        <v>1850</v>
      </c>
      <c r="C296" s="254">
        <v>1</v>
      </c>
      <c r="D296" s="566">
        <v>13365.25</v>
      </c>
      <c r="E296" s="563">
        <v>13366.25</v>
      </c>
      <c r="F296" s="654"/>
      <c r="G296" s="654"/>
      <c r="H296" s="654"/>
      <c r="I296" s="642"/>
      <c r="J296" s="647"/>
      <c r="K296" s="648"/>
      <c r="L296" s="649"/>
    </row>
    <row r="297" spans="1:12" ht="15" thickBot="1">
      <c r="A297" s="161" t="s">
        <v>268</v>
      </c>
      <c r="B297" s="222">
        <v>152</v>
      </c>
      <c r="C297" s="255">
        <v>1</v>
      </c>
      <c r="D297" s="564">
        <v>13340.5</v>
      </c>
      <c r="E297" s="576">
        <v>13341.5</v>
      </c>
      <c r="F297" s="655"/>
      <c r="G297" s="655"/>
      <c r="H297" s="655"/>
      <c r="I297" s="643"/>
      <c r="J297" s="650"/>
      <c r="K297" s="651"/>
      <c r="L297" s="652"/>
    </row>
    <row r="298" spans="1:12" ht="14.4" customHeight="1">
      <c r="A298" s="163"/>
      <c r="B298" s="157" t="s">
        <v>413</v>
      </c>
      <c r="C298" s="577">
        <v>13324.5</v>
      </c>
      <c r="D298" s="639" t="s">
        <v>345</v>
      </c>
      <c r="E298" s="640"/>
      <c r="F298" s="62"/>
      <c r="G298" s="62"/>
      <c r="H298" s="62"/>
      <c r="I298" s="62"/>
      <c r="J298" s="64"/>
      <c r="K298" s="64"/>
      <c r="L298" s="65"/>
    </row>
    <row r="299" spans="1:12">
      <c r="A299" s="160" t="s">
        <v>267</v>
      </c>
      <c r="B299" s="218">
        <v>43173</v>
      </c>
      <c r="C299" s="254">
        <v>1</v>
      </c>
      <c r="D299" s="566">
        <v>13307.5</v>
      </c>
      <c r="E299" s="563">
        <v>13308.5</v>
      </c>
      <c r="F299" s="653">
        <f t="shared" ref="F299" si="87">($J$15*$J$16)*SUM(C299:C305)</f>
        <v>42</v>
      </c>
      <c r="G299" s="653">
        <f t="shared" ref="G299" si="88">E299-D305</f>
        <v>149.5</v>
      </c>
      <c r="H299" s="653">
        <f t="shared" ref="H299" si="89">C298-C306</f>
        <v>181.5</v>
      </c>
      <c r="I299" s="641">
        <v>8920</v>
      </c>
      <c r="J299" s="644" t="s">
        <v>263</v>
      </c>
      <c r="K299" s="645"/>
      <c r="L299" s="646"/>
    </row>
    <row r="300" spans="1:12">
      <c r="A300" s="160" t="s">
        <v>262</v>
      </c>
      <c r="B300" s="219">
        <v>0.50277777777777777</v>
      </c>
      <c r="C300" s="254">
        <v>1</v>
      </c>
      <c r="D300" s="566">
        <v>13282.75</v>
      </c>
      <c r="E300" s="563">
        <v>13283.75</v>
      </c>
      <c r="F300" s="654"/>
      <c r="G300" s="654"/>
      <c r="H300" s="654"/>
      <c r="I300" s="642"/>
      <c r="J300" s="647"/>
      <c r="K300" s="648"/>
      <c r="L300" s="649"/>
    </row>
    <row r="301" spans="1:12">
      <c r="A301" s="160" t="s">
        <v>264</v>
      </c>
      <c r="B301" s="220">
        <v>0.50902777777777775</v>
      </c>
      <c r="C301" s="254">
        <v>1</v>
      </c>
      <c r="D301" s="566">
        <v>13258</v>
      </c>
      <c r="E301" s="563">
        <v>13259</v>
      </c>
      <c r="F301" s="654"/>
      <c r="G301" s="654"/>
      <c r="H301" s="654"/>
      <c r="I301" s="642"/>
      <c r="J301" s="647"/>
      <c r="K301" s="648"/>
      <c r="L301" s="649"/>
    </row>
    <row r="302" spans="1:12">
      <c r="A302" s="160" t="s">
        <v>265</v>
      </c>
      <c r="B302" s="220">
        <v>0.51041666666666663</v>
      </c>
      <c r="C302" s="254">
        <v>1</v>
      </c>
      <c r="D302" s="566">
        <v>13233.25</v>
      </c>
      <c r="E302" s="563">
        <v>13234.25</v>
      </c>
      <c r="F302" s="654"/>
      <c r="G302" s="654"/>
      <c r="H302" s="654"/>
      <c r="I302" s="642"/>
      <c r="J302" s="647"/>
      <c r="K302" s="648"/>
      <c r="L302" s="649"/>
    </row>
    <row r="303" spans="1:12">
      <c r="A303" s="160" t="s">
        <v>217</v>
      </c>
      <c r="B303" s="221">
        <v>15</v>
      </c>
      <c r="C303" s="254">
        <v>1</v>
      </c>
      <c r="D303" s="566">
        <v>13208.5</v>
      </c>
      <c r="E303" s="563">
        <v>13209.5</v>
      </c>
      <c r="F303" s="654"/>
      <c r="G303" s="654"/>
      <c r="H303" s="654"/>
      <c r="I303" s="642"/>
      <c r="J303" s="647"/>
      <c r="K303" s="648"/>
      <c r="L303" s="649"/>
    </row>
    <row r="304" spans="1:12">
      <c r="A304" s="160" t="s">
        <v>266</v>
      </c>
      <c r="B304" s="221">
        <v>1430</v>
      </c>
      <c r="C304" s="254">
        <v>1</v>
      </c>
      <c r="D304" s="566">
        <v>13183.75</v>
      </c>
      <c r="E304" s="563">
        <v>13184.75</v>
      </c>
      <c r="F304" s="654"/>
      <c r="G304" s="654"/>
      <c r="H304" s="654"/>
      <c r="I304" s="642"/>
      <c r="J304" s="647"/>
      <c r="K304" s="648"/>
      <c r="L304" s="649"/>
    </row>
    <row r="305" spans="1:12" ht="15" thickBot="1">
      <c r="A305" s="161" t="s">
        <v>268</v>
      </c>
      <c r="B305" s="222">
        <v>136</v>
      </c>
      <c r="C305" s="255">
        <v>1</v>
      </c>
      <c r="D305" s="564">
        <v>13159</v>
      </c>
      <c r="E305" s="576">
        <v>13160</v>
      </c>
      <c r="F305" s="655"/>
      <c r="G305" s="655"/>
      <c r="H305" s="655"/>
      <c r="I305" s="643"/>
      <c r="J305" s="650"/>
      <c r="K305" s="651"/>
      <c r="L305" s="652"/>
    </row>
    <row r="306" spans="1:12">
      <c r="A306" s="162"/>
      <c r="B306" s="157" t="s">
        <v>414</v>
      </c>
      <c r="C306" s="577">
        <v>13143</v>
      </c>
      <c r="D306" s="639" t="s">
        <v>345</v>
      </c>
      <c r="E306" s="640"/>
      <c r="F306" s="62"/>
      <c r="G306" s="62"/>
      <c r="H306" s="62"/>
      <c r="I306" s="62"/>
      <c r="J306" s="64"/>
      <c r="K306" s="64"/>
      <c r="L306" s="65"/>
    </row>
    <row r="307" spans="1:12" ht="14.4" customHeight="1">
      <c r="A307" s="160" t="s">
        <v>267</v>
      </c>
      <c r="B307" s="218">
        <v>43173</v>
      </c>
      <c r="C307" s="254">
        <v>1</v>
      </c>
      <c r="D307" s="566">
        <v>13126</v>
      </c>
      <c r="E307" s="563">
        <v>13127</v>
      </c>
      <c r="F307" s="653">
        <f t="shared" ref="F307" si="90">($J$15*$J$16)*SUM(C307:C313)</f>
        <v>42</v>
      </c>
      <c r="G307" s="653">
        <f t="shared" ref="G307" si="91">E307-D313</f>
        <v>149.5</v>
      </c>
      <c r="H307" s="653">
        <f t="shared" ref="H307" si="92">C306-C314</f>
        <v>181.5</v>
      </c>
      <c r="I307" s="641">
        <v>8919</v>
      </c>
      <c r="J307" s="644" t="s">
        <v>380</v>
      </c>
      <c r="K307" s="645"/>
      <c r="L307" s="646"/>
    </row>
    <row r="308" spans="1:12">
      <c r="A308" s="160" t="s">
        <v>262</v>
      </c>
      <c r="B308" s="219">
        <v>0.72430555555555554</v>
      </c>
      <c r="C308" s="254">
        <v>1</v>
      </c>
      <c r="D308" s="566">
        <v>13101.25</v>
      </c>
      <c r="E308" s="563">
        <v>13102.25</v>
      </c>
      <c r="F308" s="654"/>
      <c r="G308" s="654"/>
      <c r="H308" s="654"/>
      <c r="I308" s="642"/>
      <c r="J308" s="647"/>
      <c r="K308" s="648"/>
      <c r="L308" s="649"/>
    </row>
    <row r="309" spans="1:12">
      <c r="A309" s="160" t="s">
        <v>264</v>
      </c>
      <c r="B309" s="220">
        <v>0.73125000000000007</v>
      </c>
      <c r="C309" s="254">
        <v>1</v>
      </c>
      <c r="D309" s="566">
        <v>13076.5</v>
      </c>
      <c r="E309" s="563">
        <v>13077.5</v>
      </c>
      <c r="F309" s="654"/>
      <c r="G309" s="654"/>
      <c r="H309" s="654"/>
      <c r="I309" s="642"/>
      <c r="J309" s="647"/>
      <c r="K309" s="648"/>
      <c r="L309" s="649"/>
    </row>
    <row r="310" spans="1:12">
      <c r="A310" s="160" t="s">
        <v>265</v>
      </c>
      <c r="B310" s="220">
        <v>0.73402777777777783</v>
      </c>
      <c r="C310" s="254">
        <v>1</v>
      </c>
      <c r="D310" s="566">
        <v>13051.75</v>
      </c>
      <c r="E310" s="563">
        <v>13052.75</v>
      </c>
      <c r="F310" s="654"/>
      <c r="G310" s="654"/>
      <c r="H310" s="654"/>
      <c r="I310" s="642"/>
      <c r="J310" s="647"/>
      <c r="K310" s="648"/>
      <c r="L310" s="649"/>
    </row>
    <row r="311" spans="1:12">
      <c r="A311" s="160" t="s">
        <v>217</v>
      </c>
      <c r="B311" s="221">
        <v>15</v>
      </c>
      <c r="C311" s="254">
        <v>1</v>
      </c>
      <c r="D311" s="566">
        <v>13027</v>
      </c>
      <c r="E311" s="563">
        <v>13028</v>
      </c>
      <c r="F311" s="654"/>
      <c r="G311" s="654"/>
      <c r="H311" s="654"/>
      <c r="I311" s="642"/>
      <c r="J311" s="647"/>
      <c r="K311" s="648"/>
      <c r="L311" s="649"/>
    </row>
    <row r="312" spans="1:12">
      <c r="A312" s="160" t="s">
        <v>266</v>
      </c>
      <c r="B312" s="221">
        <v>1583</v>
      </c>
      <c r="C312" s="254">
        <v>1</v>
      </c>
      <c r="D312" s="566">
        <v>13002.25</v>
      </c>
      <c r="E312" s="563">
        <v>13003.25</v>
      </c>
      <c r="F312" s="654"/>
      <c r="G312" s="654"/>
      <c r="H312" s="654"/>
      <c r="I312" s="642"/>
      <c r="J312" s="647"/>
      <c r="K312" s="648"/>
      <c r="L312" s="649"/>
    </row>
    <row r="313" spans="1:12" ht="15" thickBot="1">
      <c r="A313" s="161" t="s">
        <v>268</v>
      </c>
      <c r="B313" s="222">
        <v>127</v>
      </c>
      <c r="C313" s="255">
        <v>1</v>
      </c>
      <c r="D313" s="564">
        <v>12977.5</v>
      </c>
      <c r="E313" s="576">
        <v>12978.5</v>
      </c>
      <c r="F313" s="655"/>
      <c r="G313" s="655"/>
      <c r="H313" s="655"/>
      <c r="I313" s="643"/>
      <c r="J313" s="650"/>
      <c r="K313" s="651"/>
      <c r="L313" s="652"/>
    </row>
    <row r="314" spans="1:12">
      <c r="A314" s="163"/>
      <c r="B314" s="157" t="s">
        <v>415</v>
      </c>
      <c r="C314" s="577">
        <v>12961.5</v>
      </c>
      <c r="D314" s="639" t="s">
        <v>345</v>
      </c>
      <c r="E314" s="640"/>
      <c r="F314" s="62"/>
      <c r="G314" s="62"/>
      <c r="H314" s="62"/>
      <c r="I314" s="62"/>
      <c r="J314" s="64"/>
      <c r="K314" s="64"/>
      <c r="L314" s="65"/>
    </row>
    <row r="315" spans="1:12" ht="14.4" customHeight="1">
      <c r="A315" s="160" t="s">
        <v>267</v>
      </c>
      <c r="B315" s="218">
        <v>43173</v>
      </c>
      <c r="C315" s="254">
        <v>1</v>
      </c>
      <c r="D315" s="566">
        <v>12944.5</v>
      </c>
      <c r="E315" s="563">
        <v>12945.5</v>
      </c>
      <c r="F315" s="653">
        <f t="shared" ref="F315" si="93">($J$15*$J$16)*SUM(C315:C321)</f>
        <v>42</v>
      </c>
      <c r="G315" s="653">
        <f t="shared" ref="G315" si="94">E315-D321</f>
        <v>149.5</v>
      </c>
      <c r="H315" s="653">
        <f t="shared" ref="H315" si="95">C314-C322</f>
        <v>181.5</v>
      </c>
      <c r="I315" s="641">
        <v>8921</v>
      </c>
      <c r="J315" s="644" t="s">
        <v>263</v>
      </c>
      <c r="K315" s="645"/>
      <c r="L315" s="646"/>
    </row>
    <row r="316" spans="1:12">
      <c r="A316" s="160" t="s">
        <v>262</v>
      </c>
      <c r="B316" s="219">
        <v>0.93472222222222223</v>
      </c>
      <c r="C316" s="254">
        <v>1</v>
      </c>
      <c r="D316" s="566">
        <v>12919.75</v>
      </c>
      <c r="E316" s="563">
        <v>12920.75</v>
      </c>
      <c r="F316" s="654"/>
      <c r="G316" s="654"/>
      <c r="H316" s="654"/>
      <c r="I316" s="642"/>
      <c r="J316" s="647"/>
      <c r="K316" s="648"/>
      <c r="L316" s="649"/>
    </row>
    <row r="317" spans="1:12">
      <c r="A317" s="160" t="s">
        <v>264</v>
      </c>
      <c r="B317" s="220">
        <v>0.94097222222222221</v>
      </c>
      <c r="C317" s="254">
        <v>1</v>
      </c>
      <c r="D317" s="566">
        <v>12895</v>
      </c>
      <c r="E317" s="563">
        <v>12896</v>
      </c>
      <c r="F317" s="654"/>
      <c r="G317" s="654"/>
      <c r="H317" s="654"/>
      <c r="I317" s="642"/>
      <c r="J317" s="647"/>
      <c r="K317" s="648"/>
      <c r="L317" s="649"/>
    </row>
    <row r="318" spans="1:12">
      <c r="A318" s="160" t="s">
        <v>265</v>
      </c>
      <c r="B318" s="220">
        <v>0.94374999999999998</v>
      </c>
      <c r="C318" s="254">
        <v>1</v>
      </c>
      <c r="D318" s="566">
        <v>12870.25</v>
      </c>
      <c r="E318" s="563">
        <v>12871.25</v>
      </c>
      <c r="F318" s="654"/>
      <c r="G318" s="654"/>
      <c r="H318" s="654"/>
      <c r="I318" s="642"/>
      <c r="J318" s="647"/>
      <c r="K318" s="648"/>
      <c r="L318" s="649"/>
    </row>
    <row r="319" spans="1:12">
      <c r="A319" s="160" t="s">
        <v>217</v>
      </c>
      <c r="B319" s="221">
        <v>15</v>
      </c>
      <c r="C319" s="254">
        <v>1</v>
      </c>
      <c r="D319" s="566">
        <v>12845.5</v>
      </c>
      <c r="E319" s="563">
        <v>12846.5</v>
      </c>
      <c r="F319" s="654"/>
      <c r="G319" s="654"/>
      <c r="H319" s="654"/>
      <c r="I319" s="642"/>
      <c r="J319" s="647"/>
      <c r="K319" s="648"/>
      <c r="L319" s="649"/>
    </row>
    <row r="320" spans="1:12">
      <c r="A320" s="160" t="s">
        <v>266</v>
      </c>
      <c r="B320" s="221">
        <v>1583</v>
      </c>
      <c r="C320" s="254">
        <v>1</v>
      </c>
      <c r="D320" s="566">
        <v>12820.75</v>
      </c>
      <c r="E320" s="563">
        <v>12821.75</v>
      </c>
      <c r="F320" s="654"/>
      <c r="G320" s="654"/>
      <c r="H320" s="654"/>
      <c r="I320" s="642"/>
      <c r="J320" s="647"/>
      <c r="K320" s="648"/>
      <c r="L320" s="649"/>
    </row>
    <row r="321" spans="1:12" ht="15" thickBot="1">
      <c r="A321" s="161" t="s">
        <v>268</v>
      </c>
      <c r="B321" s="222">
        <v>124</v>
      </c>
      <c r="C321" s="255">
        <v>1</v>
      </c>
      <c r="D321" s="564">
        <v>12796</v>
      </c>
      <c r="E321" s="576">
        <v>12797</v>
      </c>
      <c r="F321" s="655"/>
      <c r="G321" s="655"/>
      <c r="H321" s="655"/>
      <c r="I321" s="643"/>
      <c r="J321" s="650"/>
      <c r="K321" s="651"/>
      <c r="L321" s="652"/>
    </row>
    <row r="322" spans="1:12">
      <c r="A322" s="162"/>
      <c r="B322" s="157" t="s">
        <v>416</v>
      </c>
      <c r="C322" s="577">
        <v>12780</v>
      </c>
      <c r="D322" s="639" t="s">
        <v>345</v>
      </c>
      <c r="E322" s="640"/>
      <c r="F322" s="62"/>
      <c r="G322" s="62"/>
      <c r="H322" s="62"/>
      <c r="I322" s="62"/>
      <c r="J322" s="64"/>
      <c r="K322" s="64"/>
      <c r="L322" s="65"/>
    </row>
    <row r="323" spans="1:12">
      <c r="A323" s="160" t="s">
        <v>267</v>
      </c>
      <c r="B323" s="218">
        <v>43174</v>
      </c>
      <c r="C323" s="254">
        <v>1</v>
      </c>
      <c r="D323" s="566">
        <v>12763</v>
      </c>
      <c r="E323" s="563">
        <v>12764</v>
      </c>
      <c r="F323" s="653">
        <f t="shared" ref="F323" si="96">($J$15*$J$16)*SUM(C323:C329)</f>
        <v>42</v>
      </c>
      <c r="G323" s="653">
        <f t="shared" ref="G323" si="97">E323-D329</f>
        <v>149.5</v>
      </c>
      <c r="H323" s="653">
        <f t="shared" ref="H323" si="98">C322-C330</f>
        <v>181.5</v>
      </c>
      <c r="I323" s="641">
        <v>8922</v>
      </c>
      <c r="J323" s="644" t="s">
        <v>380</v>
      </c>
      <c r="K323" s="645"/>
      <c r="L323" s="646"/>
    </row>
    <row r="324" spans="1:12" ht="14.4" customHeight="1">
      <c r="A324" s="160" t="s">
        <v>262</v>
      </c>
      <c r="B324" s="219">
        <v>0.17291666666666669</v>
      </c>
      <c r="C324" s="254">
        <v>1</v>
      </c>
      <c r="D324" s="566">
        <v>12738.25</v>
      </c>
      <c r="E324" s="563">
        <v>12739.25</v>
      </c>
      <c r="F324" s="654"/>
      <c r="G324" s="654"/>
      <c r="H324" s="654"/>
      <c r="I324" s="642"/>
      <c r="J324" s="647"/>
      <c r="K324" s="648"/>
      <c r="L324" s="649"/>
    </row>
    <row r="325" spans="1:12">
      <c r="A325" s="160" t="s">
        <v>264</v>
      </c>
      <c r="B325" s="220">
        <v>0.17847222222222223</v>
      </c>
      <c r="C325" s="254">
        <v>1</v>
      </c>
      <c r="D325" s="566">
        <v>12713.5</v>
      </c>
      <c r="E325" s="563">
        <v>12714.5</v>
      </c>
      <c r="F325" s="654"/>
      <c r="G325" s="654"/>
      <c r="H325" s="654"/>
      <c r="I325" s="642"/>
      <c r="J325" s="647"/>
      <c r="K325" s="648"/>
      <c r="L325" s="649"/>
    </row>
    <row r="326" spans="1:12">
      <c r="A326" s="160" t="s">
        <v>265</v>
      </c>
      <c r="B326" s="220">
        <v>0.18055555555555555</v>
      </c>
      <c r="C326" s="254">
        <v>1</v>
      </c>
      <c r="D326" s="566">
        <v>12688.75</v>
      </c>
      <c r="E326" s="563">
        <v>12689.75</v>
      </c>
      <c r="F326" s="654"/>
      <c r="G326" s="654"/>
      <c r="H326" s="654"/>
      <c r="I326" s="642"/>
      <c r="J326" s="647"/>
      <c r="K326" s="648"/>
      <c r="L326" s="649"/>
    </row>
    <row r="327" spans="1:12">
      <c r="A327" s="160" t="s">
        <v>217</v>
      </c>
      <c r="B327" s="221">
        <v>15</v>
      </c>
      <c r="C327" s="254">
        <v>1</v>
      </c>
      <c r="D327" s="566">
        <v>12664</v>
      </c>
      <c r="E327" s="563">
        <v>12665</v>
      </c>
      <c r="F327" s="654"/>
      <c r="G327" s="654"/>
      <c r="H327" s="654"/>
      <c r="I327" s="642"/>
      <c r="J327" s="647"/>
      <c r="K327" s="648"/>
      <c r="L327" s="649"/>
    </row>
    <row r="328" spans="1:12">
      <c r="A328" s="160" t="s">
        <v>266</v>
      </c>
      <c r="B328" s="221">
        <v>1725</v>
      </c>
      <c r="C328" s="254">
        <v>1</v>
      </c>
      <c r="D328" s="566">
        <v>12639.25</v>
      </c>
      <c r="E328" s="563">
        <v>12640.25</v>
      </c>
      <c r="F328" s="654"/>
      <c r="G328" s="654"/>
      <c r="H328" s="654"/>
      <c r="I328" s="642"/>
      <c r="J328" s="647"/>
      <c r="K328" s="648"/>
      <c r="L328" s="649"/>
    </row>
    <row r="329" spans="1:12" ht="15" thickBot="1">
      <c r="A329" s="161" t="s">
        <v>268</v>
      </c>
      <c r="B329" s="222">
        <v>121</v>
      </c>
      <c r="C329" s="255">
        <v>1</v>
      </c>
      <c r="D329" s="564">
        <v>12614.5</v>
      </c>
      <c r="E329" s="576">
        <v>12615.5</v>
      </c>
      <c r="F329" s="655"/>
      <c r="G329" s="655"/>
      <c r="H329" s="655"/>
      <c r="I329" s="643"/>
      <c r="J329" s="650"/>
      <c r="K329" s="651"/>
      <c r="L329" s="652"/>
    </row>
    <row r="330" spans="1:12">
      <c r="A330" s="163"/>
      <c r="B330" s="157" t="s">
        <v>417</v>
      </c>
      <c r="C330" s="577">
        <v>12598.5</v>
      </c>
      <c r="D330" s="639" t="s">
        <v>345</v>
      </c>
      <c r="E330" s="640"/>
      <c r="F330" s="62"/>
      <c r="G330" s="62"/>
      <c r="H330" s="62"/>
      <c r="I330" s="62"/>
      <c r="J330" s="64"/>
      <c r="K330" s="64"/>
      <c r="L330" s="65"/>
    </row>
    <row r="331" spans="1:12">
      <c r="A331" s="160" t="s">
        <v>267</v>
      </c>
      <c r="B331" s="218">
        <v>43174</v>
      </c>
      <c r="C331" s="254">
        <v>1</v>
      </c>
      <c r="D331" s="566">
        <v>12581.5</v>
      </c>
      <c r="E331" s="563">
        <v>12582.5</v>
      </c>
      <c r="F331" s="653">
        <f t="shared" ref="F331" si="99">($J$15*$J$16)*SUM(C331:C337)</f>
        <v>42</v>
      </c>
      <c r="G331" s="653">
        <f t="shared" ref="G331" si="100">E331-D337</f>
        <v>149.5</v>
      </c>
      <c r="H331" s="653">
        <f t="shared" ref="H331" si="101">C330-C338</f>
        <v>181.5</v>
      </c>
      <c r="I331" s="641">
        <v>8922</v>
      </c>
      <c r="J331" s="644" t="s">
        <v>263</v>
      </c>
      <c r="K331" s="645"/>
      <c r="L331" s="646"/>
    </row>
    <row r="332" spans="1:12" ht="14.4" customHeight="1">
      <c r="A332" s="160" t="s">
        <v>262</v>
      </c>
      <c r="B332" s="219">
        <v>0.38750000000000001</v>
      </c>
      <c r="C332" s="254">
        <v>1</v>
      </c>
      <c r="D332" s="566">
        <v>12556.75</v>
      </c>
      <c r="E332" s="563">
        <v>12557.75</v>
      </c>
      <c r="F332" s="654"/>
      <c r="G332" s="654"/>
      <c r="H332" s="654"/>
      <c r="I332" s="642"/>
      <c r="J332" s="647"/>
      <c r="K332" s="648"/>
      <c r="L332" s="649"/>
    </row>
    <row r="333" spans="1:12">
      <c r="A333" s="160" t="s">
        <v>264</v>
      </c>
      <c r="B333" s="220">
        <v>0.39444444444444443</v>
      </c>
      <c r="C333" s="254">
        <v>1</v>
      </c>
      <c r="D333" s="566">
        <v>12532</v>
      </c>
      <c r="E333" s="563">
        <v>12533</v>
      </c>
      <c r="F333" s="654"/>
      <c r="G333" s="654"/>
      <c r="H333" s="654"/>
      <c r="I333" s="642"/>
      <c r="J333" s="647"/>
      <c r="K333" s="648"/>
      <c r="L333" s="649"/>
    </row>
    <row r="334" spans="1:12">
      <c r="A334" s="160" t="s">
        <v>265</v>
      </c>
      <c r="B334" s="220">
        <v>0.39652777777777781</v>
      </c>
      <c r="C334" s="254">
        <v>1</v>
      </c>
      <c r="D334" s="566">
        <v>12507.25</v>
      </c>
      <c r="E334" s="563">
        <v>12508.25</v>
      </c>
      <c r="F334" s="654"/>
      <c r="G334" s="654"/>
      <c r="H334" s="654"/>
      <c r="I334" s="642"/>
      <c r="J334" s="647"/>
      <c r="K334" s="648"/>
      <c r="L334" s="649"/>
    </row>
    <row r="335" spans="1:12">
      <c r="A335" s="160" t="s">
        <v>217</v>
      </c>
      <c r="B335" s="221">
        <v>15</v>
      </c>
      <c r="C335" s="254">
        <v>1</v>
      </c>
      <c r="D335" s="566">
        <v>12482.5</v>
      </c>
      <c r="E335" s="563">
        <v>12483.5</v>
      </c>
      <c r="F335" s="654"/>
      <c r="G335" s="654"/>
      <c r="H335" s="654"/>
      <c r="I335" s="642"/>
      <c r="J335" s="647"/>
      <c r="K335" s="648"/>
      <c r="L335" s="649"/>
    </row>
    <row r="336" spans="1:12">
      <c r="A336" s="160" t="s">
        <v>266</v>
      </c>
      <c r="B336" s="221">
        <v>3084</v>
      </c>
      <c r="C336" s="254">
        <v>1</v>
      </c>
      <c r="D336" s="566">
        <v>12457.75</v>
      </c>
      <c r="E336" s="563">
        <v>12458.75</v>
      </c>
      <c r="F336" s="654"/>
      <c r="G336" s="654"/>
      <c r="H336" s="654"/>
      <c r="I336" s="642"/>
      <c r="J336" s="647"/>
      <c r="K336" s="648"/>
      <c r="L336" s="649"/>
    </row>
    <row r="337" spans="1:12" ht="15" thickBot="1">
      <c r="A337" s="161" t="s">
        <v>268</v>
      </c>
      <c r="B337" s="222">
        <v>126</v>
      </c>
      <c r="C337" s="255">
        <v>1</v>
      </c>
      <c r="D337" s="564">
        <v>12433</v>
      </c>
      <c r="E337" s="576">
        <v>12434</v>
      </c>
      <c r="F337" s="655"/>
      <c r="G337" s="655"/>
      <c r="H337" s="655"/>
      <c r="I337" s="643"/>
      <c r="J337" s="650"/>
      <c r="K337" s="651"/>
      <c r="L337" s="652"/>
    </row>
    <row r="338" spans="1:12">
      <c r="A338" s="162"/>
      <c r="B338" s="157" t="s">
        <v>418</v>
      </c>
      <c r="C338" s="577">
        <v>12417</v>
      </c>
      <c r="D338" s="639" t="s">
        <v>345</v>
      </c>
      <c r="E338" s="640"/>
      <c r="F338" s="62"/>
      <c r="G338" s="62"/>
      <c r="H338" s="62"/>
      <c r="I338" s="62"/>
      <c r="J338" s="64"/>
      <c r="K338" s="64"/>
      <c r="L338" s="65"/>
    </row>
    <row r="339" spans="1:12">
      <c r="A339" s="160" t="s">
        <v>267</v>
      </c>
      <c r="B339" s="218">
        <v>43174</v>
      </c>
      <c r="C339" s="254">
        <v>1</v>
      </c>
      <c r="D339" s="566">
        <v>12400</v>
      </c>
      <c r="E339" s="563">
        <v>12401</v>
      </c>
      <c r="F339" s="653">
        <f t="shared" ref="F339" si="102">($J$15*$J$16)*SUM(C339:C345)</f>
        <v>42</v>
      </c>
      <c r="G339" s="653">
        <f t="shared" ref="G339" si="103">E339-D345</f>
        <v>149.5</v>
      </c>
      <c r="H339" s="653">
        <f t="shared" ref="H339" si="104">C338-C346</f>
        <v>181.5</v>
      </c>
      <c r="I339" s="641">
        <v>8923</v>
      </c>
      <c r="J339" s="644" t="s">
        <v>380</v>
      </c>
      <c r="K339" s="645"/>
      <c r="L339" s="646"/>
    </row>
    <row r="340" spans="1:12">
      <c r="A340" s="160" t="s">
        <v>262</v>
      </c>
      <c r="B340" s="219">
        <v>0.95347222222222217</v>
      </c>
      <c r="C340" s="254">
        <v>1</v>
      </c>
      <c r="D340" s="566">
        <v>12375.25</v>
      </c>
      <c r="E340" s="563">
        <v>12376.25</v>
      </c>
      <c r="F340" s="654"/>
      <c r="G340" s="654"/>
      <c r="H340" s="654"/>
      <c r="I340" s="642"/>
      <c r="J340" s="647"/>
      <c r="K340" s="648"/>
      <c r="L340" s="649"/>
    </row>
    <row r="341" spans="1:12" ht="14.4" customHeight="1">
      <c r="A341" s="160" t="s">
        <v>264</v>
      </c>
      <c r="B341" s="220">
        <v>0.95833333333333337</v>
      </c>
      <c r="C341" s="254">
        <v>1</v>
      </c>
      <c r="D341" s="566">
        <v>12350.5</v>
      </c>
      <c r="E341" s="563">
        <v>12351.5</v>
      </c>
      <c r="F341" s="654"/>
      <c r="G341" s="654"/>
      <c r="H341" s="654"/>
      <c r="I341" s="642"/>
      <c r="J341" s="647"/>
      <c r="K341" s="648"/>
      <c r="L341" s="649"/>
    </row>
    <row r="342" spans="1:12">
      <c r="A342" s="160" t="s">
        <v>265</v>
      </c>
      <c r="B342" s="220">
        <v>0.96111111111111114</v>
      </c>
      <c r="C342" s="254">
        <v>1</v>
      </c>
      <c r="D342" s="566">
        <v>12325.75</v>
      </c>
      <c r="E342" s="563">
        <v>12326.75</v>
      </c>
      <c r="F342" s="654"/>
      <c r="G342" s="654"/>
      <c r="H342" s="654"/>
      <c r="I342" s="642"/>
      <c r="J342" s="647"/>
      <c r="K342" s="648"/>
      <c r="L342" s="649"/>
    </row>
    <row r="343" spans="1:12">
      <c r="A343" s="160" t="s">
        <v>217</v>
      </c>
      <c r="B343" s="221">
        <v>15</v>
      </c>
      <c r="C343" s="254">
        <v>1</v>
      </c>
      <c r="D343" s="566">
        <v>12301</v>
      </c>
      <c r="E343" s="563">
        <v>12302</v>
      </c>
      <c r="F343" s="654"/>
      <c r="G343" s="654"/>
      <c r="H343" s="654"/>
      <c r="I343" s="642"/>
      <c r="J343" s="647"/>
      <c r="K343" s="648"/>
      <c r="L343" s="649"/>
    </row>
    <row r="344" spans="1:12">
      <c r="A344" s="160" t="s">
        <v>266</v>
      </c>
      <c r="B344" s="221">
        <v>2457</v>
      </c>
      <c r="C344" s="254">
        <v>1</v>
      </c>
      <c r="D344" s="566">
        <v>12276.25</v>
      </c>
      <c r="E344" s="563">
        <v>12277.25</v>
      </c>
      <c r="F344" s="654"/>
      <c r="G344" s="654"/>
      <c r="H344" s="654"/>
      <c r="I344" s="642"/>
      <c r="J344" s="647"/>
      <c r="K344" s="648"/>
      <c r="L344" s="649"/>
    </row>
    <row r="345" spans="1:12" ht="15" thickBot="1">
      <c r="A345" s="161" t="s">
        <v>268</v>
      </c>
      <c r="B345" s="222">
        <v>110</v>
      </c>
      <c r="C345" s="255">
        <v>1</v>
      </c>
      <c r="D345" s="564">
        <v>12251.5</v>
      </c>
      <c r="E345" s="576">
        <v>12252.5</v>
      </c>
      <c r="F345" s="655"/>
      <c r="G345" s="655"/>
      <c r="H345" s="655"/>
      <c r="I345" s="643"/>
      <c r="J345" s="650"/>
      <c r="K345" s="651"/>
      <c r="L345" s="652"/>
    </row>
    <row r="346" spans="1:12">
      <c r="A346" s="163"/>
      <c r="B346" s="157" t="s">
        <v>419</v>
      </c>
      <c r="C346" s="577">
        <v>12235.5</v>
      </c>
      <c r="D346" s="639" t="s">
        <v>345</v>
      </c>
      <c r="E346" s="640"/>
      <c r="F346" s="62"/>
      <c r="G346" s="62"/>
      <c r="H346" s="62"/>
      <c r="I346" s="62"/>
      <c r="J346" s="64"/>
      <c r="K346" s="64"/>
      <c r="L346" s="65"/>
    </row>
    <row r="347" spans="1:12">
      <c r="A347" s="160" t="s">
        <v>267</v>
      </c>
      <c r="B347" s="218">
        <v>43175</v>
      </c>
      <c r="C347" s="254">
        <v>1</v>
      </c>
      <c r="D347" s="566">
        <v>12218.5</v>
      </c>
      <c r="E347" s="563">
        <v>12219.5</v>
      </c>
      <c r="F347" s="653">
        <f t="shared" ref="F347" si="105">($J$15*$J$16)*SUM(C347:C353)</f>
        <v>42</v>
      </c>
      <c r="G347" s="653">
        <f t="shared" ref="G347" si="106">E347-D353</f>
        <v>149.5</v>
      </c>
      <c r="H347" s="653">
        <f t="shared" ref="H347" si="107">C346-C354</f>
        <v>181.5</v>
      </c>
      <c r="I347" s="641">
        <v>8928</v>
      </c>
      <c r="J347" s="644" t="s">
        <v>263</v>
      </c>
      <c r="K347" s="645"/>
      <c r="L347" s="646"/>
    </row>
    <row r="348" spans="1:12">
      <c r="A348" s="160" t="s">
        <v>262</v>
      </c>
      <c r="B348" s="219">
        <v>0.26041666666666669</v>
      </c>
      <c r="C348" s="254">
        <v>1</v>
      </c>
      <c r="D348" s="566">
        <v>12193.75</v>
      </c>
      <c r="E348" s="563">
        <v>12194.75</v>
      </c>
      <c r="F348" s="654"/>
      <c r="G348" s="654"/>
      <c r="H348" s="654"/>
      <c r="I348" s="642"/>
      <c r="J348" s="647"/>
      <c r="K348" s="648"/>
      <c r="L348" s="649"/>
    </row>
    <row r="349" spans="1:12" ht="14.4" customHeight="1">
      <c r="A349" s="160" t="s">
        <v>264</v>
      </c>
      <c r="B349" s="220">
        <v>0.26597222222222222</v>
      </c>
      <c r="C349" s="254">
        <v>1</v>
      </c>
      <c r="D349" s="566">
        <v>12169</v>
      </c>
      <c r="E349" s="563">
        <v>12170</v>
      </c>
      <c r="F349" s="654"/>
      <c r="G349" s="654"/>
      <c r="H349" s="654"/>
      <c r="I349" s="642"/>
      <c r="J349" s="647"/>
      <c r="K349" s="648"/>
      <c r="L349" s="649"/>
    </row>
    <row r="350" spans="1:12">
      <c r="A350" s="160" t="s">
        <v>265</v>
      </c>
      <c r="B350" s="220">
        <v>0.26874999999999999</v>
      </c>
      <c r="C350" s="254">
        <v>1</v>
      </c>
      <c r="D350" s="566">
        <v>12144.25</v>
      </c>
      <c r="E350" s="563">
        <v>12145.25</v>
      </c>
      <c r="F350" s="654"/>
      <c r="G350" s="654"/>
      <c r="H350" s="654"/>
      <c r="I350" s="642"/>
      <c r="J350" s="647"/>
      <c r="K350" s="648"/>
      <c r="L350" s="649"/>
    </row>
    <row r="351" spans="1:12">
      <c r="A351" s="160" t="s">
        <v>217</v>
      </c>
      <c r="B351" s="221">
        <v>15</v>
      </c>
      <c r="C351" s="254">
        <v>1</v>
      </c>
      <c r="D351" s="566">
        <v>12119.5</v>
      </c>
      <c r="E351" s="563">
        <v>12120.5</v>
      </c>
      <c r="F351" s="654"/>
      <c r="G351" s="654"/>
      <c r="H351" s="654"/>
      <c r="I351" s="642"/>
      <c r="J351" s="647"/>
      <c r="K351" s="648"/>
      <c r="L351" s="649"/>
    </row>
    <row r="352" spans="1:12">
      <c r="A352" s="160" t="s">
        <v>266</v>
      </c>
      <c r="B352" s="221">
        <v>2005</v>
      </c>
      <c r="C352" s="254">
        <v>1</v>
      </c>
      <c r="D352" s="566">
        <v>12094.75</v>
      </c>
      <c r="E352" s="563">
        <v>12095.75</v>
      </c>
      <c r="F352" s="654"/>
      <c r="G352" s="654"/>
      <c r="H352" s="654"/>
      <c r="I352" s="642"/>
      <c r="J352" s="647"/>
      <c r="K352" s="648"/>
      <c r="L352" s="649"/>
    </row>
    <row r="353" spans="1:12" ht="15" thickBot="1">
      <c r="A353" s="161" t="s">
        <v>268</v>
      </c>
      <c r="B353" s="222">
        <v>105</v>
      </c>
      <c r="C353" s="255">
        <v>1</v>
      </c>
      <c r="D353" s="564">
        <v>12070</v>
      </c>
      <c r="E353" s="576">
        <v>12071</v>
      </c>
      <c r="F353" s="655"/>
      <c r="G353" s="655"/>
      <c r="H353" s="655"/>
      <c r="I353" s="643"/>
      <c r="J353" s="650"/>
      <c r="K353" s="651"/>
      <c r="L353" s="652"/>
    </row>
    <row r="354" spans="1:12">
      <c r="A354" s="162"/>
      <c r="B354" s="157" t="s">
        <v>420</v>
      </c>
      <c r="C354" s="577">
        <v>12054</v>
      </c>
      <c r="D354" s="639" t="s">
        <v>345</v>
      </c>
      <c r="E354" s="640"/>
      <c r="F354" s="62"/>
      <c r="G354" s="62"/>
      <c r="H354" s="62"/>
      <c r="I354" s="62"/>
      <c r="J354" s="64"/>
      <c r="K354" s="64"/>
      <c r="L354" s="65"/>
    </row>
    <row r="355" spans="1:12">
      <c r="A355" s="160" t="s">
        <v>267</v>
      </c>
      <c r="B355" s="218">
        <v>43175</v>
      </c>
      <c r="C355" s="254">
        <v>1</v>
      </c>
      <c r="D355" s="566">
        <v>12037</v>
      </c>
      <c r="E355" s="563">
        <v>12038</v>
      </c>
      <c r="F355" s="653">
        <f t="shared" ref="F355" si="108">($J$15*$J$16)*SUM(C355:C361)</f>
        <v>42</v>
      </c>
      <c r="G355" s="653">
        <f t="shared" ref="G355" si="109">E355-D361</f>
        <v>149.5</v>
      </c>
      <c r="H355" s="653">
        <f t="shared" ref="H355" si="110">C354-C362</f>
        <v>181.5</v>
      </c>
      <c r="I355" s="641">
        <v>8933</v>
      </c>
      <c r="J355" s="644" t="s">
        <v>380</v>
      </c>
      <c r="K355" s="645"/>
      <c r="L355" s="646"/>
    </row>
    <row r="356" spans="1:12">
      <c r="A356" s="160" t="s">
        <v>262</v>
      </c>
      <c r="B356" s="219">
        <v>0.45624999999999999</v>
      </c>
      <c r="C356" s="254">
        <v>1</v>
      </c>
      <c r="D356" s="566">
        <v>12012.25</v>
      </c>
      <c r="E356" s="563">
        <v>12013.25</v>
      </c>
      <c r="F356" s="654"/>
      <c r="G356" s="654"/>
      <c r="H356" s="654"/>
      <c r="I356" s="642"/>
      <c r="J356" s="647"/>
      <c r="K356" s="648"/>
      <c r="L356" s="649"/>
    </row>
    <row r="357" spans="1:12">
      <c r="A357" s="160" t="s">
        <v>264</v>
      </c>
      <c r="B357" s="220">
        <v>0.46180555555555558</v>
      </c>
      <c r="C357" s="254">
        <v>1</v>
      </c>
      <c r="D357" s="566">
        <v>11987.5</v>
      </c>
      <c r="E357" s="563">
        <v>11988.5</v>
      </c>
      <c r="F357" s="654"/>
      <c r="G357" s="654"/>
      <c r="H357" s="654"/>
      <c r="I357" s="642"/>
      <c r="J357" s="647"/>
      <c r="K357" s="648"/>
      <c r="L357" s="649"/>
    </row>
    <row r="358" spans="1:12" ht="14.4" customHeight="1">
      <c r="A358" s="160" t="s">
        <v>265</v>
      </c>
      <c r="B358" s="220">
        <v>0.46458333333333335</v>
      </c>
      <c r="C358" s="254">
        <v>1</v>
      </c>
      <c r="D358" s="566">
        <v>11962.75</v>
      </c>
      <c r="E358" s="563">
        <v>11963.75</v>
      </c>
      <c r="F358" s="654"/>
      <c r="G358" s="654"/>
      <c r="H358" s="654"/>
      <c r="I358" s="642"/>
      <c r="J358" s="647"/>
      <c r="K358" s="648"/>
      <c r="L358" s="649"/>
    </row>
    <row r="359" spans="1:12">
      <c r="A359" s="160" t="s">
        <v>217</v>
      </c>
      <c r="B359" s="221">
        <v>15</v>
      </c>
      <c r="C359" s="254">
        <v>1</v>
      </c>
      <c r="D359" s="566">
        <v>11938</v>
      </c>
      <c r="E359" s="563">
        <v>11939</v>
      </c>
      <c r="F359" s="654"/>
      <c r="G359" s="654"/>
      <c r="H359" s="654"/>
      <c r="I359" s="642"/>
      <c r="J359" s="647"/>
      <c r="K359" s="648"/>
      <c r="L359" s="649"/>
    </row>
    <row r="360" spans="1:12">
      <c r="A360" s="160" t="s">
        <v>266</v>
      </c>
      <c r="B360" s="221">
        <v>1755</v>
      </c>
      <c r="C360" s="254">
        <v>1</v>
      </c>
      <c r="D360" s="566">
        <v>11913.25</v>
      </c>
      <c r="E360" s="563">
        <v>11914.25</v>
      </c>
      <c r="F360" s="654"/>
      <c r="G360" s="654"/>
      <c r="H360" s="654"/>
      <c r="I360" s="642"/>
      <c r="J360" s="647"/>
      <c r="K360" s="648"/>
      <c r="L360" s="649"/>
    </row>
    <row r="361" spans="1:12" ht="15" thickBot="1">
      <c r="A361" s="161" t="s">
        <v>268</v>
      </c>
      <c r="B361" s="222">
        <v>100</v>
      </c>
      <c r="C361" s="255">
        <v>1</v>
      </c>
      <c r="D361" s="564">
        <v>11888.5</v>
      </c>
      <c r="E361" s="576">
        <v>11889.5</v>
      </c>
      <c r="F361" s="655"/>
      <c r="G361" s="655"/>
      <c r="H361" s="655"/>
      <c r="I361" s="643"/>
      <c r="J361" s="650"/>
      <c r="K361" s="651"/>
      <c r="L361" s="652"/>
    </row>
    <row r="362" spans="1:12">
      <c r="A362" s="163"/>
      <c r="B362" s="157" t="s">
        <v>421</v>
      </c>
      <c r="C362" s="577">
        <v>11872.5</v>
      </c>
      <c r="D362" s="639" t="s">
        <v>345</v>
      </c>
      <c r="E362" s="640"/>
      <c r="F362" s="62"/>
      <c r="G362" s="62"/>
      <c r="H362" s="62"/>
      <c r="I362" s="62"/>
      <c r="J362" s="64"/>
      <c r="K362" s="64"/>
      <c r="L362" s="65"/>
    </row>
    <row r="363" spans="1:12">
      <c r="A363" s="160" t="s">
        <v>267</v>
      </c>
      <c r="B363" s="218">
        <v>43175</v>
      </c>
      <c r="C363" s="254">
        <v>1</v>
      </c>
      <c r="D363" s="566">
        <v>11855.5</v>
      </c>
      <c r="E363" s="563">
        <v>11856.5</v>
      </c>
      <c r="F363" s="653">
        <f t="shared" ref="F363" si="111">($J$15*$J$16)*SUM(C363:C369)</f>
        <v>42</v>
      </c>
      <c r="G363" s="653">
        <f t="shared" ref="G363" si="112">E363-D369</f>
        <v>149.5</v>
      </c>
      <c r="H363" s="653">
        <f t="shared" ref="H363" si="113">C362-C370</f>
        <v>181.5</v>
      </c>
      <c r="I363" s="641">
        <v>8935</v>
      </c>
      <c r="J363" s="644" t="s">
        <v>263</v>
      </c>
      <c r="K363" s="645"/>
      <c r="L363" s="646"/>
    </row>
    <row r="364" spans="1:12">
      <c r="A364" s="160" t="s">
        <v>262</v>
      </c>
      <c r="B364" s="219">
        <v>0.86249999999999993</v>
      </c>
      <c r="C364" s="254">
        <v>1</v>
      </c>
      <c r="D364" s="566">
        <v>11830.75</v>
      </c>
      <c r="E364" s="563">
        <v>11831.75</v>
      </c>
      <c r="F364" s="654"/>
      <c r="G364" s="654"/>
      <c r="H364" s="654"/>
      <c r="I364" s="642"/>
      <c r="J364" s="647"/>
      <c r="K364" s="648"/>
      <c r="L364" s="649"/>
    </row>
    <row r="365" spans="1:12">
      <c r="A365" s="160" t="s">
        <v>264</v>
      </c>
      <c r="B365" s="220">
        <v>0.86736111111111114</v>
      </c>
      <c r="C365" s="254">
        <v>1</v>
      </c>
      <c r="D365" s="566">
        <v>11806</v>
      </c>
      <c r="E365" s="563">
        <v>11807</v>
      </c>
      <c r="F365" s="654"/>
      <c r="G365" s="654"/>
      <c r="H365" s="654"/>
      <c r="I365" s="642"/>
      <c r="J365" s="647"/>
      <c r="K365" s="648"/>
      <c r="L365" s="649"/>
    </row>
    <row r="366" spans="1:12" ht="14.4" customHeight="1">
      <c r="A366" s="160" t="s">
        <v>265</v>
      </c>
      <c r="B366" s="220">
        <v>0.87013888888888891</v>
      </c>
      <c r="C366" s="254">
        <v>1</v>
      </c>
      <c r="D366" s="566">
        <v>11781.25</v>
      </c>
      <c r="E366" s="563">
        <v>11782.25</v>
      </c>
      <c r="F366" s="654"/>
      <c r="G366" s="654"/>
      <c r="H366" s="654"/>
      <c r="I366" s="642"/>
      <c r="J366" s="647"/>
      <c r="K366" s="648"/>
      <c r="L366" s="649"/>
    </row>
    <row r="367" spans="1:12">
      <c r="A367" s="160" t="s">
        <v>217</v>
      </c>
      <c r="B367" s="221">
        <v>15</v>
      </c>
      <c r="C367" s="254">
        <v>1</v>
      </c>
      <c r="D367" s="566">
        <v>11756.5</v>
      </c>
      <c r="E367" s="563">
        <v>11757.5</v>
      </c>
      <c r="F367" s="654"/>
      <c r="G367" s="654"/>
      <c r="H367" s="654"/>
      <c r="I367" s="642"/>
      <c r="J367" s="647"/>
      <c r="K367" s="648"/>
      <c r="L367" s="649"/>
    </row>
    <row r="368" spans="1:12">
      <c r="A368" s="160" t="s">
        <v>266</v>
      </c>
      <c r="B368" s="221">
        <v>2137</v>
      </c>
      <c r="C368" s="254">
        <v>1</v>
      </c>
      <c r="D368" s="566">
        <v>11731.75</v>
      </c>
      <c r="E368" s="563">
        <v>11732.75</v>
      </c>
      <c r="F368" s="654"/>
      <c r="G368" s="654"/>
      <c r="H368" s="654"/>
      <c r="I368" s="642"/>
      <c r="J368" s="647"/>
      <c r="K368" s="648"/>
      <c r="L368" s="649"/>
    </row>
    <row r="369" spans="1:12" ht="15" thickBot="1">
      <c r="A369" s="161" t="s">
        <v>268</v>
      </c>
      <c r="B369" s="222">
        <v>88</v>
      </c>
      <c r="C369" s="255">
        <v>1</v>
      </c>
      <c r="D369" s="564">
        <v>11707</v>
      </c>
      <c r="E369" s="576">
        <v>11708</v>
      </c>
      <c r="F369" s="655"/>
      <c r="G369" s="655"/>
      <c r="H369" s="655"/>
      <c r="I369" s="643"/>
      <c r="J369" s="650"/>
      <c r="K369" s="651"/>
      <c r="L369" s="652"/>
    </row>
    <row r="370" spans="1:12">
      <c r="A370" s="162"/>
      <c r="B370" s="157" t="s">
        <v>422</v>
      </c>
      <c r="C370" s="577">
        <v>11691</v>
      </c>
      <c r="D370" s="639" t="s">
        <v>345</v>
      </c>
      <c r="E370" s="640"/>
      <c r="F370" s="62"/>
      <c r="G370" s="62"/>
      <c r="H370" s="62"/>
      <c r="I370" s="62"/>
      <c r="J370" s="64"/>
      <c r="K370" s="64"/>
      <c r="L370" s="65"/>
    </row>
    <row r="371" spans="1:12">
      <c r="A371" s="160" t="s">
        <v>267</v>
      </c>
      <c r="B371" s="218">
        <v>43176</v>
      </c>
      <c r="C371" s="254">
        <v>1</v>
      </c>
      <c r="D371" s="566">
        <v>11674</v>
      </c>
      <c r="E371" s="563">
        <v>11675</v>
      </c>
      <c r="F371" s="653">
        <f t="shared" ref="F371" si="114">($J$15*$J$16)*SUM(C371:C377)</f>
        <v>42</v>
      </c>
      <c r="G371" s="653">
        <f t="shared" ref="G371" si="115">E371-D377</f>
        <v>149.5</v>
      </c>
      <c r="H371" s="653">
        <f t="shared" ref="H371" si="116">C370-C378</f>
        <v>181.5</v>
      </c>
      <c r="I371" s="641">
        <v>8935</v>
      </c>
      <c r="J371" s="644" t="s">
        <v>380</v>
      </c>
      <c r="K371" s="645"/>
      <c r="L371" s="646"/>
    </row>
    <row r="372" spans="1:12">
      <c r="A372" s="160" t="s">
        <v>262</v>
      </c>
      <c r="B372" s="219">
        <v>4.7222222222222221E-2</v>
      </c>
      <c r="C372" s="254">
        <v>1</v>
      </c>
      <c r="D372" s="566">
        <v>11649.25</v>
      </c>
      <c r="E372" s="563">
        <v>11650.25</v>
      </c>
      <c r="F372" s="654"/>
      <c r="G372" s="654"/>
      <c r="H372" s="654"/>
      <c r="I372" s="642"/>
      <c r="J372" s="647"/>
      <c r="K372" s="648"/>
      <c r="L372" s="649"/>
    </row>
    <row r="373" spans="1:12">
      <c r="A373" s="160" t="s">
        <v>264</v>
      </c>
      <c r="B373" s="220">
        <v>0.11527777777777777</v>
      </c>
      <c r="C373" s="254">
        <v>1</v>
      </c>
      <c r="D373" s="566">
        <v>11624.5</v>
      </c>
      <c r="E373" s="563">
        <v>11625.5</v>
      </c>
      <c r="F373" s="654"/>
      <c r="G373" s="654"/>
      <c r="H373" s="654"/>
      <c r="I373" s="642"/>
      <c r="J373" s="647"/>
      <c r="K373" s="648"/>
      <c r="L373" s="649"/>
    </row>
    <row r="374" spans="1:12">
      <c r="A374" s="160" t="s">
        <v>265</v>
      </c>
      <c r="B374" s="220">
        <v>0.12430555555555556</v>
      </c>
      <c r="C374" s="254">
        <v>1</v>
      </c>
      <c r="D374" s="566">
        <v>11599.75</v>
      </c>
      <c r="E374" s="563">
        <v>11600.75</v>
      </c>
      <c r="F374" s="654"/>
      <c r="G374" s="654"/>
      <c r="H374" s="654"/>
      <c r="I374" s="642"/>
      <c r="J374" s="647"/>
      <c r="K374" s="648"/>
      <c r="L374" s="649"/>
    </row>
    <row r="375" spans="1:12">
      <c r="A375" s="160" t="s">
        <v>217</v>
      </c>
      <c r="B375" s="221">
        <v>15</v>
      </c>
      <c r="C375" s="254">
        <v>1</v>
      </c>
      <c r="D375" s="566">
        <v>11575</v>
      </c>
      <c r="E375" s="563">
        <v>11576</v>
      </c>
      <c r="F375" s="654"/>
      <c r="G375" s="654"/>
      <c r="H375" s="654"/>
      <c r="I375" s="642"/>
      <c r="J375" s="647"/>
      <c r="K375" s="648"/>
      <c r="L375" s="649"/>
    </row>
    <row r="376" spans="1:12">
      <c r="A376" s="160" t="s">
        <v>266</v>
      </c>
      <c r="B376" s="221">
        <v>3192</v>
      </c>
      <c r="C376" s="254">
        <v>1</v>
      </c>
      <c r="D376" s="566">
        <v>11550.25</v>
      </c>
      <c r="E376" s="563">
        <v>11551.25</v>
      </c>
      <c r="F376" s="654"/>
      <c r="G376" s="654"/>
      <c r="H376" s="654"/>
      <c r="I376" s="642"/>
      <c r="J376" s="647"/>
      <c r="K376" s="648"/>
      <c r="L376" s="649"/>
    </row>
    <row r="377" spans="1:12" ht="15" thickBot="1">
      <c r="A377" s="161" t="s">
        <v>268</v>
      </c>
      <c r="B377" s="222">
        <v>218</v>
      </c>
      <c r="C377" s="255">
        <v>1</v>
      </c>
      <c r="D377" s="564">
        <v>11525.5</v>
      </c>
      <c r="E377" s="576">
        <v>11526.5</v>
      </c>
      <c r="F377" s="655"/>
      <c r="G377" s="655"/>
      <c r="H377" s="655"/>
      <c r="I377" s="643"/>
      <c r="J377" s="650"/>
      <c r="K377" s="651"/>
      <c r="L377" s="652"/>
    </row>
    <row r="378" spans="1:12">
      <c r="A378" s="163"/>
      <c r="B378" s="157" t="s">
        <v>423</v>
      </c>
      <c r="C378" s="577">
        <v>11509.5</v>
      </c>
      <c r="D378" s="639" t="s">
        <v>345</v>
      </c>
      <c r="E378" s="640"/>
      <c r="F378" s="62"/>
      <c r="G378" s="62"/>
      <c r="H378" s="62"/>
      <c r="I378" s="62"/>
      <c r="J378" s="64"/>
      <c r="K378" s="64"/>
      <c r="L378" s="65"/>
    </row>
    <row r="379" spans="1:12">
      <c r="A379" s="160" t="s">
        <v>267</v>
      </c>
      <c r="B379" s="218">
        <v>43176</v>
      </c>
      <c r="C379" s="254">
        <v>1</v>
      </c>
      <c r="D379" s="566">
        <v>11492.5</v>
      </c>
      <c r="E379" s="563">
        <v>11493.5</v>
      </c>
      <c r="F379" s="653">
        <f t="shared" ref="F379" si="117">($J$15*$J$16)*SUM(C379:C385)</f>
        <v>42</v>
      </c>
      <c r="G379" s="653">
        <f t="shared" ref="G379" si="118">E379-D385</f>
        <v>149.5</v>
      </c>
      <c r="H379" s="653">
        <f t="shared" ref="H379" si="119">C378-C386</f>
        <v>181.5</v>
      </c>
      <c r="I379" s="641">
        <v>8937</v>
      </c>
      <c r="J379" s="644" t="s">
        <v>263</v>
      </c>
      <c r="K379" s="645"/>
      <c r="L379" s="646"/>
    </row>
    <row r="380" spans="1:12">
      <c r="A380" s="160" t="s">
        <v>262</v>
      </c>
      <c r="B380" s="219">
        <v>0.25694444444444448</v>
      </c>
      <c r="C380" s="254">
        <v>1</v>
      </c>
      <c r="D380" s="566">
        <v>11467.75</v>
      </c>
      <c r="E380" s="563">
        <v>11468.75</v>
      </c>
      <c r="F380" s="654"/>
      <c r="G380" s="654"/>
      <c r="H380" s="654"/>
      <c r="I380" s="642"/>
      <c r="J380" s="647"/>
      <c r="K380" s="648"/>
      <c r="L380" s="649"/>
    </row>
    <row r="381" spans="1:12">
      <c r="A381" s="160" t="s">
        <v>264</v>
      </c>
      <c r="B381" s="220">
        <v>0.26111111111111113</v>
      </c>
      <c r="C381" s="254">
        <v>1</v>
      </c>
      <c r="D381" s="566">
        <v>11443</v>
      </c>
      <c r="E381" s="563">
        <v>11444</v>
      </c>
      <c r="F381" s="654"/>
      <c r="G381" s="654"/>
      <c r="H381" s="654"/>
      <c r="I381" s="642"/>
      <c r="J381" s="647"/>
      <c r="K381" s="648"/>
      <c r="L381" s="649"/>
    </row>
    <row r="382" spans="1:12">
      <c r="A382" s="160" t="s">
        <v>265</v>
      </c>
      <c r="B382" s="220">
        <v>0.26319444444444445</v>
      </c>
      <c r="C382" s="254">
        <v>1</v>
      </c>
      <c r="D382" s="566">
        <v>11418.25</v>
      </c>
      <c r="E382" s="563">
        <v>11419.25</v>
      </c>
      <c r="F382" s="654"/>
      <c r="G382" s="654"/>
      <c r="H382" s="654"/>
      <c r="I382" s="642"/>
      <c r="J382" s="647"/>
      <c r="K382" s="648"/>
      <c r="L382" s="649"/>
    </row>
    <row r="383" spans="1:12">
      <c r="A383" s="160" t="s">
        <v>217</v>
      </c>
      <c r="B383" s="221">
        <v>15</v>
      </c>
      <c r="C383" s="254">
        <v>1</v>
      </c>
      <c r="D383" s="566">
        <v>11393.5</v>
      </c>
      <c r="E383" s="563">
        <v>11394.5</v>
      </c>
      <c r="F383" s="654"/>
      <c r="G383" s="654"/>
      <c r="H383" s="654"/>
      <c r="I383" s="642"/>
      <c r="J383" s="647"/>
      <c r="K383" s="648"/>
      <c r="L383" s="649"/>
    </row>
    <row r="384" spans="1:12">
      <c r="A384" s="160" t="s">
        <v>266</v>
      </c>
      <c r="B384" s="221">
        <v>2084</v>
      </c>
      <c r="C384" s="254">
        <v>1</v>
      </c>
      <c r="D384" s="566">
        <v>11368.75</v>
      </c>
      <c r="E384" s="563">
        <v>11369.75</v>
      </c>
      <c r="F384" s="654"/>
      <c r="G384" s="654"/>
      <c r="H384" s="654"/>
      <c r="I384" s="642"/>
      <c r="J384" s="647"/>
      <c r="K384" s="648"/>
      <c r="L384" s="649"/>
    </row>
    <row r="385" spans="1:12" ht="15" thickBot="1">
      <c r="A385" s="161" t="s">
        <v>268</v>
      </c>
      <c r="B385" s="222">
        <v>100</v>
      </c>
      <c r="C385" s="255">
        <v>1</v>
      </c>
      <c r="D385" s="564">
        <v>11344</v>
      </c>
      <c r="E385" s="576">
        <v>11345</v>
      </c>
      <c r="F385" s="655"/>
      <c r="G385" s="655"/>
      <c r="H385" s="655"/>
      <c r="I385" s="643"/>
      <c r="J385" s="650"/>
      <c r="K385" s="651"/>
      <c r="L385" s="652"/>
    </row>
    <row r="386" spans="1:12">
      <c r="A386" s="162"/>
      <c r="B386" s="157" t="s">
        <v>424</v>
      </c>
      <c r="C386" s="577">
        <v>11328</v>
      </c>
      <c r="D386" s="639" t="s">
        <v>345</v>
      </c>
      <c r="E386" s="640"/>
      <c r="F386" s="62"/>
      <c r="G386" s="62"/>
      <c r="H386" s="62"/>
      <c r="I386" s="62"/>
      <c r="J386" s="64"/>
      <c r="K386" s="64"/>
      <c r="L386" s="65"/>
    </row>
    <row r="387" spans="1:12">
      <c r="A387" s="160" t="s">
        <v>267</v>
      </c>
      <c r="B387" s="218">
        <v>43176</v>
      </c>
      <c r="C387" s="254">
        <v>1</v>
      </c>
      <c r="D387" s="566">
        <v>11311</v>
      </c>
      <c r="E387" s="563">
        <v>11312</v>
      </c>
      <c r="F387" s="653">
        <f t="shared" ref="F387" si="120">($J$15*$J$16)*SUM(C387:C393)</f>
        <v>42</v>
      </c>
      <c r="G387" s="653">
        <f t="shared" ref="G387" si="121">E387-D393</f>
        <v>149.5</v>
      </c>
      <c r="H387" s="653">
        <f t="shared" ref="H387" si="122">C386-C394</f>
        <v>181.5</v>
      </c>
      <c r="I387" s="641">
        <v>8939</v>
      </c>
      <c r="J387" s="644" t="s">
        <v>380</v>
      </c>
      <c r="K387" s="645"/>
      <c r="L387" s="646"/>
    </row>
    <row r="388" spans="1:12">
      <c r="A388" s="160" t="s">
        <v>262</v>
      </c>
      <c r="B388" s="219">
        <v>0.92569444444444438</v>
      </c>
      <c r="C388" s="254">
        <v>1</v>
      </c>
      <c r="D388" s="566">
        <v>11286.25</v>
      </c>
      <c r="E388" s="563">
        <v>11287.25</v>
      </c>
      <c r="F388" s="654"/>
      <c r="G388" s="654"/>
      <c r="H388" s="654"/>
      <c r="I388" s="642"/>
      <c r="J388" s="647"/>
      <c r="K388" s="648"/>
      <c r="L388" s="649"/>
    </row>
    <row r="389" spans="1:12">
      <c r="A389" s="160" t="s">
        <v>264</v>
      </c>
      <c r="B389" s="220">
        <v>0.9291666666666667</v>
      </c>
      <c r="C389" s="254">
        <v>1</v>
      </c>
      <c r="D389" s="566">
        <v>11261.5</v>
      </c>
      <c r="E389" s="563">
        <v>11262.5</v>
      </c>
      <c r="F389" s="654"/>
      <c r="G389" s="654"/>
      <c r="H389" s="654"/>
      <c r="I389" s="642"/>
      <c r="J389" s="647"/>
      <c r="K389" s="648"/>
      <c r="L389" s="649"/>
    </row>
    <row r="390" spans="1:12">
      <c r="A390" s="160" t="s">
        <v>265</v>
      </c>
      <c r="B390" s="220">
        <v>0.93125000000000002</v>
      </c>
      <c r="C390" s="254">
        <v>1</v>
      </c>
      <c r="D390" s="566">
        <v>11236.75</v>
      </c>
      <c r="E390" s="563">
        <v>11237.75</v>
      </c>
      <c r="F390" s="654"/>
      <c r="G390" s="654"/>
      <c r="H390" s="654"/>
      <c r="I390" s="642"/>
      <c r="J390" s="647"/>
      <c r="K390" s="648"/>
      <c r="L390" s="649"/>
    </row>
    <row r="391" spans="1:12">
      <c r="A391" s="160" t="s">
        <v>217</v>
      </c>
      <c r="B391" s="221">
        <v>15</v>
      </c>
      <c r="C391" s="254">
        <v>1</v>
      </c>
      <c r="D391" s="566">
        <v>11212</v>
      </c>
      <c r="E391" s="563">
        <v>11213</v>
      </c>
      <c r="F391" s="654"/>
      <c r="G391" s="654"/>
      <c r="H391" s="654"/>
      <c r="I391" s="642"/>
      <c r="J391" s="647"/>
      <c r="K391" s="648"/>
      <c r="L391" s="649"/>
    </row>
    <row r="392" spans="1:12">
      <c r="A392" s="160" t="s">
        <v>266</v>
      </c>
      <c r="B392" s="221">
        <v>1782</v>
      </c>
      <c r="C392" s="254">
        <v>1</v>
      </c>
      <c r="D392" s="566">
        <v>11187.25</v>
      </c>
      <c r="E392" s="563">
        <v>11188.25</v>
      </c>
      <c r="F392" s="654"/>
      <c r="G392" s="654"/>
      <c r="H392" s="654"/>
      <c r="I392" s="642"/>
      <c r="J392" s="647"/>
      <c r="K392" s="648"/>
      <c r="L392" s="649"/>
    </row>
    <row r="393" spans="1:12" ht="15" thickBot="1">
      <c r="A393" s="161" t="s">
        <v>268</v>
      </c>
      <c r="B393" s="222">
        <v>70</v>
      </c>
      <c r="C393" s="255">
        <v>1</v>
      </c>
      <c r="D393" s="564">
        <v>11162.5</v>
      </c>
      <c r="E393" s="576">
        <v>11163.5</v>
      </c>
      <c r="F393" s="655"/>
      <c r="G393" s="655"/>
      <c r="H393" s="655"/>
      <c r="I393" s="643"/>
      <c r="J393" s="650"/>
      <c r="K393" s="651"/>
      <c r="L393" s="652"/>
    </row>
    <row r="394" spans="1:12">
      <c r="A394" s="163"/>
      <c r="B394" s="157" t="s">
        <v>425</v>
      </c>
      <c r="C394" s="577">
        <v>11146.5</v>
      </c>
      <c r="D394" s="639" t="s">
        <v>345</v>
      </c>
      <c r="E394" s="640"/>
      <c r="F394" s="62"/>
      <c r="G394" s="62"/>
      <c r="H394" s="62"/>
      <c r="I394" s="62"/>
      <c r="J394" s="64"/>
      <c r="K394" s="64"/>
      <c r="L394" s="65"/>
    </row>
    <row r="395" spans="1:12">
      <c r="A395" s="160" t="s">
        <v>267</v>
      </c>
      <c r="B395" s="218">
        <v>43177</v>
      </c>
      <c r="C395" s="254">
        <v>1</v>
      </c>
      <c r="D395" s="566">
        <v>11129.5</v>
      </c>
      <c r="E395" s="563">
        <v>11130.5</v>
      </c>
      <c r="F395" s="653">
        <f t="shared" ref="F395" si="123">($J$15*$J$16)*SUM(C395:C401)</f>
        <v>42</v>
      </c>
      <c r="G395" s="653">
        <f t="shared" ref="G395" si="124">E395-D401</f>
        <v>149.5</v>
      </c>
      <c r="H395" s="653">
        <f t="shared" ref="H395" si="125">C394-C402</f>
        <v>181.5</v>
      </c>
      <c r="I395" s="641">
        <v>8940</v>
      </c>
      <c r="J395" s="644" t="s">
        <v>263</v>
      </c>
      <c r="K395" s="645"/>
      <c r="L395" s="646"/>
    </row>
    <row r="396" spans="1:12">
      <c r="A396" s="160" t="s">
        <v>262</v>
      </c>
      <c r="B396" s="219">
        <v>9.0972222222222218E-2</v>
      </c>
      <c r="C396" s="254">
        <v>1</v>
      </c>
      <c r="D396" s="566">
        <v>11104.75</v>
      </c>
      <c r="E396" s="563">
        <v>11105.75</v>
      </c>
      <c r="F396" s="654"/>
      <c r="G396" s="654"/>
      <c r="H396" s="654"/>
      <c r="I396" s="642"/>
      <c r="J396" s="647"/>
      <c r="K396" s="648"/>
      <c r="L396" s="649"/>
    </row>
    <row r="397" spans="1:12">
      <c r="A397" s="160" t="s">
        <v>264</v>
      </c>
      <c r="B397" s="220">
        <v>9.4444444444444442E-2</v>
      </c>
      <c r="C397" s="254">
        <v>1</v>
      </c>
      <c r="D397" s="566">
        <v>11080</v>
      </c>
      <c r="E397" s="563">
        <v>11081</v>
      </c>
      <c r="F397" s="654"/>
      <c r="G397" s="654"/>
      <c r="H397" s="654"/>
      <c r="I397" s="642"/>
      <c r="J397" s="647"/>
      <c r="K397" s="648"/>
      <c r="L397" s="649"/>
    </row>
    <row r="398" spans="1:12">
      <c r="A398" s="160" t="s">
        <v>265</v>
      </c>
      <c r="B398" s="220">
        <v>9.6527777777777768E-2</v>
      </c>
      <c r="C398" s="254">
        <v>1</v>
      </c>
      <c r="D398" s="566">
        <v>11055.25</v>
      </c>
      <c r="E398" s="563">
        <v>11056.25</v>
      </c>
      <c r="F398" s="654"/>
      <c r="G398" s="654"/>
      <c r="H398" s="654"/>
      <c r="I398" s="642"/>
      <c r="J398" s="647"/>
      <c r="K398" s="648"/>
      <c r="L398" s="649"/>
    </row>
    <row r="399" spans="1:12">
      <c r="A399" s="160" t="s">
        <v>217</v>
      </c>
      <c r="B399" s="221">
        <v>15</v>
      </c>
      <c r="C399" s="254">
        <v>1</v>
      </c>
      <c r="D399" s="566">
        <v>11030.5</v>
      </c>
      <c r="E399" s="563">
        <v>11031.5</v>
      </c>
      <c r="F399" s="654"/>
      <c r="G399" s="654"/>
      <c r="H399" s="654"/>
      <c r="I399" s="642"/>
      <c r="J399" s="647"/>
      <c r="K399" s="648"/>
      <c r="L399" s="649"/>
    </row>
    <row r="400" spans="1:12">
      <c r="A400" s="160" t="s">
        <v>266</v>
      </c>
      <c r="B400" s="221">
        <v>1850</v>
      </c>
      <c r="C400" s="254">
        <v>1</v>
      </c>
      <c r="D400" s="566">
        <v>11005.75</v>
      </c>
      <c r="E400" s="563">
        <v>11006.75</v>
      </c>
      <c r="F400" s="654"/>
      <c r="G400" s="654"/>
      <c r="H400" s="654"/>
      <c r="I400" s="642"/>
      <c r="J400" s="647"/>
      <c r="K400" s="648"/>
      <c r="L400" s="649"/>
    </row>
    <row r="401" spans="1:12" ht="15" thickBot="1">
      <c r="A401" s="161" t="s">
        <v>268</v>
      </c>
      <c r="B401" s="222">
        <v>78</v>
      </c>
      <c r="C401" s="255">
        <v>1</v>
      </c>
      <c r="D401" s="564">
        <v>10981</v>
      </c>
      <c r="E401" s="576">
        <v>10982</v>
      </c>
      <c r="F401" s="655"/>
      <c r="G401" s="655"/>
      <c r="H401" s="655"/>
      <c r="I401" s="643"/>
      <c r="J401" s="650"/>
      <c r="K401" s="651"/>
      <c r="L401" s="652"/>
    </row>
    <row r="402" spans="1:12">
      <c r="A402" s="162"/>
      <c r="B402" s="157" t="s">
        <v>426</v>
      </c>
      <c r="C402" s="577">
        <v>10965</v>
      </c>
      <c r="D402" s="639" t="s">
        <v>345</v>
      </c>
      <c r="E402" s="640"/>
      <c r="F402" s="62"/>
      <c r="G402" s="62"/>
      <c r="H402" s="62"/>
      <c r="I402" s="62"/>
      <c r="J402" s="64"/>
      <c r="K402" s="64"/>
      <c r="L402" s="65"/>
    </row>
    <row r="403" spans="1:12">
      <c r="A403" s="160" t="s">
        <v>267</v>
      </c>
      <c r="B403" s="218">
        <v>43177</v>
      </c>
      <c r="C403" s="254">
        <v>1</v>
      </c>
      <c r="D403" s="566">
        <v>10948</v>
      </c>
      <c r="E403" s="563">
        <v>10949</v>
      </c>
      <c r="F403" s="653">
        <f t="shared" ref="F403" si="126">($J$15*$J$16)*SUM(C403:C409)</f>
        <v>42</v>
      </c>
      <c r="G403" s="653">
        <f t="shared" ref="G403" si="127">E403-D409</f>
        <v>149.5</v>
      </c>
      <c r="H403" s="653">
        <f t="shared" ref="H403" si="128">C402-C410</f>
        <v>181.5</v>
      </c>
      <c r="I403" s="641">
        <v>8943</v>
      </c>
      <c r="J403" s="644" t="s">
        <v>380</v>
      </c>
      <c r="K403" s="645"/>
      <c r="L403" s="646"/>
    </row>
    <row r="404" spans="1:12">
      <c r="A404" s="160" t="s">
        <v>262</v>
      </c>
      <c r="B404" s="219">
        <v>0.27361111111111108</v>
      </c>
      <c r="C404" s="254">
        <v>1</v>
      </c>
      <c r="D404" s="566">
        <v>10923.25</v>
      </c>
      <c r="E404" s="563">
        <v>10924.25</v>
      </c>
      <c r="F404" s="654"/>
      <c r="G404" s="654"/>
      <c r="H404" s="654"/>
      <c r="I404" s="642"/>
      <c r="J404" s="647"/>
      <c r="K404" s="648"/>
      <c r="L404" s="649"/>
    </row>
    <row r="405" spans="1:12">
      <c r="A405" s="160" t="s">
        <v>264</v>
      </c>
      <c r="B405" s="220">
        <v>0.27777777777777779</v>
      </c>
      <c r="C405" s="254">
        <v>1</v>
      </c>
      <c r="D405" s="566">
        <v>10898.5</v>
      </c>
      <c r="E405" s="563">
        <v>10899.5</v>
      </c>
      <c r="F405" s="654"/>
      <c r="G405" s="654"/>
      <c r="H405" s="654"/>
      <c r="I405" s="642"/>
      <c r="J405" s="647"/>
      <c r="K405" s="648"/>
      <c r="L405" s="649"/>
    </row>
    <row r="406" spans="1:12">
      <c r="A406" s="160" t="s">
        <v>265</v>
      </c>
      <c r="B406" s="220">
        <v>0.27986111111111112</v>
      </c>
      <c r="C406" s="254">
        <v>1</v>
      </c>
      <c r="D406" s="566">
        <v>10873.75</v>
      </c>
      <c r="E406" s="563">
        <v>10874.75</v>
      </c>
      <c r="F406" s="654"/>
      <c r="G406" s="654"/>
      <c r="H406" s="654"/>
      <c r="I406" s="642"/>
      <c r="J406" s="647"/>
      <c r="K406" s="648"/>
      <c r="L406" s="649"/>
    </row>
    <row r="407" spans="1:12">
      <c r="A407" s="160" t="s">
        <v>217</v>
      </c>
      <c r="B407" s="221">
        <v>15</v>
      </c>
      <c r="C407" s="254">
        <v>1</v>
      </c>
      <c r="D407" s="566">
        <v>10849</v>
      </c>
      <c r="E407" s="563">
        <v>10850</v>
      </c>
      <c r="F407" s="654"/>
      <c r="G407" s="654"/>
      <c r="H407" s="654"/>
      <c r="I407" s="642"/>
      <c r="J407" s="647"/>
      <c r="K407" s="648"/>
      <c r="L407" s="649"/>
    </row>
    <row r="408" spans="1:12">
      <c r="A408" s="160" t="s">
        <v>266</v>
      </c>
      <c r="B408" s="221">
        <v>2146</v>
      </c>
      <c r="C408" s="254">
        <v>1</v>
      </c>
      <c r="D408" s="566">
        <v>10824.25</v>
      </c>
      <c r="E408" s="563">
        <v>10825.25</v>
      </c>
      <c r="F408" s="654"/>
      <c r="G408" s="654"/>
      <c r="H408" s="654"/>
      <c r="I408" s="642"/>
      <c r="J408" s="647"/>
      <c r="K408" s="648"/>
      <c r="L408" s="649"/>
    </row>
    <row r="409" spans="1:12" ht="15" thickBot="1">
      <c r="A409" s="161" t="s">
        <v>268</v>
      </c>
      <c r="B409" s="222">
        <v>68</v>
      </c>
      <c r="C409" s="255">
        <v>1</v>
      </c>
      <c r="D409" s="564">
        <v>10799.5</v>
      </c>
      <c r="E409" s="576">
        <v>10800.5</v>
      </c>
      <c r="F409" s="655"/>
      <c r="G409" s="655"/>
      <c r="H409" s="655"/>
      <c r="I409" s="643"/>
      <c r="J409" s="650"/>
      <c r="K409" s="651"/>
      <c r="L409" s="652"/>
    </row>
    <row r="410" spans="1:12">
      <c r="A410" s="163"/>
      <c r="B410" s="157" t="s">
        <v>427</v>
      </c>
      <c r="C410" s="577">
        <v>10783.5</v>
      </c>
      <c r="D410" s="639" t="s">
        <v>345</v>
      </c>
      <c r="E410" s="640"/>
      <c r="F410" s="62"/>
      <c r="G410" s="62"/>
      <c r="H410" s="62"/>
      <c r="I410" s="62"/>
      <c r="J410" s="64"/>
      <c r="K410" s="64"/>
      <c r="L410" s="65"/>
    </row>
    <row r="411" spans="1:12">
      <c r="A411" s="160" t="s">
        <v>267</v>
      </c>
      <c r="B411" s="218">
        <v>43177</v>
      </c>
      <c r="C411" s="254">
        <v>1</v>
      </c>
      <c r="D411" s="566">
        <v>10766.5</v>
      </c>
      <c r="E411" s="563">
        <v>10767.5</v>
      </c>
      <c r="F411" s="653">
        <f t="shared" ref="F411" si="129">($J$15*$J$16)*SUM(C411:C417)</f>
        <v>42</v>
      </c>
      <c r="G411" s="653">
        <f t="shared" ref="G411" si="130">E411-D417</f>
        <v>149.5</v>
      </c>
      <c r="H411" s="653">
        <f t="shared" ref="H411" si="131">C410-C418</f>
        <v>181.5</v>
      </c>
      <c r="I411" s="641">
        <v>8944</v>
      </c>
      <c r="J411" s="644" t="s">
        <v>263</v>
      </c>
      <c r="K411" s="645"/>
      <c r="L411" s="646"/>
    </row>
    <row r="412" spans="1:12">
      <c r="A412" s="160" t="s">
        <v>262</v>
      </c>
      <c r="B412" s="219">
        <v>0.47916666666666669</v>
      </c>
      <c r="C412" s="254">
        <v>1</v>
      </c>
      <c r="D412" s="566">
        <v>10741.75</v>
      </c>
      <c r="E412" s="563">
        <v>10742.75</v>
      </c>
      <c r="F412" s="654"/>
      <c r="G412" s="654"/>
      <c r="H412" s="654"/>
      <c r="I412" s="642"/>
      <c r="J412" s="647"/>
      <c r="K412" s="648"/>
      <c r="L412" s="649"/>
    </row>
    <row r="413" spans="1:12">
      <c r="A413" s="160" t="s">
        <v>264</v>
      </c>
      <c r="B413" s="220">
        <v>0.48194444444444445</v>
      </c>
      <c r="C413" s="254">
        <v>1</v>
      </c>
      <c r="D413" s="566">
        <v>10717</v>
      </c>
      <c r="E413" s="563">
        <v>10718</v>
      </c>
      <c r="F413" s="654"/>
      <c r="G413" s="654"/>
      <c r="H413" s="654"/>
      <c r="I413" s="642"/>
      <c r="J413" s="647"/>
      <c r="K413" s="648"/>
      <c r="L413" s="649"/>
    </row>
    <row r="414" spans="1:12">
      <c r="A414" s="160" t="s">
        <v>265</v>
      </c>
      <c r="B414" s="220">
        <v>0.48333333333333334</v>
      </c>
      <c r="C414" s="254">
        <v>1</v>
      </c>
      <c r="D414" s="566">
        <v>10692.25</v>
      </c>
      <c r="E414" s="563">
        <v>10693.25</v>
      </c>
      <c r="F414" s="654"/>
      <c r="G414" s="654"/>
      <c r="H414" s="654"/>
      <c r="I414" s="642"/>
      <c r="J414" s="647"/>
      <c r="K414" s="648"/>
      <c r="L414" s="649"/>
    </row>
    <row r="415" spans="1:12">
      <c r="A415" s="160" t="s">
        <v>217</v>
      </c>
      <c r="B415" s="221">
        <v>15</v>
      </c>
      <c r="C415" s="254">
        <v>1</v>
      </c>
      <c r="D415" s="566">
        <v>10667.5</v>
      </c>
      <c r="E415" s="563">
        <v>10668.5</v>
      </c>
      <c r="F415" s="654"/>
      <c r="G415" s="654"/>
      <c r="H415" s="654"/>
      <c r="I415" s="642"/>
      <c r="J415" s="647"/>
      <c r="K415" s="648"/>
      <c r="L415" s="649"/>
    </row>
    <row r="416" spans="1:12">
      <c r="A416" s="160" t="s">
        <v>266</v>
      </c>
      <c r="B416" s="221">
        <v>1560</v>
      </c>
      <c r="C416" s="254">
        <v>1</v>
      </c>
      <c r="D416" s="566">
        <v>10642.75</v>
      </c>
      <c r="E416" s="563">
        <v>10643.75</v>
      </c>
      <c r="F416" s="654"/>
      <c r="G416" s="654"/>
      <c r="H416" s="654"/>
      <c r="I416" s="642"/>
      <c r="J416" s="647"/>
      <c r="K416" s="648"/>
      <c r="L416" s="649"/>
    </row>
    <row r="417" spans="1:12" ht="15" thickBot="1">
      <c r="A417" s="161" t="s">
        <v>268</v>
      </c>
      <c r="B417" s="222">
        <v>60</v>
      </c>
      <c r="C417" s="255">
        <v>1</v>
      </c>
      <c r="D417" s="564">
        <v>10618</v>
      </c>
      <c r="E417" s="576">
        <v>10619</v>
      </c>
      <c r="F417" s="655"/>
      <c r="G417" s="655"/>
      <c r="H417" s="655"/>
      <c r="I417" s="643"/>
      <c r="J417" s="650"/>
      <c r="K417" s="651"/>
      <c r="L417" s="652"/>
    </row>
    <row r="418" spans="1:12">
      <c r="A418" s="162"/>
      <c r="B418" s="157" t="s">
        <v>428</v>
      </c>
      <c r="C418" s="577">
        <v>10602</v>
      </c>
      <c r="D418" s="639" t="s">
        <v>345</v>
      </c>
      <c r="E418" s="640"/>
      <c r="F418" s="62"/>
      <c r="G418" s="62"/>
      <c r="H418" s="62"/>
      <c r="I418" s="62"/>
      <c r="J418" s="64"/>
      <c r="K418" s="64"/>
      <c r="L418" s="65"/>
    </row>
    <row r="419" spans="1:12">
      <c r="A419" s="160" t="s">
        <v>267</v>
      </c>
      <c r="B419" s="218">
        <v>43177</v>
      </c>
      <c r="C419" s="254">
        <v>1</v>
      </c>
      <c r="D419" s="566">
        <v>10585</v>
      </c>
      <c r="E419" s="563">
        <v>10586</v>
      </c>
      <c r="F419" s="653">
        <f t="shared" ref="F419" si="132">($J$15*$J$16)*SUM(C419:C425)</f>
        <v>42</v>
      </c>
      <c r="G419" s="653">
        <f t="shared" ref="G419" si="133">E419-D425</f>
        <v>149.5</v>
      </c>
      <c r="H419" s="653">
        <f t="shared" ref="H419" si="134">C418-C426</f>
        <v>181.5</v>
      </c>
      <c r="I419" s="641">
        <v>8943</v>
      </c>
      <c r="J419" s="644" t="s">
        <v>380</v>
      </c>
      <c r="K419" s="645"/>
      <c r="L419" s="646"/>
    </row>
    <row r="420" spans="1:12">
      <c r="A420" s="160" t="s">
        <v>262</v>
      </c>
      <c r="B420" s="219">
        <v>0.68263888888888891</v>
      </c>
      <c r="C420" s="254">
        <v>1</v>
      </c>
      <c r="D420" s="566">
        <v>10560.25</v>
      </c>
      <c r="E420" s="563">
        <v>10561.25</v>
      </c>
      <c r="F420" s="654"/>
      <c r="G420" s="654"/>
      <c r="H420" s="654"/>
      <c r="I420" s="642"/>
      <c r="J420" s="647"/>
      <c r="K420" s="648"/>
      <c r="L420" s="649"/>
    </row>
    <row r="421" spans="1:12">
      <c r="A421" s="160" t="s">
        <v>264</v>
      </c>
      <c r="B421" s="220">
        <v>0.68541666666666667</v>
      </c>
      <c r="C421" s="254">
        <v>1</v>
      </c>
      <c r="D421" s="566">
        <v>10535.5</v>
      </c>
      <c r="E421" s="563">
        <v>10536.5</v>
      </c>
      <c r="F421" s="654"/>
      <c r="G421" s="654"/>
      <c r="H421" s="654"/>
      <c r="I421" s="642"/>
      <c r="J421" s="647"/>
      <c r="K421" s="648"/>
      <c r="L421" s="649"/>
    </row>
    <row r="422" spans="1:12">
      <c r="A422" s="160" t="s">
        <v>265</v>
      </c>
      <c r="B422" s="220">
        <v>0.6875</v>
      </c>
      <c r="C422" s="254">
        <v>1</v>
      </c>
      <c r="D422" s="566">
        <v>10510.75</v>
      </c>
      <c r="E422" s="563">
        <v>10511.75</v>
      </c>
      <c r="F422" s="654"/>
      <c r="G422" s="654"/>
      <c r="H422" s="654"/>
      <c r="I422" s="642"/>
      <c r="J422" s="647"/>
      <c r="K422" s="648"/>
      <c r="L422" s="649"/>
    </row>
    <row r="423" spans="1:12">
      <c r="A423" s="160" t="s">
        <v>217</v>
      </c>
      <c r="B423" s="221">
        <v>15</v>
      </c>
      <c r="C423" s="254">
        <v>1</v>
      </c>
      <c r="D423" s="566">
        <v>10486</v>
      </c>
      <c r="E423" s="563">
        <v>10487</v>
      </c>
      <c r="F423" s="654"/>
      <c r="G423" s="654"/>
      <c r="H423" s="654"/>
      <c r="I423" s="642"/>
      <c r="J423" s="647"/>
      <c r="K423" s="648"/>
      <c r="L423" s="649"/>
    </row>
    <row r="424" spans="1:12">
      <c r="A424" s="160" t="s">
        <v>266</v>
      </c>
      <c r="B424" s="221">
        <v>1545</v>
      </c>
      <c r="C424" s="254">
        <v>1</v>
      </c>
      <c r="D424" s="566">
        <v>10461.25</v>
      </c>
      <c r="E424" s="563">
        <v>10462.25</v>
      </c>
      <c r="F424" s="654"/>
      <c r="G424" s="654"/>
      <c r="H424" s="654"/>
      <c r="I424" s="642"/>
      <c r="J424" s="647"/>
      <c r="K424" s="648"/>
      <c r="L424" s="649"/>
    </row>
    <row r="425" spans="1:12" ht="15" thickBot="1">
      <c r="A425" s="161" t="s">
        <v>268</v>
      </c>
      <c r="B425" s="222">
        <v>73</v>
      </c>
      <c r="C425" s="255">
        <v>1</v>
      </c>
      <c r="D425" s="564">
        <v>10436.5</v>
      </c>
      <c r="E425" s="576">
        <v>10437.5</v>
      </c>
      <c r="F425" s="655"/>
      <c r="G425" s="655"/>
      <c r="H425" s="655"/>
      <c r="I425" s="643"/>
      <c r="J425" s="650"/>
      <c r="K425" s="651"/>
      <c r="L425" s="652"/>
    </row>
    <row r="426" spans="1:12">
      <c r="A426" s="163"/>
      <c r="B426" s="157" t="s">
        <v>429</v>
      </c>
      <c r="C426" s="577">
        <v>10420.5</v>
      </c>
      <c r="D426" s="639" t="s">
        <v>345</v>
      </c>
      <c r="E426" s="640"/>
      <c r="F426" s="62"/>
      <c r="G426" s="62"/>
      <c r="H426" s="62"/>
      <c r="I426" s="62"/>
      <c r="J426" s="64"/>
      <c r="K426" s="64"/>
      <c r="L426" s="65"/>
    </row>
    <row r="427" spans="1:12">
      <c r="A427" s="160" t="s">
        <v>267</v>
      </c>
      <c r="B427" s="218">
        <v>43177</v>
      </c>
      <c r="C427" s="254">
        <v>1</v>
      </c>
      <c r="D427" s="566">
        <v>10403.5</v>
      </c>
      <c r="E427" s="563">
        <v>10404.5</v>
      </c>
      <c r="F427" s="653">
        <f t="shared" ref="F427" si="135">($J$15*$J$16)*SUM(C427:C433)</f>
        <v>42</v>
      </c>
      <c r="G427" s="653">
        <f t="shared" ref="G427" si="136">E427-D433</f>
        <v>149.5</v>
      </c>
      <c r="H427" s="653">
        <f t="shared" ref="H427" si="137">C426-C434</f>
        <v>181.5</v>
      </c>
      <c r="I427" s="641">
        <v>8946</v>
      </c>
      <c r="J427" s="644" t="s">
        <v>263</v>
      </c>
      <c r="K427" s="645"/>
      <c r="L427" s="646"/>
    </row>
    <row r="428" spans="1:12">
      <c r="A428" s="160" t="s">
        <v>262</v>
      </c>
      <c r="B428" s="219">
        <v>0.88750000000000007</v>
      </c>
      <c r="C428" s="254">
        <v>1</v>
      </c>
      <c r="D428" s="566">
        <v>10378.75</v>
      </c>
      <c r="E428" s="563">
        <v>10379.75</v>
      </c>
      <c r="F428" s="654"/>
      <c r="G428" s="654"/>
      <c r="H428" s="654"/>
      <c r="I428" s="642"/>
      <c r="J428" s="647"/>
      <c r="K428" s="648"/>
      <c r="L428" s="649"/>
    </row>
    <row r="429" spans="1:12">
      <c r="A429" s="160" t="s">
        <v>264</v>
      </c>
      <c r="B429" s="220">
        <v>0.88958333333333339</v>
      </c>
      <c r="C429" s="254">
        <v>1</v>
      </c>
      <c r="D429" s="566">
        <v>10354</v>
      </c>
      <c r="E429" s="563">
        <v>10355</v>
      </c>
      <c r="F429" s="654"/>
      <c r="G429" s="654"/>
      <c r="H429" s="654"/>
      <c r="I429" s="642"/>
      <c r="J429" s="647"/>
      <c r="K429" s="648"/>
      <c r="L429" s="649"/>
    </row>
    <row r="430" spans="1:12">
      <c r="A430" s="160" t="s">
        <v>265</v>
      </c>
      <c r="B430" s="220">
        <v>0.89166666666666661</v>
      </c>
      <c r="C430" s="254">
        <v>1</v>
      </c>
      <c r="D430" s="566">
        <v>10329.25</v>
      </c>
      <c r="E430" s="563">
        <v>10330.25</v>
      </c>
      <c r="F430" s="654"/>
      <c r="G430" s="654"/>
      <c r="H430" s="654"/>
      <c r="I430" s="642"/>
      <c r="J430" s="647"/>
      <c r="K430" s="648"/>
      <c r="L430" s="649"/>
    </row>
    <row r="431" spans="1:12">
      <c r="A431" s="160" t="s">
        <v>217</v>
      </c>
      <c r="B431" s="221">
        <v>15</v>
      </c>
      <c r="C431" s="254">
        <v>1</v>
      </c>
      <c r="D431" s="566">
        <v>10304.5</v>
      </c>
      <c r="E431" s="563">
        <v>10305.5</v>
      </c>
      <c r="F431" s="654"/>
      <c r="G431" s="654"/>
      <c r="H431" s="654"/>
      <c r="I431" s="642"/>
      <c r="J431" s="647"/>
      <c r="K431" s="648"/>
      <c r="L431" s="649"/>
    </row>
    <row r="432" spans="1:12">
      <c r="A432" s="160" t="s">
        <v>266</v>
      </c>
      <c r="B432" s="221">
        <v>1708</v>
      </c>
      <c r="C432" s="254">
        <v>1</v>
      </c>
      <c r="D432" s="566">
        <v>10279.75</v>
      </c>
      <c r="E432" s="563">
        <v>10280.75</v>
      </c>
      <c r="F432" s="654"/>
      <c r="G432" s="654"/>
      <c r="H432" s="654"/>
      <c r="I432" s="642"/>
      <c r="J432" s="647"/>
      <c r="K432" s="648"/>
      <c r="L432" s="649"/>
    </row>
    <row r="433" spans="1:12" ht="15" thickBot="1">
      <c r="A433" s="161" t="s">
        <v>268</v>
      </c>
      <c r="B433" s="222">
        <v>45</v>
      </c>
      <c r="C433" s="255">
        <v>1</v>
      </c>
      <c r="D433" s="564">
        <v>10255</v>
      </c>
      <c r="E433" s="576">
        <v>10256</v>
      </c>
      <c r="F433" s="655"/>
      <c r="G433" s="655"/>
      <c r="H433" s="655"/>
      <c r="I433" s="643"/>
      <c r="J433" s="650"/>
      <c r="K433" s="651"/>
      <c r="L433" s="652"/>
    </row>
    <row r="434" spans="1:12">
      <c r="A434" s="162"/>
      <c r="B434" s="157" t="s">
        <v>430</v>
      </c>
      <c r="C434" s="577">
        <v>10239</v>
      </c>
      <c r="D434" s="639" t="s">
        <v>345</v>
      </c>
      <c r="E434" s="640"/>
      <c r="F434" s="62"/>
      <c r="G434" s="62"/>
      <c r="H434" s="62"/>
      <c r="I434" s="62"/>
      <c r="J434" s="64"/>
      <c r="K434" s="64"/>
      <c r="L434" s="65"/>
    </row>
    <row r="435" spans="1:12">
      <c r="A435" s="160" t="s">
        <v>267</v>
      </c>
      <c r="B435" s="218">
        <v>43178</v>
      </c>
      <c r="C435" s="254">
        <v>1</v>
      </c>
      <c r="D435" s="566">
        <v>10222</v>
      </c>
      <c r="E435" s="563">
        <v>10223</v>
      </c>
      <c r="F435" s="653">
        <f t="shared" ref="F435" si="138">($J$15*$J$16)*SUM(C435:C441)</f>
        <v>42</v>
      </c>
      <c r="G435" s="653">
        <f t="shared" ref="G435" si="139">E435-D441</f>
        <v>149.5</v>
      </c>
      <c r="H435" s="653">
        <f t="shared" ref="H435" si="140">C434-C442</f>
        <v>181.5</v>
      </c>
      <c r="I435" s="641">
        <v>8946</v>
      </c>
      <c r="J435" s="644" t="s">
        <v>380</v>
      </c>
      <c r="K435" s="645"/>
      <c r="L435" s="646"/>
    </row>
    <row r="436" spans="1:12">
      <c r="A436" s="160" t="s">
        <v>262</v>
      </c>
      <c r="B436" s="219">
        <v>0.21875</v>
      </c>
      <c r="C436" s="254">
        <v>1</v>
      </c>
      <c r="D436" s="566">
        <v>10197.25</v>
      </c>
      <c r="E436" s="563">
        <v>10198.25</v>
      </c>
      <c r="F436" s="654"/>
      <c r="G436" s="654"/>
      <c r="H436" s="654"/>
      <c r="I436" s="642"/>
      <c r="J436" s="647"/>
      <c r="K436" s="648"/>
      <c r="L436" s="649"/>
    </row>
    <row r="437" spans="1:12">
      <c r="A437" s="160" t="s">
        <v>264</v>
      </c>
      <c r="B437" s="220">
        <v>0.22152777777777777</v>
      </c>
      <c r="C437" s="254">
        <v>1</v>
      </c>
      <c r="D437" s="566">
        <v>10172.5</v>
      </c>
      <c r="E437" s="563">
        <v>10173.5</v>
      </c>
      <c r="F437" s="654"/>
      <c r="G437" s="654"/>
      <c r="H437" s="654"/>
      <c r="I437" s="642"/>
      <c r="J437" s="647"/>
      <c r="K437" s="648"/>
      <c r="L437" s="649"/>
    </row>
    <row r="438" spans="1:12">
      <c r="A438" s="160" t="s">
        <v>265</v>
      </c>
      <c r="B438" s="220">
        <v>0.22430555555555556</v>
      </c>
      <c r="C438" s="254">
        <v>1</v>
      </c>
      <c r="D438" s="566">
        <v>10147.75</v>
      </c>
      <c r="E438" s="563">
        <v>10148.75</v>
      </c>
      <c r="F438" s="654"/>
      <c r="G438" s="654"/>
      <c r="H438" s="654"/>
      <c r="I438" s="642"/>
      <c r="J438" s="647"/>
      <c r="K438" s="648"/>
      <c r="L438" s="649"/>
    </row>
    <row r="439" spans="1:12">
      <c r="A439" s="160" t="s">
        <v>217</v>
      </c>
      <c r="B439" s="221">
        <v>15</v>
      </c>
      <c r="C439" s="254">
        <v>1</v>
      </c>
      <c r="D439" s="566">
        <v>10123</v>
      </c>
      <c r="E439" s="563">
        <v>10124</v>
      </c>
      <c r="F439" s="654"/>
      <c r="G439" s="654"/>
      <c r="H439" s="654"/>
      <c r="I439" s="642"/>
      <c r="J439" s="647"/>
      <c r="K439" s="648"/>
      <c r="L439" s="649"/>
    </row>
    <row r="440" spans="1:12">
      <c r="A440" s="160" t="s">
        <v>266</v>
      </c>
      <c r="B440" s="221">
        <v>1570</v>
      </c>
      <c r="C440" s="254">
        <v>1</v>
      </c>
      <c r="D440" s="566">
        <v>10098.25</v>
      </c>
      <c r="E440" s="563">
        <v>10099.25</v>
      </c>
      <c r="F440" s="654"/>
      <c r="G440" s="654"/>
      <c r="H440" s="654"/>
      <c r="I440" s="642"/>
      <c r="J440" s="647"/>
      <c r="K440" s="648"/>
      <c r="L440" s="649"/>
    </row>
    <row r="441" spans="1:12" ht="15" thickBot="1">
      <c r="A441" s="161" t="s">
        <v>268</v>
      </c>
      <c r="B441" s="222">
        <v>44</v>
      </c>
      <c r="C441" s="255">
        <v>1</v>
      </c>
      <c r="D441" s="564">
        <v>10073.5</v>
      </c>
      <c r="E441" s="576">
        <v>10074.5</v>
      </c>
      <c r="F441" s="655"/>
      <c r="G441" s="655"/>
      <c r="H441" s="655"/>
      <c r="I441" s="643"/>
      <c r="J441" s="650"/>
      <c r="K441" s="651"/>
      <c r="L441" s="652"/>
    </row>
    <row r="442" spans="1:12">
      <c r="A442" s="163"/>
      <c r="B442" s="157" t="s">
        <v>431</v>
      </c>
      <c r="C442" s="577">
        <v>10057.5</v>
      </c>
      <c r="D442" s="639" t="s">
        <v>345</v>
      </c>
      <c r="E442" s="640"/>
      <c r="F442" s="62"/>
      <c r="G442" s="62"/>
      <c r="H442" s="62"/>
      <c r="I442" s="62"/>
      <c r="J442" s="64"/>
      <c r="K442" s="64"/>
      <c r="L442" s="65"/>
    </row>
    <row r="443" spans="1:12">
      <c r="A443" s="160" t="s">
        <v>267</v>
      </c>
      <c r="B443" s="218">
        <v>43178</v>
      </c>
      <c r="C443" s="254">
        <v>1</v>
      </c>
      <c r="D443" s="566">
        <v>10040.5</v>
      </c>
      <c r="E443" s="563">
        <v>10041.5</v>
      </c>
      <c r="F443" s="653">
        <f t="shared" ref="F443" si="141">($J$15*$J$16)*SUM(C443:C449)</f>
        <v>42</v>
      </c>
      <c r="G443" s="653">
        <f t="shared" ref="G443" si="142">E443-D449</f>
        <v>149.5</v>
      </c>
      <c r="H443" s="653">
        <f t="shared" ref="H443" si="143">C442-C450</f>
        <v>181.5</v>
      </c>
      <c r="I443" s="641">
        <v>8947</v>
      </c>
      <c r="J443" s="644" t="s">
        <v>263</v>
      </c>
      <c r="K443" s="645"/>
      <c r="L443" s="646"/>
    </row>
    <row r="444" spans="1:12">
      <c r="A444" s="160" t="s">
        <v>262</v>
      </c>
      <c r="B444" s="219">
        <v>0.57986111111111105</v>
      </c>
      <c r="C444" s="254">
        <v>1</v>
      </c>
      <c r="D444" s="566">
        <v>10015.75</v>
      </c>
      <c r="E444" s="563">
        <v>10016.75</v>
      </c>
      <c r="F444" s="654"/>
      <c r="G444" s="654"/>
      <c r="H444" s="654"/>
      <c r="I444" s="642"/>
      <c r="J444" s="647"/>
      <c r="K444" s="648"/>
      <c r="L444" s="649"/>
    </row>
    <row r="445" spans="1:12">
      <c r="A445" s="160" t="s">
        <v>264</v>
      </c>
      <c r="B445" s="220">
        <v>0.58194444444444449</v>
      </c>
      <c r="C445" s="254">
        <v>1</v>
      </c>
      <c r="D445" s="566">
        <v>9991</v>
      </c>
      <c r="E445" s="563">
        <v>9992</v>
      </c>
      <c r="F445" s="654"/>
      <c r="G445" s="654"/>
      <c r="H445" s="654"/>
      <c r="I445" s="642"/>
      <c r="J445" s="647"/>
      <c r="K445" s="648"/>
      <c r="L445" s="649"/>
    </row>
    <row r="446" spans="1:12">
      <c r="A446" s="160" t="s">
        <v>265</v>
      </c>
      <c r="B446" s="220">
        <v>0.58402777777777781</v>
      </c>
      <c r="C446" s="254">
        <v>1</v>
      </c>
      <c r="D446" s="566">
        <v>9966.25</v>
      </c>
      <c r="E446" s="563">
        <v>9967.25</v>
      </c>
      <c r="F446" s="654"/>
      <c r="G446" s="654"/>
      <c r="H446" s="654"/>
      <c r="I446" s="642"/>
      <c r="J446" s="647"/>
      <c r="K446" s="648"/>
      <c r="L446" s="649"/>
    </row>
    <row r="447" spans="1:12">
      <c r="A447" s="160" t="s">
        <v>217</v>
      </c>
      <c r="B447" s="221">
        <v>15</v>
      </c>
      <c r="C447" s="254">
        <v>1</v>
      </c>
      <c r="D447" s="566">
        <v>9941.5</v>
      </c>
      <c r="E447" s="563">
        <v>9942.5</v>
      </c>
      <c r="F447" s="654"/>
      <c r="G447" s="654"/>
      <c r="H447" s="654"/>
      <c r="I447" s="642"/>
      <c r="J447" s="647"/>
      <c r="K447" s="648"/>
      <c r="L447" s="649"/>
    </row>
    <row r="448" spans="1:12">
      <c r="A448" s="160" t="s">
        <v>266</v>
      </c>
      <c r="B448" s="221">
        <v>2370</v>
      </c>
      <c r="C448" s="254">
        <v>1</v>
      </c>
      <c r="D448" s="566">
        <v>9916.75</v>
      </c>
      <c r="E448" s="563">
        <v>9917.75</v>
      </c>
      <c r="F448" s="654"/>
      <c r="G448" s="654"/>
      <c r="H448" s="654"/>
      <c r="I448" s="642"/>
      <c r="J448" s="647"/>
      <c r="K448" s="648"/>
      <c r="L448" s="649"/>
    </row>
    <row r="449" spans="1:12" ht="15" thickBot="1">
      <c r="A449" s="161" t="s">
        <v>268</v>
      </c>
      <c r="B449" s="222">
        <v>40</v>
      </c>
      <c r="C449" s="255">
        <v>1</v>
      </c>
      <c r="D449" s="564">
        <v>9892</v>
      </c>
      <c r="E449" s="576">
        <v>9893</v>
      </c>
      <c r="F449" s="655"/>
      <c r="G449" s="655"/>
      <c r="H449" s="655"/>
      <c r="I449" s="643"/>
      <c r="J449" s="650"/>
      <c r="K449" s="651"/>
      <c r="L449" s="652"/>
    </row>
    <row r="450" spans="1:12">
      <c r="A450" s="162"/>
      <c r="B450" s="157" t="s">
        <v>432</v>
      </c>
      <c r="C450" s="577">
        <v>9876</v>
      </c>
      <c r="D450" s="639" t="s">
        <v>345</v>
      </c>
      <c r="E450" s="640"/>
      <c r="F450" s="62"/>
      <c r="G450" s="62"/>
      <c r="H450" s="62"/>
      <c r="I450" s="62"/>
      <c r="J450" s="64"/>
      <c r="K450" s="64"/>
      <c r="L450" s="65"/>
    </row>
    <row r="451" spans="1:12">
      <c r="A451" s="160" t="s">
        <v>267</v>
      </c>
      <c r="B451" s="218">
        <v>43178</v>
      </c>
      <c r="C451" s="254">
        <v>1</v>
      </c>
      <c r="D451" s="566">
        <v>9859</v>
      </c>
      <c r="E451" s="563">
        <v>9860</v>
      </c>
      <c r="F451" s="653">
        <f t="shared" ref="F451" si="144">($J$15*$J$16)*SUM(C451:C457)</f>
        <v>42</v>
      </c>
      <c r="G451" s="653">
        <f t="shared" ref="G451" si="145">E451-D457</f>
        <v>149.5</v>
      </c>
      <c r="H451" s="653">
        <f t="shared" ref="H451" si="146">C450-C458</f>
        <v>181.5</v>
      </c>
      <c r="I451" s="641">
        <v>8950</v>
      </c>
      <c r="J451" s="644" t="s">
        <v>380</v>
      </c>
      <c r="K451" s="645"/>
      <c r="L451" s="646"/>
    </row>
    <row r="452" spans="1:12">
      <c r="A452" s="160" t="s">
        <v>262</v>
      </c>
      <c r="B452" s="219">
        <v>0.76180555555555562</v>
      </c>
      <c r="C452" s="254">
        <v>1</v>
      </c>
      <c r="D452" s="566">
        <v>9834.25</v>
      </c>
      <c r="E452" s="563">
        <v>9835.25</v>
      </c>
      <c r="F452" s="654"/>
      <c r="G452" s="654"/>
      <c r="H452" s="654"/>
      <c r="I452" s="642"/>
      <c r="J452" s="647"/>
      <c r="K452" s="648"/>
      <c r="L452" s="649"/>
    </row>
    <row r="453" spans="1:12">
      <c r="A453" s="160" t="s">
        <v>264</v>
      </c>
      <c r="B453" s="220">
        <v>0.7631944444444444</v>
      </c>
      <c r="C453" s="254">
        <v>1</v>
      </c>
      <c r="D453" s="566">
        <v>9809.5</v>
      </c>
      <c r="E453" s="563">
        <v>9810.5</v>
      </c>
      <c r="F453" s="654"/>
      <c r="G453" s="654"/>
      <c r="H453" s="654"/>
      <c r="I453" s="642"/>
      <c r="J453" s="647"/>
      <c r="K453" s="648"/>
      <c r="L453" s="649"/>
    </row>
    <row r="454" spans="1:12">
      <c r="A454" s="160" t="s">
        <v>265</v>
      </c>
      <c r="B454" s="220">
        <v>0.76527777777777783</v>
      </c>
      <c r="C454" s="254">
        <v>1</v>
      </c>
      <c r="D454" s="566">
        <v>9784.75</v>
      </c>
      <c r="E454" s="563">
        <v>9785.75</v>
      </c>
      <c r="F454" s="654"/>
      <c r="G454" s="654"/>
      <c r="H454" s="654"/>
      <c r="I454" s="642"/>
      <c r="J454" s="647"/>
      <c r="K454" s="648"/>
      <c r="L454" s="649"/>
    </row>
    <row r="455" spans="1:12">
      <c r="A455" s="160" t="s">
        <v>217</v>
      </c>
      <c r="B455" s="221">
        <v>15</v>
      </c>
      <c r="C455" s="254">
        <v>1</v>
      </c>
      <c r="D455" s="566">
        <v>9760</v>
      </c>
      <c r="E455" s="563">
        <v>9761</v>
      </c>
      <c r="F455" s="654"/>
      <c r="G455" s="654"/>
      <c r="H455" s="654"/>
      <c r="I455" s="642"/>
      <c r="J455" s="647"/>
      <c r="K455" s="648"/>
      <c r="L455" s="649"/>
    </row>
    <row r="456" spans="1:12">
      <c r="A456" s="160" t="s">
        <v>266</v>
      </c>
      <c r="B456" s="221">
        <v>1786</v>
      </c>
      <c r="C456" s="254">
        <v>1</v>
      </c>
      <c r="D456" s="566">
        <v>9735.25</v>
      </c>
      <c r="E456" s="563">
        <v>9736.25</v>
      </c>
      <c r="F456" s="654"/>
      <c r="G456" s="654"/>
      <c r="H456" s="654"/>
      <c r="I456" s="642"/>
      <c r="J456" s="647"/>
      <c r="K456" s="648"/>
      <c r="L456" s="649"/>
    </row>
    <row r="457" spans="1:12" ht="15" thickBot="1">
      <c r="A457" s="161" t="s">
        <v>268</v>
      </c>
      <c r="B457" s="222">
        <v>30</v>
      </c>
      <c r="C457" s="255">
        <v>1</v>
      </c>
      <c r="D457" s="564">
        <v>9710.5</v>
      </c>
      <c r="E457" s="576">
        <v>9711.5</v>
      </c>
      <c r="F457" s="655"/>
      <c r="G457" s="655"/>
      <c r="H457" s="655"/>
      <c r="I457" s="643"/>
      <c r="J457" s="650"/>
      <c r="K457" s="651"/>
      <c r="L457" s="652"/>
    </row>
    <row r="458" spans="1:12">
      <c r="A458" s="163"/>
      <c r="B458" s="157" t="s">
        <v>433</v>
      </c>
      <c r="C458" s="577">
        <v>9694.5</v>
      </c>
      <c r="D458" s="639" t="s">
        <v>345</v>
      </c>
      <c r="E458" s="640"/>
      <c r="F458" s="62"/>
      <c r="G458" s="62"/>
      <c r="H458" s="62"/>
      <c r="I458" s="62"/>
      <c r="J458" s="64"/>
      <c r="K458" s="64"/>
      <c r="L458" s="65"/>
    </row>
    <row r="459" spans="1:12">
      <c r="A459" s="160" t="s">
        <v>267</v>
      </c>
      <c r="B459" s="218">
        <v>43179</v>
      </c>
      <c r="C459" s="254">
        <v>1</v>
      </c>
      <c r="D459" s="566">
        <v>9677.5</v>
      </c>
      <c r="E459" s="563">
        <v>9678.5</v>
      </c>
      <c r="F459" s="653">
        <f t="shared" ref="F459" si="147">($J$15*$J$16)*SUM(C459:C465)</f>
        <v>42</v>
      </c>
      <c r="G459" s="653">
        <f t="shared" ref="G459" si="148">E459-D465</f>
        <v>149.5</v>
      </c>
      <c r="H459" s="653">
        <f t="shared" ref="H459" si="149">C458-C466</f>
        <v>181.5</v>
      </c>
      <c r="I459" s="641">
        <v>8956</v>
      </c>
      <c r="J459" s="644" t="s">
        <v>263</v>
      </c>
      <c r="K459" s="645"/>
      <c r="L459" s="646"/>
    </row>
    <row r="460" spans="1:12">
      <c r="A460" s="160" t="s">
        <v>262</v>
      </c>
      <c r="B460" s="219">
        <v>6.9444444444444447E-4</v>
      </c>
      <c r="C460" s="254">
        <v>1</v>
      </c>
      <c r="D460" s="566">
        <v>9652.75</v>
      </c>
      <c r="E460" s="563">
        <v>9653.75</v>
      </c>
      <c r="F460" s="654"/>
      <c r="G460" s="654"/>
      <c r="H460" s="654"/>
      <c r="I460" s="642"/>
      <c r="J460" s="647"/>
      <c r="K460" s="648"/>
      <c r="L460" s="649"/>
    </row>
    <row r="461" spans="1:12">
      <c r="A461" s="160" t="s">
        <v>264</v>
      </c>
      <c r="B461" s="220">
        <v>2.7777777777777779E-3</v>
      </c>
      <c r="C461" s="254">
        <v>1</v>
      </c>
      <c r="D461" s="566">
        <v>9628</v>
      </c>
      <c r="E461" s="563">
        <v>9629</v>
      </c>
      <c r="F461" s="654"/>
      <c r="G461" s="654"/>
      <c r="H461" s="654"/>
      <c r="I461" s="642"/>
      <c r="J461" s="647"/>
      <c r="K461" s="648"/>
      <c r="L461" s="649"/>
    </row>
    <row r="462" spans="1:12">
      <c r="A462" s="160" t="s">
        <v>265</v>
      </c>
      <c r="B462" s="220">
        <v>4.8611111111111112E-3</v>
      </c>
      <c r="C462" s="254">
        <v>1</v>
      </c>
      <c r="D462" s="566">
        <v>9603.25</v>
      </c>
      <c r="E462" s="563">
        <v>9604.25</v>
      </c>
      <c r="F462" s="654"/>
      <c r="G462" s="654"/>
      <c r="H462" s="654"/>
      <c r="I462" s="642"/>
      <c r="J462" s="647"/>
      <c r="K462" s="648"/>
      <c r="L462" s="649"/>
    </row>
    <row r="463" spans="1:12">
      <c r="A463" s="160" t="s">
        <v>217</v>
      </c>
      <c r="B463" s="221">
        <v>14</v>
      </c>
      <c r="C463" s="254">
        <v>1</v>
      </c>
      <c r="D463" s="566">
        <v>9578.5</v>
      </c>
      <c r="E463" s="563">
        <v>9579.5</v>
      </c>
      <c r="F463" s="654"/>
      <c r="G463" s="654"/>
      <c r="H463" s="654"/>
      <c r="I463" s="642"/>
      <c r="J463" s="647"/>
      <c r="K463" s="648"/>
      <c r="L463" s="649"/>
    </row>
    <row r="464" spans="1:12">
      <c r="A464" s="160" t="s">
        <v>266</v>
      </c>
      <c r="B464" s="221">
        <v>1560</v>
      </c>
      <c r="C464" s="254">
        <v>1</v>
      </c>
      <c r="D464" s="566">
        <v>9553.75</v>
      </c>
      <c r="E464" s="563">
        <v>9554.75</v>
      </c>
      <c r="F464" s="654"/>
      <c r="G464" s="654"/>
      <c r="H464" s="654"/>
      <c r="I464" s="642"/>
      <c r="J464" s="647"/>
      <c r="K464" s="648"/>
      <c r="L464" s="649"/>
    </row>
    <row r="465" spans="1:12" ht="15" thickBot="1">
      <c r="A465" s="161" t="s">
        <v>268</v>
      </c>
      <c r="B465" s="222">
        <v>25</v>
      </c>
      <c r="C465" s="255">
        <v>1</v>
      </c>
      <c r="D465" s="564">
        <v>9529</v>
      </c>
      <c r="E465" s="576">
        <v>9530</v>
      </c>
      <c r="F465" s="655"/>
      <c r="G465" s="655"/>
      <c r="H465" s="655"/>
      <c r="I465" s="643"/>
      <c r="J465" s="650"/>
      <c r="K465" s="651"/>
      <c r="L465" s="652"/>
    </row>
    <row r="466" spans="1:12">
      <c r="A466" s="163"/>
      <c r="B466" s="157" t="s">
        <v>498</v>
      </c>
      <c r="C466" s="577">
        <v>9513</v>
      </c>
      <c r="D466" s="639" t="s">
        <v>345</v>
      </c>
      <c r="E466" s="640"/>
      <c r="F466" s="62"/>
      <c r="G466" s="62"/>
      <c r="H466" s="62"/>
      <c r="I466" s="62"/>
      <c r="J466" s="64"/>
      <c r="K466" s="64"/>
      <c r="L466" s="65"/>
    </row>
    <row r="467" spans="1:12">
      <c r="A467" s="160" t="s">
        <v>267</v>
      </c>
      <c r="B467" s="218">
        <v>43179</v>
      </c>
      <c r="C467" s="254">
        <v>1</v>
      </c>
      <c r="D467" s="566">
        <v>9496</v>
      </c>
      <c r="E467" s="563">
        <v>9497</v>
      </c>
      <c r="F467" s="653">
        <f t="shared" ref="F467" si="150">($J$15*$J$16)*SUM(C467:C473)</f>
        <v>42</v>
      </c>
      <c r="G467" s="653">
        <f t="shared" ref="G467" si="151">E467-D473</f>
        <v>149.5</v>
      </c>
      <c r="H467" s="653">
        <f t="shared" ref="H467" si="152">C466-C474</f>
        <v>1043</v>
      </c>
      <c r="I467" s="641">
        <v>8958</v>
      </c>
      <c r="J467" s="644" t="s">
        <v>263</v>
      </c>
      <c r="K467" s="645"/>
      <c r="L467" s="646"/>
    </row>
    <row r="468" spans="1:12">
      <c r="A468" s="160" t="s">
        <v>262</v>
      </c>
      <c r="B468" s="219">
        <v>0.40347222222222223</v>
      </c>
      <c r="C468" s="254">
        <v>1</v>
      </c>
      <c r="D468" s="566">
        <v>9471.25</v>
      </c>
      <c r="E468" s="563">
        <v>9472.25</v>
      </c>
      <c r="F468" s="654"/>
      <c r="G468" s="654"/>
      <c r="H468" s="654"/>
      <c r="I468" s="642"/>
      <c r="J468" s="647"/>
      <c r="K468" s="648"/>
      <c r="L468" s="649"/>
    </row>
    <row r="469" spans="1:12">
      <c r="A469" s="160" t="s">
        <v>264</v>
      </c>
      <c r="B469" s="220">
        <v>0.40625</v>
      </c>
      <c r="C469" s="254">
        <v>1</v>
      </c>
      <c r="D469" s="566">
        <v>9446.5</v>
      </c>
      <c r="E469" s="563">
        <v>9447.5</v>
      </c>
      <c r="F469" s="654"/>
      <c r="G469" s="654"/>
      <c r="H469" s="654"/>
      <c r="I469" s="642"/>
      <c r="J469" s="647"/>
      <c r="K469" s="648"/>
      <c r="L469" s="649"/>
    </row>
    <row r="470" spans="1:12">
      <c r="A470" s="160" t="s">
        <v>265</v>
      </c>
      <c r="B470" s="220">
        <v>0.41388888888888892</v>
      </c>
      <c r="C470" s="254">
        <v>1</v>
      </c>
      <c r="D470" s="566">
        <v>9421.75</v>
      </c>
      <c r="E470" s="563">
        <v>9422.75</v>
      </c>
      <c r="F470" s="654"/>
      <c r="G470" s="654"/>
      <c r="H470" s="654"/>
      <c r="I470" s="642"/>
      <c r="J470" s="647"/>
      <c r="K470" s="648"/>
      <c r="L470" s="649"/>
    </row>
    <row r="471" spans="1:12">
      <c r="A471" s="160" t="s">
        <v>217</v>
      </c>
      <c r="B471" s="221">
        <v>12</v>
      </c>
      <c r="C471" s="254">
        <v>1</v>
      </c>
      <c r="D471" s="566">
        <v>9397</v>
      </c>
      <c r="E471" s="563">
        <v>9398</v>
      </c>
      <c r="F471" s="654"/>
      <c r="G471" s="654"/>
      <c r="H471" s="654"/>
      <c r="I471" s="642"/>
      <c r="J471" s="647"/>
      <c r="K471" s="648"/>
      <c r="L471" s="649"/>
    </row>
    <row r="472" spans="1:12">
      <c r="A472" s="160" t="s">
        <v>266</v>
      </c>
      <c r="B472" s="221">
        <v>1250</v>
      </c>
      <c r="C472" s="254">
        <v>1</v>
      </c>
      <c r="D472" s="566">
        <v>9372.25</v>
      </c>
      <c r="E472" s="563">
        <v>9373.25</v>
      </c>
      <c r="F472" s="654"/>
      <c r="G472" s="654"/>
      <c r="H472" s="654"/>
      <c r="I472" s="642"/>
      <c r="J472" s="647"/>
      <c r="K472" s="648"/>
      <c r="L472" s="649"/>
    </row>
    <row r="473" spans="1:12" ht="15" thickBot="1">
      <c r="A473" s="161" t="s">
        <v>268</v>
      </c>
      <c r="B473" s="222">
        <v>57</v>
      </c>
      <c r="C473" s="255">
        <v>1</v>
      </c>
      <c r="D473" s="564">
        <v>9347.5</v>
      </c>
      <c r="E473" s="576">
        <v>9348.5</v>
      </c>
      <c r="F473" s="655"/>
      <c r="G473" s="655"/>
      <c r="H473" s="655"/>
      <c r="I473" s="643"/>
      <c r="J473" s="650"/>
      <c r="K473" s="651"/>
      <c r="L473" s="652"/>
    </row>
    <row r="474" spans="1:12" ht="15" thickBot="1">
      <c r="A474" s="702" t="s">
        <v>521</v>
      </c>
      <c r="B474" s="703"/>
      <c r="C474" s="583">
        <v>8470</v>
      </c>
      <c r="D474" s="704" t="s">
        <v>597</v>
      </c>
      <c r="E474" s="705"/>
      <c r="F474" s="705"/>
      <c r="G474" s="705"/>
      <c r="H474" s="705"/>
      <c r="I474" s="705"/>
      <c r="J474" s="705"/>
      <c r="K474" s="705"/>
      <c r="L474" s="706"/>
    </row>
  </sheetData>
  <mergeCells count="352">
    <mergeCell ref="A474:B474"/>
    <mergeCell ref="D474:L474"/>
    <mergeCell ref="D466:E466"/>
    <mergeCell ref="F467:F473"/>
    <mergeCell ref="G467:G473"/>
    <mergeCell ref="H467:H473"/>
    <mergeCell ref="I467:I473"/>
    <mergeCell ref="J467:L473"/>
    <mergeCell ref="D50:E50"/>
    <mergeCell ref="F51:F57"/>
    <mergeCell ref="G51:G57"/>
    <mergeCell ref="J451:L457"/>
    <mergeCell ref="D458:E458"/>
    <mergeCell ref="F459:F465"/>
    <mergeCell ref="G459:G465"/>
    <mergeCell ref="H459:H465"/>
    <mergeCell ref="I459:I465"/>
    <mergeCell ref="J459:L465"/>
    <mergeCell ref="D450:E450"/>
    <mergeCell ref="F451:F457"/>
    <mergeCell ref="G451:G457"/>
    <mergeCell ref="H451:H457"/>
    <mergeCell ref="I451:I457"/>
    <mergeCell ref="J435:L441"/>
    <mergeCell ref="D442:E442"/>
    <mergeCell ref="F443:F449"/>
    <mergeCell ref="G443:G449"/>
    <mergeCell ref="H443:H449"/>
    <mergeCell ref="I443:I449"/>
    <mergeCell ref="J443:L449"/>
    <mergeCell ref="D434:E434"/>
    <mergeCell ref="F435:F441"/>
    <mergeCell ref="G435:G441"/>
    <mergeCell ref="H435:H441"/>
    <mergeCell ref="I435:I441"/>
    <mergeCell ref="J419:L425"/>
    <mergeCell ref="D426:E426"/>
    <mergeCell ref="F427:F433"/>
    <mergeCell ref="G427:G433"/>
    <mergeCell ref="H427:H433"/>
    <mergeCell ref="I427:I433"/>
    <mergeCell ref="J427:L433"/>
    <mergeCell ref="D418:E418"/>
    <mergeCell ref="F419:F425"/>
    <mergeCell ref="G419:G425"/>
    <mergeCell ref="H419:H425"/>
    <mergeCell ref="I419:I425"/>
    <mergeCell ref="J403:L409"/>
    <mergeCell ref="D410:E410"/>
    <mergeCell ref="F411:F417"/>
    <mergeCell ref="G411:G417"/>
    <mergeCell ref="H411:H417"/>
    <mergeCell ref="I411:I417"/>
    <mergeCell ref="J411:L417"/>
    <mergeCell ref="D402:E402"/>
    <mergeCell ref="F403:F409"/>
    <mergeCell ref="G403:G409"/>
    <mergeCell ref="H403:H409"/>
    <mergeCell ref="I403:I409"/>
    <mergeCell ref="J387:L393"/>
    <mergeCell ref="D394:E394"/>
    <mergeCell ref="F395:F401"/>
    <mergeCell ref="G395:G401"/>
    <mergeCell ref="H395:H401"/>
    <mergeCell ref="I395:I401"/>
    <mergeCell ref="J395:L401"/>
    <mergeCell ref="D386:E386"/>
    <mergeCell ref="F387:F393"/>
    <mergeCell ref="G387:G393"/>
    <mergeCell ref="H387:H393"/>
    <mergeCell ref="I387:I393"/>
    <mergeCell ref="J371:L377"/>
    <mergeCell ref="D378:E378"/>
    <mergeCell ref="F379:F385"/>
    <mergeCell ref="G379:G385"/>
    <mergeCell ref="H379:H385"/>
    <mergeCell ref="I379:I385"/>
    <mergeCell ref="J379:L385"/>
    <mergeCell ref="D370:E370"/>
    <mergeCell ref="F371:F377"/>
    <mergeCell ref="G371:G377"/>
    <mergeCell ref="H371:H377"/>
    <mergeCell ref="I371:I377"/>
    <mergeCell ref="J355:L361"/>
    <mergeCell ref="D362:E362"/>
    <mergeCell ref="F363:F369"/>
    <mergeCell ref="G363:G369"/>
    <mergeCell ref="H363:H369"/>
    <mergeCell ref="I363:I369"/>
    <mergeCell ref="J363:L369"/>
    <mergeCell ref="D354:E354"/>
    <mergeCell ref="F355:F361"/>
    <mergeCell ref="G355:G361"/>
    <mergeCell ref="H355:H361"/>
    <mergeCell ref="I355:I361"/>
    <mergeCell ref="J339:L345"/>
    <mergeCell ref="D346:E346"/>
    <mergeCell ref="F347:F353"/>
    <mergeCell ref="G347:G353"/>
    <mergeCell ref="H347:H353"/>
    <mergeCell ref="I347:I353"/>
    <mergeCell ref="J347:L353"/>
    <mergeCell ref="D338:E338"/>
    <mergeCell ref="F339:F345"/>
    <mergeCell ref="G339:G345"/>
    <mergeCell ref="H339:H345"/>
    <mergeCell ref="I339:I345"/>
    <mergeCell ref="J323:L329"/>
    <mergeCell ref="D330:E330"/>
    <mergeCell ref="F331:F337"/>
    <mergeCell ref="G331:G337"/>
    <mergeCell ref="H331:H337"/>
    <mergeCell ref="I331:I337"/>
    <mergeCell ref="J331:L337"/>
    <mergeCell ref="D322:E322"/>
    <mergeCell ref="F323:F329"/>
    <mergeCell ref="G323:G329"/>
    <mergeCell ref="H323:H329"/>
    <mergeCell ref="I323:I329"/>
    <mergeCell ref="J307:L313"/>
    <mergeCell ref="D314:E314"/>
    <mergeCell ref="F315:F321"/>
    <mergeCell ref="G315:G321"/>
    <mergeCell ref="H315:H321"/>
    <mergeCell ref="I315:I321"/>
    <mergeCell ref="J315:L321"/>
    <mergeCell ref="D306:E306"/>
    <mergeCell ref="F307:F313"/>
    <mergeCell ref="G307:G313"/>
    <mergeCell ref="H307:H313"/>
    <mergeCell ref="I307:I313"/>
    <mergeCell ref="J291:L297"/>
    <mergeCell ref="D298:E298"/>
    <mergeCell ref="F299:F305"/>
    <mergeCell ref="G299:G305"/>
    <mergeCell ref="H299:H305"/>
    <mergeCell ref="I299:I305"/>
    <mergeCell ref="J299:L305"/>
    <mergeCell ref="D290:E290"/>
    <mergeCell ref="F291:F297"/>
    <mergeCell ref="G291:G297"/>
    <mergeCell ref="H291:H297"/>
    <mergeCell ref="I291:I297"/>
    <mergeCell ref="J275:L281"/>
    <mergeCell ref="D282:E282"/>
    <mergeCell ref="F283:F289"/>
    <mergeCell ref="G283:G289"/>
    <mergeCell ref="H283:H289"/>
    <mergeCell ref="I283:I289"/>
    <mergeCell ref="J283:L289"/>
    <mergeCell ref="D274:E274"/>
    <mergeCell ref="F275:F281"/>
    <mergeCell ref="G275:G281"/>
    <mergeCell ref="H275:H281"/>
    <mergeCell ref="I275:I281"/>
    <mergeCell ref="J259:L265"/>
    <mergeCell ref="D266:E266"/>
    <mergeCell ref="F267:F273"/>
    <mergeCell ref="G267:G273"/>
    <mergeCell ref="H267:H273"/>
    <mergeCell ref="I267:I273"/>
    <mergeCell ref="J267:L273"/>
    <mergeCell ref="D258:E258"/>
    <mergeCell ref="F259:F265"/>
    <mergeCell ref="G259:G265"/>
    <mergeCell ref="H259:H265"/>
    <mergeCell ref="I259:I265"/>
    <mergeCell ref="J243:L249"/>
    <mergeCell ref="D250:E250"/>
    <mergeCell ref="F251:F257"/>
    <mergeCell ref="G251:G257"/>
    <mergeCell ref="H251:H257"/>
    <mergeCell ref="I251:I257"/>
    <mergeCell ref="J251:L257"/>
    <mergeCell ref="D242:E242"/>
    <mergeCell ref="F243:F249"/>
    <mergeCell ref="G243:G249"/>
    <mergeCell ref="H243:H249"/>
    <mergeCell ref="I243:I249"/>
    <mergeCell ref="J227:L233"/>
    <mergeCell ref="D234:E234"/>
    <mergeCell ref="F235:F241"/>
    <mergeCell ref="G235:G241"/>
    <mergeCell ref="H235:H241"/>
    <mergeCell ref="I235:I241"/>
    <mergeCell ref="J235:L241"/>
    <mergeCell ref="D226:E226"/>
    <mergeCell ref="F227:F233"/>
    <mergeCell ref="G227:G233"/>
    <mergeCell ref="H227:H233"/>
    <mergeCell ref="I227:I233"/>
    <mergeCell ref="J211:L217"/>
    <mergeCell ref="D218:E218"/>
    <mergeCell ref="F219:F225"/>
    <mergeCell ref="G219:G225"/>
    <mergeCell ref="H219:H225"/>
    <mergeCell ref="I219:I225"/>
    <mergeCell ref="J219:L225"/>
    <mergeCell ref="D210:E210"/>
    <mergeCell ref="F211:F217"/>
    <mergeCell ref="G211:G217"/>
    <mergeCell ref="H211:H217"/>
    <mergeCell ref="I211:I217"/>
    <mergeCell ref="J195:L201"/>
    <mergeCell ref="D202:E202"/>
    <mergeCell ref="F203:F209"/>
    <mergeCell ref="G203:G209"/>
    <mergeCell ref="H203:H209"/>
    <mergeCell ref="I203:I209"/>
    <mergeCell ref="J203:L209"/>
    <mergeCell ref="D194:E194"/>
    <mergeCell ref="F195:F201"/>
    <mergeCell ref="G195:G201"/>
    <mergeCell ref="H195:H201"/>
    <mergeCell ref="I195:I201"/>
    <mergeCell ref="J179:L185"/>
    <mergeCell ref="D186:E186"/>
    <mergeCell ref="F187:F193"/>
    <mergeCell ref="G187:G193"/>
    <mergeCell ref="H187:H193"/>
    <mergeCell ref="I187:I193"/>
    <mergeCell ref="J187:L193"/>
    <mergeCell ref="D178:E178"/>
    <mergeCell ref="F179:F185"/>
    <mergeCell ref="G179:G185"/>
    <mergeCell ref="H179:H185"/>
    <mergeCell ref="I179:I185"/>
    <mergeCell ref="J163:L169"/>
    <mergeCell ref="D170:E170"/>
    <mergeCell ref="F171:F177"/>
    <mergeCell ref="G171:G177"/>
    <mergeCell ref="H171:H177"/>
    <mergeCell ref="I171:I177"/>
    <mergeCell ref="J171:L177"/>
    <mergeCell ref="D162:E162"/>
    <mergeCell ref="F163:F169"/>
    <mergeCell ref="G163:G169"/>
    <mergeCell ref="H163:H169"/>
    <mergeCell ref="I163:I169"/>
    <mergeCell ref="J147:L153"/>
    <mergeCell ref="D154:E154"/>
    <mergeCell ref="F155:F161"/>
    <mergeCell ref="G155:G161"/>
    <mergeCell ref="H155:H161"/>
    <mergeCell ref="I155:I161"/>
    <mergeCell ref="J155:L161"/>
    <mergeCell ref="D146:E146"/>
    <mergeCell ref="F147:F153"/>
    <mergeCell ref="G147:G153"/>
    <mergeCell ref="H147:H153"/>
    <mergeCell ref="I147:I153"/>
    <mergeCell ref="J131:L137"/>
    <mergeCell ref="D138:E138"/>
    <mergeCell ref="F139:F145"/>
    <mergeCell ref="G139:G145"/>
    <mergeCell ref="H139:H145"/>
    <mergeCell ref="I139:I145"/>
    <mergeCell ref="J139:L145"/>
    <mergeCell ref="D130:E130"/>
    <mergeCell ref="F131:F137"/>
    <mergeCell ref="G131:G137"/>
    <mergeCell ref="H131:H137"/>
    <mergeCell ref="I131:I137"/>
    <mergeCell ref="J99:L105"/>
    <mergeCell ref="D106:E106"/>
    <mergeCell ref="F107:F113"/>
    <mergeCell ref="G107:G113"/>
    <mergeCell ref="H107:H113"/>
    <mergeCell ref="I107:I113"/>
    <mergeCell ref="J107:L113"/>
    <mergeCell ref="F99:F105"/>
    <mergeCell ref="G99:G105"/>
    <mergeCell ref="H99:H105"/>
    <mergeCell ref="I99:I105"/>
    <mergeCell ref="D114:E114"/>
    <mergeCell ref="F115:F121"/>
    <mergeCell ref="G115:G121"/>
    <mergeCell ref="H115:H121"/>
    <mergeCell ref="I115:I121"/>
    <mergeCell ref="J115:L121"/>
    <mergeCell ref="D122:E122"/>
    <mergeCell ref="F123:F129"/>
    <mergeCell ref="G123:G129"/>
    <mergeCell ref="H123:H129"/>
    <mergeCell ref="I123:I129"/>
    <mergeCell ref="J123:L129"/>
    <mergeCell ref="D98:E98"/>
    <mergeCell ref="D82:E82"/>
    <mergeCell ref="J67:L73"/>
    <mergeCell ref="D74:E74"/>
    <mergeCell ref="F75:F81"/>
    <mergeCell ref="G75:G81"/>
    <mergeCell ref="H75:H81"/>
    <mergeCell ref="I75:I81"/>
    <mergeCell ref="J75:L81"/>
    <mergeCell ref="J83:L89"/>
    <mergeCell ref="D90:E90"/>
    <mergeCell ref="F91:F97"/>
    <mergeCell ref="G91:G97"/>
    <mergeCell ref="H91:H97"/>
    <mergeCell ref="I91:I97"/>
    <mergeCell ref="J91:L97"/>
    <mergeCell ref="F83:F89"/>
    <mergeCell ref="G83:G89"/>
    <mergeCell ref="H83:H89"/>
    <mergeCell ref="I83:I89"/>
    <mergeCell ref="F67:F73"/>
    <mergeCell ref="G67:G73"/>
    <mergeCell ref="H67:H73"/>
    <mergeCell ref="I67:I73"/>
    <mergeCell ref="I43:I49"/>
    <mergeCell ref="J43:L49"/>
    <mergeCell ref="H35:H41"/>
    <mergeCell ref="F43:F49"/>
    <mergeCell ref="G43:G49"/>
    <mergeCell ref="H43:H49"/>
    <mergeCell ref="I35:I41"/>
    <mergeCell ref="J35:L41"/>
    <mergeCell ref="F35:F41"/>
    <mergeCell ref="G35:G41"/>
    <mergeCell ref="J25:L25"/>
    <mergeCell ref="J24:L24"/>
    <mergeCell ref="G29:G33"/>
    <mergeCell ref="E5:F5"/>
    <mergeCell ref="J7:K7"/>
    <mergeCell ref="A9:G10"/>
    <mergeCell ref="D34:E34"/>
    <mergeCell ref="D42:E42"/>
    <mergeCell ref="A1:L1"/>
    <mergeCell ref="A2:L2"/>
    <mergeCell ref="A4:D4"/>
    <mergeCell ref="A5:D5"/>
    <mergeCell ref="A7:B7"/>
    <mergeCell ref="C7:G7"/>
    <mergeCell ref="J22:L22"/>
    <mergeCell ref="J23:L23"/>
    <mergeCell ref="E4:F4"/>
    <mergeCell ref="F29:F33"/>
    <mergeCell ref="H29:H33"/>
    <mergeCell ref="J27:L27"/>
    <mergeCell ref="J29:L33"/>
    <mergeCell ref="I29:I33"/>
    <mergeCell ref="D66:E66"/>
    <mergeCell ref="I51:I57"/>
    <mergeCell ref="J51:L57"/>
    <mergeCell ref="D58:E58"/>
    <mergeCell ref="F59:F65"/>
    <mergeCell ref="G59:G65"/>
    <mergeCell ref="H59:H65"/>
    <mergeCell ref="I59:I65"/>
    <mergeCell ref="J59:L65"/>
    <mergeCell ref="H51:H57"/>
  </mergeCells>
  <pageMargins left="0.25" right="0.25" top="0.75" bottom="0.75" header="0.3" footer="0.3"/>
  <pageSetup scale="67" fitToHeight="0" orientation="portrait" horizontalDpi="300" verticalDpi="300" r:id="rId1"/>
  <headerFooter>
    <oddFooter>&amp;R&amp;"-,Bold"&amp;26 &amp;KFF00002517LA</oddFooter>
  </headerFooter>
  <rowBreaks count="7" manualBreakCount="7">
    <brk id="65" max="16383" man="1"/>
    <brk id="129" max="16383" man="1"/>
    <brk id="193" max="16383" man="1"/>
    <brk id="257" max="16383" man="1"/>
    <brk id="321" max="16383" man="1"/>
    <brk id="385" max="16383" man="1"/>
    <brk id="44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0.24906940441882805</v>
      </c>
      <c r="N3" s="143">
        <f>N55/F50</f>
        <v>0.75093059558117192</v>
      </c>
      <c r="O3" s="143">
        <f>O55/F50</f>
        <v>0</v>
      </c>
      <c r="P3" s="143">
        <f>P55/F50</f>
        <v>0</v>
      </c>
    </row>
    <row r="4" spans="1:17" ht="13.95" customHeight="1" thickBot="1">
      <c r="A4" s="615">
        <v>4</v>
      </c>
      <c r="B4" s="181" t="s">
        <v>276</v>
      </c>
      <c r="C4" s="202">
        <v>18951</v>
      </c>
      <c r="D4" s="182" t="s">
        <v>137</v>
      </c>
      <c r="E4" s="186">
        <f>'Perf Sheet '!$L$5</f>
        <v>2.2169999999999999E-2</v>
      </c>
      <c r="F4" s="616" t="s">
        <v>284</v>
      </c>
      <c r="G4" s="617"/>
      <c r="H4" s="618" t="s">
        <v>517</v>
      </c>
      <c r="I4" s="618"/>
      <c r="J4" s="619"/>
      <c r="N4" s="32"/>
    </row>
    <row r="5" spans="1:17" ht="13.95" customHeight="1" thickBot="1">
      <c r="A5" s="615"/>
      <c r="B5" s="570" t="s">
        <v>139</v>
      </c>
      <c r="C5" s="203">
        <v>18786</v>
      </c>
      <c r="D5" s="183" t="s">
        <v>277</v>
      </c>
      <c r="E5" s="187">
        <f>(C6+C5)/2</f>
        <v>18860.5</v>
      </c>
      <c r="F5" s="616" t="s">
        <v>285</v>
      </c>
      <c r="G5" s="620"/>
      <c r="H5" s="618" t="s">
        <v>514</v>
      </c>
      <c r="I5" s="621"/>
      <c r="J5" s="619"/>
      <c r="M5" s="628" t="s">
        <v>198</v>
      </c>
      <c r="N5" s="629"/>
      <c r="O5" s="629"/>
      <c r="P5" s="630"/>
    </row>
    <row r="6" spans="1:17" ht="13.95" customHeight="1" thickBot="1">
      <c r="A6" s="225" t="s">
        <v>202</v>
      </c>
      <c r="B6" s="570" t="s">
        <v>140</v>
      </c>
      <c r="C6" s="203">
        <v>18935</v>
      </c>
      <c r="D6" s="184" t="s">
        <v>203</v>
      </c>
      <c r="E6" s="188">
        <f>'Perf Sheet '!$J$13</f>
        <v>0.65</v>
      </c>
      <c r="F6" s="192" t="s">
        <v>226</v>
      </c>
      <c r="G6" s="194">
        <f>SUM(C12:C15)/SUM(C12:C46)</f>
        <v>8.5460797352969797E-2</v>
      </c>
      <c r="H6" s="192" t="s">
        <v>224</v>
      </c>
      <c r="I6" s="173">
        <f>J55/'Perf Sheet '!$E$21</f>
        <v>54.127476063843815</v>
      </c>
      <c r="J6" s="226"/>
      <c r="M6" s="631" t="s">
        <v>199</v>
      </c>
      <c r="N6" s="632"/>
      <c r="O6" s="632"/>
      <c r="P6" s="633"/>
    </row>
    <row r="7" spans="1:17" ht="13.95" customHeight="1" thickBot="1">
      <c r="A7" s="227">
        <v>22.1</v>
      </c>
      <c r="B7" s="570" t="s">
        <v>141</v>
      </c>
      <c r="C7" s="203">
        <v>8929</v>
      </c>
      <c r="D7" s="185" t="s">
        <v>138</v>
      </c>
      <c r="E7" s="187">
        <f>'Perf Sheet '!$J$15</f>
        <v>6</v>
      </c>
      <c r="F7" s="193" t="s">
        <v>223</v>
      </c>
      <c r="G7" s="187">
        <f>'Perf Sheet '!$J$12</f>
        <v>95</v>
      </c>
      <c r="H7" s="192" t="s">
        <v>225</v>
      </c>
      <c r="I7" s="173">
        <f>F50/'Perf Sheet '!$E$21</f>
        <v>1845.5401662049862</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40</v>
      </c>
      <c r="D10" s="206"/>
      <c r="E10" s="214" t="s">
        <v>197</v>
      </c>
      <c r="F10" s="216">
        <f>(D10*42)*C10</f>
        <v>0</v>
      </c>
      <c r="G10" s="198">
        <f>F10</f>
        <v>0</v>
      </c>
      <c r="H10" s="173">
        <f t="shared" ref="H10:H49" si="0">(1*((D10/$A$7)+1))*C10</f>
        <v>40</v>
      </c>
      <c r="I10" s="209">
        <v>15</v>
      </c>
      <c r="J10" s="229">
        <v>1543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36</v>
      </c>
      <c r="J11" s="229">
        <v>3230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51</v>
      </c>
      <c r="J12" s="229">
        <v>4110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92</v>
      </c>
      <c r="J13" s="229">
        <v>8360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91</v>
      </c>
      <c r="J14" s="229">
        <v>8470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2490</v>
      </c>
      <c r="G15" s="198">
        <f t="shared" si="6"/>
        <v>2490</v>
      </c>
      <c r="H15" s="173">
        <f t="shared" si="0"/>
        <v>199.67420814479638</v>
      </c>
      <c r="I15" s="209">
        <v>85</v>
      </c>
      <c r="J15" s="229">
        <v>8390</v>
      </c>
      <c r="L15" s="100">
        <f t="shared" si="7"/>
        <v>0</v>
      </c>
      <c r="M15" s="130">
        <f t="shared" si="1"/>
        <v>2490</v>
      </c>
      <c r="N15" s="130">
        <f t="shared" si="2"/>
        <v>0</v>
      </c>
      <c r="O15" s="130">
        <f t="shared" si="3"/>
        <v>0</v>
      </c>
      <c r="P15" s="130">
        <f t="shared" si="4"/>
        <v>0</v>
      </c>
      <c r="Q15" s="86" t="s">
        <v>175</v>
      </c>
    </row>
    <row r="16" spans="1:17" ht="13.95" customHeight="1" thickBot="1">
      <c r="A16" s="228">
        <v>7</v>
      </c>
      <c r="B16" s="204" t="s">
        <v>513</v>
      </c>
      <c r="C16" s="205">
        <v>251</v>
      </c>
      <c r="D16" s="206">
        <v>0.6</v>
      </c>
      <c r="E16" s="214" t="s">
        <v>194</v>
      </c>
      <c r="F16" s="216">
        <v>6330</v>
      </c>
      <c r="G16" s="198">
        <f t="shared" si="6"/>
        <v>8820</v>
      </c>
      <c r="H16" s="173">
        <f t="shared" si="0"/>
        <v>257.814479638009</v>
      </c>
      <c r="I16" s="209">
        <v>83</v>
      </c>
      <c r="J16" s="229">
        <v>8030</v>
      </c>
      <c r="L16" s="100">
        <f t="shared" si="7"/>
        <v>0</v>
      </c>
      <c r="M16" s="130">
        <f t="shared" si="1"/>
        <v>6330</v>
      </c>
      <c r="N16" s="130">
        <f t="shared" si="2"/>
        <v>0</v>
      </c>
      <c r="O16" s="130">
        <f t="shared" si="3"/>
        <v>0</v>
      </c>
      <c r="P16" s="130">
        <f t="shared" si="4"/>
        <v>0</v>
      </c>
      <c r="Q16" s="86" t="s">
        <v>210</v>
      </c>
    </row>
    <row r="17" spans="1:17" ht="13.95" customHeight="1" thickBot="1">
      <c r="A17" s="228">
        <v>8</v>
      </c>
      <c r="B17" s="204" t="s">
        <v>513</v>
      </c>
      <c r="C17" s="205">
        <v>300</v>
      </c>
      <c r="D17" s="206">
        <v>0.9</v>
      </c>
      <c r="E17" s="214" t="s">
        <v>194</v>
      </c>
      <c r="F17" s="216">
        <v>11330</v>
      </c>
      <c r="G17" s="198">
        <f t="shared" si="6"/>
        <v>20150</v>
      </c>
      <c r="H17" s="173">
        <f t="shared" si="0"/>
        <v>312.21719457013575</v>
      </c>
      <c r="I17" s="209">
        <v>86</v>
      </c>
      <c r="J17" s="229">
        <v>7990</v>
      </c>
      <c r="L17" s="100">
        <f t="shared" si="7"/>
        <v>0</v>
      </c>
      <c r="M17" s="130">
        <f t="shared" si="1"/>
        <v>11330</v>
      </c>
      <c r="N17" s="130">
        <f t="shared" si="2"/>
        <v>0</v>
      </c>
      <c r="O17" s="130">
        <f t="shared" si="3"/>
        <v>0</v>
      </c>
      <c r="P17" s="130">
        <f t="shared" si="4"/>
        <v>0</v>
      </c>
      <c r="Q17" s="86" t="s">
        <v>148</v>
      </c>
    </row>
    <row r="18" spans="1:17" ht="13.95" customHeight="1" thickBot="1">
      <c r="A18" s="228">
        <v>9</v>
      </c>
      <c r="B18" s="204" t="s">
        <v>513</v>
      </c>
      <c r="C18" s="205">
        <v>500</v>
      </c>
      <c r="D18" s="206">
        <v>1.1000000000000001</v>
      </c>
      <c r="E18" s="214" t="s">
        <v>194</v>
      </c>
      <c r="F18" s="216">
        <v>23100</v>
      </c>
      <c r="G18" s="198">
        <f t="shared" si="6"/>
        <v>43250</v>
      </c>
      <c r="H18" s="173">
        <f t="shared" si="0"/>
        <v>524.88687782805437</v>
      </c>
      <c r="I18" s="209">
        <v>92</v>
      </c>
      <c r="J18" s="229">
        <v>8160</v>
      </c>
      <c r="L18" s="100">
        <f t="shared" si="7"/>
        <v>0</v>
      </c>
      <c r="M18" s="130">
        <f t="shared" si="1"/>
        <v>23100</v>
      </c>
      <c r="N18" s="130">
        <f t="shared" si="2"/>
        <v>0</v>
      </c>
      <c r="O18" s="130">
        <f t="shared" si="3"/>
        <v>0</v>
      </c>
      <c r="P18" s="130">
        <f t="shared" si="4"/>
        <v>0</v>
      </c>
      <c r="Q18" s="86" t="s">
        <v>63</v>
      </c>
    </row>
    <row r="19" spans="1:17" ht="13.95" customHeight="1" thickBot="1">
      <c r="A19" s="228">
        <v>10</v>
      </c>
      <c r="B19" s="204" t="s">
        <v>513</v>
      </c>
      <c r="C19" s="205">
        <v>449</v>
      </c>
      <c r="D19" s="206">
        <v>1.3</v>
      </c>
      <c r="E19" s="214" t="s">
        <v>194</v>
      </c>
      <c r="F19" s="216">
        <v>24490</v>
      </c>
      <c r="G19" s="198">
        <f t="shared" si="6"/>
        <v>67740</v>
      </c>
      <c r="H19" s="173">
        <f t="shared" si="0"/>
        <v>475.41176470588238</v>
      </c>
      <c r="I19" s="209">
        <v>92</v>
      </c>
      <c r="J19" s="229">
        <v>8220</v>
      </c>
      <c r="L19" s="100">
        <f t="shared" si="7"/>
        <v>0</v>
      </c>
      <c r="M19" s="130">
        <f t="shared" si="1"/>
        <v>24490</v>
      </c>
      <c r="N19" s="130">
        <f t="shared" si="2"/>
        <v>0</v>
      </c>
      <c r="O19" s="130">
        <f t="shared" si="3"/>
        <v>0</v>
      </c>
      <c r="P19" s="130">
        <f t="shared" si="4"/>
        <v>0</v>
      </c>
      <c r="Q19" s="86" t="s">
        <v>147</v>
      </c>
    </row>
    <row r="20" spans="1:17" ht="13.95" customHeight="1" thickBot="1">
      <c r="A20" s="228">
        <v>11</v>
      </c>
      <c r="B20" s="204" t="s">
        <v>513</v>
      </c>
      <c r="C20" s="205">
        <v>242</v>
      </c>
      <c r="D20" s="206">
        <v>1.5</v>
      </c>
      <c r="E20" s="214" t="s">
        <v>194</v>
      </c>
      <c r="F20" s="216">
        <v>15230</v>
      </c>
      <c r="G20" s="198">
        <f t="shared" si="6"/>
        <v>82970</v>
      </c>
      <c r="H20" s="173">
        <f t="shared" si="0"/>
        <v>258.42533936651586</v>
      </c>
      <c r="I20" s="209">
        <v>93</v>
      </c>
      <c r="J20" s="229">
        <v>8120</v>
      </c>
      <c r="L20" s="100">
        <f t="shared" si="7"/>
        <v>0</v>
      </c>
      <c r="M20" s="130">
        <f t="shared" si="1"/>
        <v>15230</v>
      </c>
      <c r="N20" s="130">
        <f t="shared" si="2"/>
        <v>0</v>
      </c>
      <c r="O20" s="130">
        <f t="shared" si="3"/>
        <v>0</v>
      </c>
      <c r="P20" s="130">
        <f t="shared" si="4"/>
        <v>0</v>
      </c>
      <c r="Q20" s="86" t="s">
        <v>186</v>
      </c>
    </row>
    <row r="21" spans="1:17" ht="13.95" customHeight="1" thickBot="1">
      <c r="A21" s="228">
        <v>12</v>
      </c>
      <c r="B21" s="204" t="s">
        <v>436</v>
      </c>
      <c r="C21" s="205">
        <v>300</v>
      </c>
      <c r="D21" s="206">
        <v>0.6</v>
      </c>
      <c r="E21" s="214" t="s">
        <v>174</v>
      </c>
      <c r="F21" s="216">
        <v>7530</v>
      </c>
      <c r="G21" s="198">
        <f t="shared" si="6"/>
        <v>90500</v>
      </c>
      <c r="H21" s="173">
        <f t="shared" si="0"/>
        <v>308.1447963800905</v>
      </c>
      <c r="I21" s="209">
        <v>92</v>
      </c>
      <c r="J21" s="229">
        <v>7970</v>
      </c>
      <c r="L21" s="100">
        <f t="shared" si="7"/>
        <v>0</v>
      </c>
      <c r="M21" s="130">
        <f t="shared" si="1"/>
        <v>0</v>
      </c>
      <c r="N21" s="130">
        <f t="shared" si="2"/>
        <v>7530</v>
      </c>
      <c r="O21" s="130">
        <f t="shared" si="3"/>
        <v>0</v>
      </c>
      <c r="P21" s="130">
        <f t="shared" si="4"/>
        <v>0</v>
      </c>
      <c r="Q21" s="86" t="s">
        <v>187</v>
      </c>
    </row>
    <row r="22" spans="1:17" ht="13.95" customHeight="1" thickBot="1">
      <c r="A22" s="228">
        <v>13</v>
      </c>
      <c r="B22" s="204" t="s">
        <v>436</v>
      </c>
      <c r="C22" s="205">
        <v>549</v>
      </c>
      <c r="D22" s="206">
        <v>0.9</v>
      </c>
      <c r="E22" s="214" t="s">
        <v>174</v>
      </c>
      <c r="F22" s="216">
        <v>20740</v>
      </c>
      <c r="G22" s="198">
        <f t="shared" si="6"/>
        <v>111240</v>
      </c>
      <c r="H22" s="173">
        <f t="shared" si="0"/>
        <v>571.35746606334851</v>
      </c>
      <c r="I22" s="209">
        <v>92</v>
      </c>
      <c r="J22" s="229">
        <v>7940</v>
      </c>
      <c r="L22" s="100">
        <f t="shared" si="7"/>
        <v>0</v>
      </c>
      <c r="M22" s="130">
        <f t="shared" si="1"/>
        <v>0</v>
      </c>
      <c r="N22" s="130">
        <f t="shared" si="2"/>
        <v>20740</v>
      </c>
      <c r="O22" s="130">
        <f t="shared" si="3"/>
        <v>0</v>
      </c>
      <c r="P22" s="130">
        <f t="shared" si="4"/>
        <v>0</v>
      </c>
      <c r="Q22" s="86" t="s">
        <v>197</v>
      </c>
    </row>
    <row r="23" spans="1:17" ht="13.95" customHeight="1" thickBot="1">
      <c r="A23" s="228">
        <v>14</v>
      </c>
      <c r="B23" s="204" t="s">
        <v>436</v>
      </c>
      <c r="C23" s="205">
        <v>150</v>
      </c>
      <c r="D23" s="206">
        <v>0.3</v>
      </c>
      <c r="E23" s="214" t="s">
        <v>174</v>
      </c>
      <c r="F23" s="216">
        <v>1870</v>
      </c>
      <c r="G23" s="198">
        <f t="shared" si="6"/>
        <v>113110</v>
      </c>
      <c r="H23" s="173">
        <f t="shared" si="0"/>
        <v>152.03619909502262</v>
      </c>
      <c r="I23" s="209">
        <v>93</v>
      </c>
      <c r="J23" s="229">
        <v>7870</v>
      </c>
      <c r="L23" s="100">
        <f t="shared" si="7"/>
        <v>0</v>
      </c>
      <c r="M23" s="130">
        <f t="shared" si="1"/>
        <v>0</v>
      </c>
      <c r="N23" s="130">
        <f t="shared" si="2"/>
        <v>1870</v>
      </c>
      <c r="O23" s="130">
        <f t="shared" si="3"/>
        <v>0</v>
      </c>
      <c r="P23" s="130">
        <f t="shared" si="4"/>
        <v>0</v>
      </c>
      <c r="Q23" s="86" t="s">
        <v>249</v>
      </c>
    </row>
    <row r="24" spans="1:17" ht="13.95" customHeight="1" thickBot="1">
      <c r="A24" s="228">
        <v>15</v>
      </c>
      <c r="B24" s="204" t="s">
        <v>436</v>
      </c>
      <c r="C24" s="205">
        <v>350</v>
      </c>
      <c r="D24" s="206">
        <v>0.9</v>
      </c>
      <c r="E24" s="214" t="s">
        <v>174</v>
      </c>
      <c r="F24" s="216">
        <v>13220</v>
      </c>
      <c r="G24" s="198">
        <f t="shared" si="6"/>
        <v>126330</v>
      </c>
      <c r="H24" s="173">
        <f t="shared" si="0"/>
        <v>364.2533936651584</v>
      </c>
      <c r="I24" s="209">
        <v>93</v>
      </c>
      <c r="J24" s="229">
        <v>7830</v>
      </c>
      <c r="L24" s="100">
        <f t="shared" si="7"/>
        <v>0</v>
      </c>
      <c r="M24" s="130">
        <f t="shared" si="1"/>
        <v>0</v>
      </c>
      <c r="N24" s="130">
        <f t="shared" si="2"/>
        <v>13220</v>
      </c>
      <c r="O24" s="130">
        <f t="shared" si="3"/>
        <v>0</v>
      </c>
      <c r="P24" s="130">
        <f t="shared" si="4"/>
        <v>0</v>
      </c>
      <c r="Q24" s="86" t="s">
        <v>291</v>
      </c>
    </row>
    <row r="25" spans="1:17" ht="13.95" customHeight="1" thickBot="1">
      <c r="A25" s="228">
        <v>16</v>
      </c>
      <c r="B25" s="204" t="s">
        <v>436</v>
      </c>
      <c r="C25" s="205">
        <v>465</v>
      </c>
      <c r="D25" s="206">
        <v>1.3</v>
      </c>
      <c r="E25" s="214" t="s">
        <v>174</v>
      </c>
      <c r="F25" s="216">
        <v>25370</v>
      </c>
      <c r="G25" s="198">
        <f t="shared" si="6"/>
        <v>151700</v>
      </c>
      <c r="H25" s="173">
        <f t="shared" si="0"/>
        <v>492.35294117647061</v>
      </c>
      <c r="I25" s="209">
        <v>93</v>
      </c>
      <c r="J25" s="229">
        <v>8150</v>
      </c>
      <c r="L25" s="100">
        <f t="shared" si="7"/>
        <v>0</v>
      </c>
      <c r="M25" s="130">
        <f t="shared" si="1"/>
        <v>0</v>
      </c>
      <c r="N25" s="130">
        <f t="shared" si="2"/>
        <v>25370</v>
      </c>
      <c r="O25" s="130">
        <f t="shared" si="3"/>
        <v>0</v>
      </c>
      <c r="P25" s="130">
        <f t="shared" si="4"/>
        <v>0</v>
      </c>
      <c r="Q25" s="87" t="s">
        <v>214</v>
      </c>
    </row>
    <row r="26" spans="1:17" ht="13.95" customHeight="1" thickBot="1">
      <c r="A26" s="228">
        <v>17</v>
      </c>
      <c r="B26" s="204" t="s">
        <v>513</v>
      </c>
      <c r="C26" s="205">
        <v>300</v>
      </c>
      <c r="D26" s="206">
        <v>0.3</v>
      </c>
      <c r="E26" s="214" t="s">
        <v>174</v>
      </c>
      <c r="F26" s="216">
        <v>3780</v>
      </c>
      <c r="G26" s="198">
        <f t="shared" si="6"/>
        <v>155480</v>
      </c>
      <c r="H26" s="173">
        <f t="shared" si="0"/>
        <v>304.07239819004525</v>
      </c>
      <c r="I26" s="209">
        <v>95</v>
      </c>
      <c r="J26" s="229">
        <v>7240</v>
      </c>
      <c r="L26" s="100">
        <f t="shared" si="7"/>
        <v>0</v>
      </c>
      <c r="M26" s="130">
        <f t="shared" si="1"/>
        <v>0</v>
      </c>
      <c r="N26" s="130">
        <f t="shared" si="2"/>
        <v>3780</v>
      </c>
      <c r="O26" s="130">
        <f t="shared" si="3"/>
        <v>0</v>
      </c>
      <c r="P26" s="130">
        <f t="shared" si="4"/>
        <v>0</v>
      </c>
    </row>
    <row r="27" spans="1:17" ht="13.95" customHeight="1" thickBot="1">
      <c r="A27" s="228">
        <v>18</v>
      </c>
      <c r="B27" s="204" t="s">
        <v>513</v>
      </c>
      <c r="C27" s="205">
        <v>400</v>
      </c>
      <c r="D27" s="206">
        <v>0.9</v>
      </c>
      <c r="E27" s="214" t="s">
        <v>174</v>
      </c>
      <c r="F27" s="216">
        <v>15040</v>
      </c>
      <c r="G27" s="198">
        <f t="shared" si="6"/>
        <v>170520</v>
      </c>
      <c r="H27" s="173">
        <f t="shared" si="0"/>
        <v>416.28959276018105</v>
      </c>
      <c r="I27" s="209">
        <v>95</v>
      </c>
      <c r="J27" s="229">
        <v>7430</v>
      </c>
      <c r="L27" s="100">
        <f t="shared" si="7"/>
        <v>0</v>
      </c>
      <c r="M27" s="130">
        <f t="shared" si="1"/>
        <v>0</v>
      </c>
      <c r="N27" s="130">
        <f t="shared" si="2"/>
        <v>15040</v>
      </c>
      <c r="O27" s="130">
        <f t="shared" si="3"/>
        <v>0</v>
      </c>
      <c r="P27" s="130">
        <f t="shared" si="4"/>
        <v>0</v>
      </c>
    </row>
    <row r="28" spans="1:17" ht="13.95" customHeight="1" thickBot="1">
      <c r="A28" s="228">
        <v>19</v>
      </c>
      <c r="B28" s="204" t="s">
        <v>513</v>
      </c>
      <c r="C28" s="205">
        <v>400</v>
      </c>
      <c r="D28" s="206">
        <v>1.3</v>
      </c>
      <c r="E28" s="214" t="s">
        <v>174</v>
      </c>
      <c r="F28" s="216">
        <v>21810</v>
      </c>
      <c r="G28" s="198">
        <f t="shared" si="6"/>
        <v>192330</v>
      </c>
      <c r="H28" s="173">
        <f t="shared" si="0"/>
        <v>423.52941176470591</v>
      </c>
      <c r="I28" s="209">
        <v>95</v>
      </c>
      <c r="J28" s="229">
        <v>7460</v>
      </c>
      <c r="L28" s="100">
        <f t="shared" si="7"/>
        <v>0</v>
      </c>
      <c r="M28" s="130">
        <f t="shared" si="1"/>
        <v>0</v>
      </c>
      <c r="N28" s="130">
        <f t="shared" si="2"/>
        <v>21810</v>
      </c>
      <c r="O28" s="130">
        <f t="shared" si="3"/>
        <v>0</v>
      </c>
      <c r="P28" s="130">
        <f t="shared" si="4"/>
        <v>0</v>
      </c>
    </row>
    <row r="29" spans="1:17" ht="13.95" customHeight="1" thickBot="1">
      <c r="A29" s="228">
        <v>20</v>
      </c>
      <c r="B29" s="204" t="s">
        <v>513</v>
      </c>
      <c r="C29" s="205">
        <v>400</v>
      </c>
      <c r="D29" s="206">
        <v>0.9</v>
      </c>
      <c r="E29" s="214" t="s">
        <v>174</v>
      </c>
      <c r="F29" s="216">
        <v>15110</v>
      </c>
      <c r="G29" s="198">
        <f t="shared" si="6"/>
        <v>207440</v>
      </c>
      <c r="H29" s="173">
        <f t="shared" si="0"/>
        <v>416.28959276018105</v>
      </c>
      <c r="I29" s="209">
        <v>95</v>
      </c>
      <c r="J29" s="229">
        <v>7250</v>
      </c>
      <c r="L29" s="100">
        <f t="shared" si="7"/>
        <v>0</v>
      </c>
      <c r="M29" s="130">
        <f t="shared" si="1"/>
        <v>0</v>
      </c>
      <c r="N29" s="130">
        <f t="shared" si="2"/>
        <v>15110</v>
      </c>
      <c r="O29" s="130">
        <f t="shared" si="3"/>
        <v>0</v>
      </c>
      <c r="P29" s="130">
        <f t="shared" si="4"/>
        <v>0</v>
      </c>
    </row>
    <row r="30" spans="1:17" ht="13.95" customHeight="1" thickBot="1">
      <c r="A30" s="228">
        <v>21</v>
      </c>
      <c r="B30" s="204" t="s">
        <v>513</v>
      </c>
      <c r="C30" s="205">
        <v>300</v>
      </c>
      <c r="D30" s="206">
        <v>1.5</v>
      </c>
      <c r="E30" s="214" t="s">
        <v>174</v>
      </c>
      <c r="F30" s="216">
        <v>18880</v>
      </c>
      <c r="G30" s="198">
        <f t="shared" si="6"/>
        <v>226320</v>
      </c>
      <c r="H30" s="173">
        <f t="shared" si="0"/>
        <v>320.36199095022624</v>
      </c>
      <c r="I30" s="209">
        <v>95</v>
      </c>
      <c r="J30" s="229">
        <v>7800</v>
      </c>
      <c r="L30" s="100">
        <f t="shared" si="7"/>
        <v>0</v>
      </c>
      <c r="M30" s="130">
        <f t="shared" si="1"/>
        <v>0</v>
      </c>
      <c r="N30" s="130">
        <f t="shared" si="2"/>
        <v>18880</v>
      </c>
      <c r="O30" s="130">
        <f t="shared" si="3"/>
        <v>0</v>
      </c>
      <c r="P30" s="130">
        <f t="shared" si="4"/>
        <v>0</v>
      </c>
    </row>
    <row r="31" spans="1:17" ht="13.95" customHeight="1" thickBot="1">
      <c r="A31" s="228">
        <v>22</v>
      </c>
      <c r="B31" s="204" t="s">
        <v>513</v>
      </c>
      <c r="C31" s="205">
        <v>200</v>
      </c>
      <c r="D31" s="206">
        <v>0.6</v>
      </c>
      <c r="E31" s="214" t="s">
        <v>174</v>
      </c>
      <c r="F31" s="216">
        <v>5050</v>
      </c>
      <c r="G31" s="198">
        <f t="shared" si="6"/>
        <v>231370</v>
      </c>
      <c r="H31" s="173">
        <f t="shared" si="0"/>
        <v>205.42986425339365</v>
      </c>
      <c r="I31" s="209">
        <v>95</v>
      </c>
      <c r="J31" s="229">
        <v>7310</v>
      </c>
      <c r="L31" s="100">
        <f t="shared" si="7"/>
        <v>0</v>
      </c>
      <c r="M31" s="130">
        <f t="shared" si="1"/>
        <v>0</v>
      </c>
      <c r="N31" s="130">
        <f t="shared" si="2"/>
        <v>5050</v>
      </c>
      <c r="O31" s="130">
        <f t="shared" si="3"/>
        <v>0</v>
      </c>
      <c r="P31" s="130">
        <f t="shared" si="4"/>
        <v>0</v>
      </c>
    </row>
    <row r="32" spans="1:17" ht="13.95" customHeight="1" thickBot="1">
      <c r="A32" s="228">
        <v>23</v>
      </c>
      <c r="B32" s="204" t="s">
        <v>513</v>
      </c>
      <c r="C32" s="205">
        <v>197</v>
      </c>
      <c r="D32" s="206">
        <v>0</v>
      </c>
      <c r="E32" s="214" t="s">
        <v>186</v>
      </c>
      <c r="F32" s="216">
        <f t="shared" si="5"/>
        <v>0</v>
      </c>
      <c r="G32" s="198">
        <f t="shared" si="6"/>
        <v>231370</v>
      </c>
      <c r="H32" s="173">
        <f t="shared" si="0"/>
        <v>197</v>
      </c>
      <c r="I32" s="209">
        <v>95</v>
      </c>
      <c r="J32" s="229">
        <v>7180</v>
      </c>
      <c r="L32" s="100">
        <f t="shared" si="7"/>
        <v>0</v>
      </c>
      <c r="M32" s="130">
        <f t="shared" si="1"/>
        <v>0</v>
      </c>
      <c r="N32" s="130">
        <f t="shared" si="2"/>
        <v>0</v>
      </c>
      <c r="O32" s="130">
        <f t="shared" si="3"/>
        <v>0</v>
      </c>
      <c r="P32" s="130">
        <f t="shared" si="4"/>
        <v>0</v>
      </c>
    </row>
    <row r="33" spans="1:16" ht="13.95" customHeight="1" thickBot="1">
      <c r="A33" s="228">
        <v>24</v>
      </c>
      <c r="B33" s="204" t="s">
        <v>513</v>
      </c>
      <c r="C33" s="205">
        <v>200</v>
      </c>
      <c r="D33" s="206">
        <v>0.6</v>
      </c>
      <c r="E33" s="214" t="s">
        <v>174</v>
      </c>
      <c r="F33" s="216">
        <v>5010</v>
      </c>
      <c r="G33" s="198">
        <f t="shared" si="6"/>
        <v>236380</v>
      </c>
      <c r="H33" s="173">
        <f t="shared" si="0"/>
        <v>205.42986425339365</v>
      </c>
      <c r="I33" s="209">
        <v>95</v>
      </c>
      <c r="J33" s="229">
        <v>7260</v>
      </c>
      <c r="L33" s="100">
        <f t="shared" si="7"/>
        <v>0</v>
      </c>
      <c r="M33" s="130">
        <f t="shared" si="1"/>
        <v>0</v>
      </c>
      <c r="N33" s="130">
        <f t="shared" si="2"/>
        <v>5010</v>
      </c>
      <c r="O33" s="130">
        <f t="shared" si="3"/>
        <v>0</v>
      </c>
      <c r="P33" s="130">
        <f t="shared" si="4"/>
        <v>0</v>
      </c>
    </row>
    <row r="34" spans="1:16" ht="13.95" customHeight="1" thickBot="1">
      <c r="A34" s="228">
        <v>25</v>
      </c>
      <c r="B34" s="204" t="s">
        <v>513</v>
      </c>
      <c r="C34" s="205">
        <v>375</v>
      </c>
      <c r="D34" s="206">
        <v>0.9</v>
      </c>
      <c r="E34" s="214" t="s">
        <v>174</v>
      </c>
      <c r="F34" s="216">
        <v>14180</v>
      </c>
      <c r="G34" s="198">
        <f t="shared" si="6"/>
        <v>250560</v>
      </c>
      <c r="H34" s="173">
        <f t="shared" si="0"/>
        <v>390.27149321266972</v>
      </c>
      <c r="I34" s="209">
        <v>95</v>
      </c>
      <c r="J34" s="229">
        <v>7400</v>
      </c>
      <c r="L34" s="100">
        <f t="shared" si="7"/>
        <v>0</v>
      </c>
      <c r="M34" s="130">
        <f t="shared" si="1"/>
        <v>0</v>
      </c>
      <c r="N34" s="130">
        <f t="shared" si="2"/>
        <v>14180</v>
      </c>
      <c r="O34" s="130">
        <f t="shared" si="3"/>
        <v>0</v>
      </c>
      <c r="P34" s="130">
        <f t="shared" si="4"/>
        <v>0</v>
      </c>
    </row>
    <row r="35" spans="1:16" ht="13.95" customHeight="1" thickBot="1">
      <c r="A35" s="228">
        <v>26</v>
      </c>
      <c r="B35" s="204" t="s">
        <v>513</v>
      </c>
      <c r="C35" s="205">
        <v>250</v>
      </c>
      <c r="D35" s="206">
        <v>1.5</v>
      </c>
      <c r="E35" s="214" t="s">
        <v>174</v>
      </c>
      <c r="F35" s="216">
        <v>15750</v>
      </c>
      <c r="G35" s="198">
        <f t="shared" si="6"/>
        <v>266310</v>
      </c>
      <c r="H35" s="173">
        <f t="shared" si="0"/>
        <v>266.96832579185519</v>
      </c>
      <c r="I35" s="209">
        <v>95</v>
      </c>
      <c r="J35" s="229">
        <v>7800</v>
      </c>
      <c r="L35" s="100">
        <f t="shared" si="7"/>
        <v>0</v>
      </c>
      <c r="M35" s="130">
        <f t="shared" si="1"/>
        <v>0</v>
      </c>
      <c r="N35" s="130">
        <f t="shared" si="2"/>
        <v>15750</v>
      </c>
      <c r="O35" s="130">
        <f t="shared" si="3"/>
        <v>0</v>
      </c>
      <c r="P35" s="130">
        <f t="shared" si="4"/>
        <v>0</v>
      </c>
    </row>
    <row r="36" spans="1:16" ht="13.95" customHeight="1" thickBot="1">
      <c r="A36" s="228">
        <v>27</v>
      </c>
      <c r="B36" s="204" t="s">
        <v>513</v>
      </c>
      <c r="C36" s="205">
        <v>300</v>
      </c>
      <c r="D36" s="206">
        <v>0.6</v>
      </c>
      <c r="E36" s="214" t="s">
        <v>174</v>
      </c>
      <c r="F36" s="216">
        <v>7580</v>
      </c>
      <c r="G36" s="198">
        <f t="shared" si="6"/>
        <v>273890</v>
      </c>
      <c r="H36" s="173">
        <f t="shared" si="0"/>
        <v>308.1447963800905</v>
      </c>
      <c r="I36" s="209">
        <v>95</v>
      </c>
      <c r="J36" s="229">
        <v>7360</v>
      </c>
      <c r="L36" s="100">
        <f t="shared" si="7"/>
        <v>0</v>
      </c>
      <c r="M36" s="130">
        <f t="shared" si="1"/>
        <v>0</v>
      </c>
      <c r="N36" s="130">
        <f t="shared" si="2"/>
        <v>7580</v>
      </c>
      <c r="O36" s="130">
        <f t="shared" si="3"/>
        <v>0</v>
      </c>
      <c r="P36" s="130">
        <f t="shared" si="4"/>
        <v>0</v>
      </c>
    </row>
    <row r="37" spans="1:16" ht="13.95" customHeight="1" thickBot="1">
      <c r="A37" s="228">
        <v>28</v>
      </c>
      <c r="B37" s="204" t="s">
        <v>513</v>
      </c>
      <c r="C37" s="205">
        <v>410</v>
      </c>
      <c r="D37" s="206">
        <v>1</v>
      </c>
      <c r="E37" s="214" t="s">
        <v>174</v>
      </c>
      <c r="F37" s="216">
        <v>17280</v>
      </c>
      <c r="G37" s="198">
        <f t="shared" si="6"/>
        <v>291170</v>
      </c>
      <c r="H37" s="173">
        <f t="shared" si="0"/>
        <v>428.55203619909503</v>
      </c>
      <c r="I37" s="209">
        <v>95</v>
      </c>
      <c r="J37" s="229">
        <v>7460</v>
      </c>
      <c r="L37" s="100">
        <f t="shared" si="7"/>
        <v>0</v>
      </c>
      <c r="M37" s="130">
        <f t="shared" si="1"/>
        <v>0</v>
      </c>
      <c r="N37" s="130">
        <f t="shared" si="2"/>
        <v>17280</v>
      </c>
      <c r="O37" s="130">
        <f t="shared" si="3"/>
        <v>0</v>
      </c>
      <c r="P37" s="130">
        <f t="shared" si="4"/>
        <v>0</v>
      </c>
    </row>
    <row r="38" spans="1:16" ht="13.95" customHeight="1" thickBot="1">
      <c r="A38" s="228">
        <v>29</v>
      </c>
      <c r="B38" s="204" t="s">
        <v>513</v>
      </c>
      <c r="C38" s="205">
        <v>275</v>
      </c>
      <c r="D38" s="206">
        <v>1.3</v>
      </c>
      <c r="E38" s="214" t="s">
        <v>174</v>
      </c>
      <c r="F38" s="216">
        <v>14900</v>
      </c>
      <c r="G38" s="198">
        <f t="shared" si="6"/>
        <v>306070</v>
      </c>
      <c r="H38" s="173">
        <f t="shared" si="0"/>
        <v>291.1764705882353</v>
      </c>
      <c r="I38" s="209">
        <v>95</v>
      </c>
      <c r="J38" s="229">
        <v>7420</v>
      </c>
      <c r="L38" s="100">
        <f t="shared" si="7"/>
        <v>0</v>
      </c>
      <c r="M38" s="130">
        <f t="shared" si="1"/>
        <v>0</v>
      </c>
      <c r="N38" s="130">
        <f t="shared" si="2"/>
        <v>14900</v>
      </c>
      <c r="O38" s="130">
        <f t="shared" si="3"/>
        <v>0</v>
      </c>
      <c r="P38" s="130">
        <f t="shared" si="4"/>
        <v>0</v>
      </c>
    </row>
    <row r="39" spans="1:16" ht="13.95" customHeight="1" thickBot="1">
      <c r="A39" s="228">
        <v>30</v>
      </c>
      <c r="B39" s="204" t="s">
        <v>513</v>
      </c>
      <c r="C39" s="205">
        <v>223</v>
      </c>
      <c r="D39" s="206">
        <v>1.5</v>
      </c>
      <c r="E39" s="214" t="s">
        <v>174</v>
      </c>
      <c r="F39" s="216">
        <v>14020</v>
      </c>
      <c r="G39" s="198">
        <f t="shared" si="6"/>
        <v>320090</v>
      </c>
      <c r="H39" s="173">
        <f t="shared" si="0"/>
        <v>238.13574660633483</v>
      </c>
      <c r="I39" s="209">
        <v>95</v>
      </c>
      <c r="J39" s="229">
        <v>7700</v>
      </c>
      <c r="L39" s="100">
        <f t="shared" si="7"/>
        <v>0</v>
      </c>
      <c r="M39" s="130">
        <f t="shared" si="1"/>
        <v>0</v>
      </c>
      <c r="N39" s="130">
        <f t="shared" si="2"/>
        <v>14020</v>
      </c>
      <c r="O39" s="130">
        <f t="shared" si="3"/>
        <v>0</v>
      </c>
      <c r="P39" s="130">
        <f t="shared" si="4"/>
        <v>0</v>
      </c>
    </row>
    <row r="40" spans="1:16" ht="13.95" customHeight="1" thickBot="1">
      <c r="A40" s="228">
        <v>31</v>
      </c>
      <c r="B40" s="204" t="s">
        <v>518</v>
      </c>
      <c r="C40" s="205">
        <v>269</v>
      </c>
      <c r="D40" s="206">
        <v>1.75</v>
      </c>
      <c r="E40" s="214" t="s">
        <v>174</v>
      </c>
      <c r="F40" s="216">
        <v>13030</v>
      </c>
      <c r="G40" s="198">
        <f t="shared" si="6"/>
        <v>333120</v>
      </c>
      <c r="H40" s="173">
        <f t="shared" si="0"/>
        <v>290.30090497737552</v>
      </c>
      <c r="I40" s="209">
        <v>95</v>
      </c>
      <c r="J40" s="229">
        <v>7640</v>
      </c>
      <c r="L40" s="100">
        <f t="shared" si="7"/>
        <v>0</v>
      </c>
      <c r="M40" s="130">
        <f t="shared" si="1"/>
        <v>0</v>
      </c>
      <c r="N40" s="130">
        <f t="shared" si="2"/>
        <v>13030</v>
      </c>
      <c r="O40" s="130">
        <f t="shared" si="3"/>
        <v>0</v>
      </c>
      <c r="P40" s="130">
        <f t="shared" si="4"/>
        <v>0</v>
      </c>
    </row>
    <row r="41" spans="1:16" ht="13.95" customHeight="1" thickBot="1">
      <c r="A41" s="228">
        <v>32</v>
      </c>
      <c r="B41" s="204"/>
      <c r="C41" s="205"/>
      <c r="D41" s="206"/>
      <c r="E41" s="214"/>
      <c r="F41" s="216">
        <f t="shared" si="5"/>
        <v>0</v>
      </c>
      <c r="G41" s="198">
        <f t="shared" si="6"/>
        <v>333120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333120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333120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333120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333120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333120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333120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333120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416.48561999999998</v>
      </c>
      <c r="D49" s="213"/>
      <c r="E49" s="207" t="s">
        <v>214</v>
      </c>
      <c r="F49" s="215"/>
      <c r="G49" s="199"/>
      <c r="H49" s="173">
        <f t="shared" si="0"/>
        <v>416.48561999999998</v>
      </c>
      <c r="I49" s="205">
        <v>95</v>
      </c>
      <c r="J49" s="229">
        <v>7600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390096.39603999996</v>
      </c>
      <c r="D50" s="195" t="s">
        <v>294</v>
      </c>
      <c r="E50" s="177" t="s">
        <v>295</v>
      </c>
      <c r="F50" s="191">
        <f>SUM(F10:F46)</f>
        <v>333120</v>
      </c>
      <c r="G50" s="201" t="s">
        <v>212</v>
      </c>
      <c r="H50" s="200"/>
      <c r="I50" s="197"/>
      <c r="J50" s="231" t="s">
        <v>257</v>
      </c>
      <c r="K50" s="32"/>
      <c r="L50" s="100"/>
      <c r="M50" s="101"/>
      <c r="N50" s="101"/>
      <c r="O50" s="102"/>
      <c r="P50" s="102"/>
    </row>
    <row r="51" spans="1:17" ht="13.95" customHeight="1" thickBot="1">
      <c r="A51" s="230" t="s">
        <v>259</v>
      </c>
      <c r="B51" s="210">
        <v>0.20347222222222219</v>
      </c>
      <c r="C51" s="190" t="s">
        <v>258</v>
      </c>
      <c r="D51" s="180" t="s">
        <v>260</v>
      </c>
      <c r="E51" s="210">
        <v>0.28819444444444448</v>
      </c>
      <c r="F51" s="190" t="s">
        <v>258</v>
      </c>
      <c r="G51" s="180" t="s">
        <v>261</v>
      </c>
      <c r="H51" s="217">
        <v>43165</v>
      </c>
      <c r="I51" s="197" t="s">
        <v>301</v>
      </c>
      <c r="J51" s="232">
        <f>H49+H55</f>
        <v>466.48561999999998</v>
      </c>
      <c r="K51" s="172"/>
      <c r="L51" s="100"/>
      <c r="M51" s="101"/>
      <c r="N51" s="101"/>
      <c r="O51" s="102"/>
      <c r="P51" s="102"/>
    </row>
    <row r="52" spans="1:17" ht="13.95" customHeight="1" thickBot="1">
      <c r="A52" s="230" t="s">
        <v>234</v>
      </c>
      <c r="B52" s="205">
        <v>470</v>
      </c>
      <c r="C52" s="179" t="s">
        <v>134</v>
      </c>
      <c r="D52" s="180" t="s">
        <v>216</v>
      </c>
      <c r="E52" s="211">
        <f>MAX(D10:D48)</f>
        <v>1.75</v>
      </c>
      <c r="F52" s="179" t="s">
        <v>221</v>
      </c>
      <c r="G52" s="180" t="s">
        <v>222</v>
      </c>
      <c r="H52" s="211">
        <f>F50/(SUM(C15:C48)*42)</f>
        <v>0.96115227477321519</v>
      </c>
      <c r="I52" s="197" t="s">
        <v>221</v>
      </c>
      <c r="J52" s="233" t="s">
        <v>292</v>
      </c>
      <c r="L52" s="100"/>
      <c r="M52" s="101"/>
      <c r="N52" s="101"/>
      <c r="O52" s="102"/>
      <c r="P52" s="102"/>
    </row>
    <row r="53" spans="1:17" ht="13.95" customHeight="1" thickBot="1">
      <c r="A53" s="230" t="s">
        <v>235</v>
      </c>
      <c r="B53" s="205">
        <v>1543</v>
      </c>
      <c r="C53" s="179" t="s">
        <v>134</v>
      </c>
      <c r="D53" s="180" t="s">
        <v>217</v>
      </c>
      <c r="E53" s="205">
        <f>MAX(I10:I49)</f>
        <v>95</v>
      </c>
      <c r="F53" s="179" t="s">
        <v>135</v>
      </c>
      <c r="G53" s="180" t="s">
        <v>219</v>
      </c>
      <c r="H53" s="205">
        <f>AVERAGE(I14:I48)</f>
        <v>92.962962962962962</v>
      </c>
      <c r="I53" s="197" t="s">
        <v>135</v>
      </c>
      <c r="J53" s="234">
        <f>SUM(H10:H49)+E55+H55</f>
        <v>10136.536578845078</v>
      </c>
      <c r="L53" s="172"/>
      <c r="M53" s="172"/>
      <c r="N53" s="172"/>
      <c r="O53" s="172"/>
      <c r="P53" s="172"/>
    </row>
    <row r="54" spans="1:17" ht="13.95" customHeight="1" thickBot="1">
      <c r="A54" s="230" t="s">
        <v>136</v>
      </c>
      <c r="B54" s="208">
        <v>1023</v>
      </c>
      <c r="C54" s="179" t="s">
        <v>134</v>
      </c>
      <c r="D54" s="180" t="s">
        <v>218</v>
      </c>
      <c r="E54" s="205">
        <f>MAX(J10:J49)</f>
        <v>8470</v>
      </c>
      <c r="F54" s="179" t="s">
        <v>134</v>
      </c>
      <c r="G54" s="180" t="s">
        <v>220</v>
      </c>
      <c r="H54" s="205">
        <f>AVERAGE(J14:J48)</f>
        <v>7735.1851851851852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0.54757050061597035</v>
      </c>
      <c r="C55" s="179" t="s">
        <v>289</v>
      </c>
      <c r="D55" s="189" t="s">
        <v>287</v>
      </c>
      <c r="E55" s="212">
        <v>432</v>
      </c>
      <c r="F55" s="179" t="s">
        <v>288</v>
      </c>
      <c r="G55" s="178" t="s">
        <v>290</v>
      </c>
      <c r="H55" s="212">
        <v>50</v>
      </c>
      <c r="I55" s="197" t="s">
        <v>288</v>
      </c>
      <c r="J55" s="234">
        <f>(C50/42)+E55+H55</f>
        <v>9770.0094295238086</v>
      </c>
      <c r="L55" s="85">
        <f t="shared" ref="L55:P55" si="10">SUM(L10:L49)</f>
        <v>59.523809523809526</v>
      </c>
      <c r="M55" s="85">
        <f t="shared" si="10"/>
        <v>82970</v>
      </c>
      <c r="N55" s="85">
        <f t="shared" si="10"/>
        <v>250150</v>
      </c>
      <c r="O55" s="85">
        <f t="shared" si="10"/>
        <v>0</v>
      </c>
      <c r="P55" s="85">
        <f t="shared" si="10"/>
        <v>0</v>
      </c>
    </row>
    <row r="56" spans="1:17" ht="43.2" customHeight="1">
      <c r="A56" s="625" t="s">
        <v>516</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18786</v>
      </c>
      <c r="B61" s="119">
        <f>C6</f>
        <v>18935</v>
      </c>
      <c r="C61" s="119">
        <f>C50</f>
        <v>390096.39603999996</v>
      </c>
      <c r="D61" s="119">
        <f>J55</f>
        <v>9770.0094295238086</v>
      </c>
      <c r="E61" s="119">
        <f>F50</f>
        <v>333120</v>
      </c>
      <c r="F61" s="119">
        <f>M55</f>
        <v>82970</v>
      </c>
      <c r="G61" s="119">
        <f>N55</f>
        <v>250150</v>
      </c>
      <c r="H61" s="119">
        <f>O55</f>
        <v>0</v>
      </c>
      <c r="I61" s="119">
        <f>P55</f>
        <v>0</v>
      </c>
      <c r="J61" s="119">
        <f>B52</f>
        <v>470</v>
      </c>
      <c r="K61" s="119">
        <f>B53</f>
        <v>1543</v>
      </c>
      <c r="L61" s="119">
        <f>B54</f>
        <v>1023</v>
      </c>
      <c r="M61" s="120">
        <f>B55</f>
        <v>0.54757050061597035</v>
      </c>
      <c r="N61" s="119">
        <f>E53</f>
        <v>95</v>
      </c>
      <c r="O61" s="119">
        <f>H53</f>
        <v>92.962962962962962</v>
      </c>
      <c r="P61" s="119">
        <f>E54</f>
        <v>8470</v>
      </c>
      <c r="Q61" s="119">
        <f>H54</f>
        <v>7735.1851851851852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2"/>
  <sheetViews>
    <sheetView zoomScaleNormal="100" workbookViewId="0">
      <pane ySplit="4" topLeftCell="A38" activePane="bottomLeft" state="frozen"/>
      <selection activeCell="E17" sqref="E17"/>
      <selection pane="bottomLeft" activeCell="H64" sqref="H64"/>
    </sheetView>
  </sheetViews>
  <sheetFormatPr defaultRowHeight="14.4"/>
  <cols>
    <col min="1" max="1" width="12" bestFit="1" customWidth="1"/>
    <col min="2" max="5" width="10.6640625" customWidth="1"/>
    <col min="6" max="6" width="12.44140625" bestFit="1" customWidth="1"/>
    <col min="7" max="12" width="10.6640625" customWidth="1"/>
    <col min="13" max="13" width="9.6640625" customWidth="1"/>
    <col min="14" max="14" width="8.44140625" bestFit="1" customWidth="1"/>
    <col min="15" max="18" width="10.6640625" customWidth="1"/>
  </cols>
  <sheetData>
    <row r="1" spans="1:18" ht="15.6">
      <c r="A1" s="707" t="str">
        <f>'Perf Sheet '!$A$2</f>
        <v>Gwendolyn 2517LA</v>
      </c>
      <c r="B1" s="707"/>
      <c r="C1" s="707"/>
      <c r="D1" s="707"/>
      <c r="E1" s="707"/>
      <c r="F1" s="707"/>
      <c r="G1" s="707"/>
      <c r="H1" s="707"/>
      <c r="I1" s="707"/>
      <c r="J1" s="707"/>
      <c r="K1" s="707"/>
      <c r="L1" s="707"/>
      <c r="M1" s="707"/>
      <c r="N1" s="707"/>
      <c r="O1" s="707"/>
      <c r="P1" s="707"/>
      <c r="Q1" s="707"/>
      <c r="R1" s="707"/>
    </row>
    <row r="2" spans="1:18">
      <c r="A2" s="708" t="s">
        <v>131</v>
      </c>
      <c r="B2" s="708"/>
      <c r="C2" s="708"/>
      <c r="D2" s="708"/>
      <c r="E2" s="708"/>
      <c r="F2" s="708"/>
      <c r="G2" s="708"/>
      <c r="H2" s="708"/>
      <c r="I2" s="708"/>
      <c r="J2" s="708"/>
      <c r="K2" s="708"/>
      <c r="L2" s="708"/>
      <c r="M2" s="708"/>
      <c r="N2" s="708"/>
      <c r="O2" s="708"/>
      <c r="P2" s="708"/>
      <c r="Q2" s="708"/>
      <c r="R2" s="708"/>
    </row>
    <row r="3" spans="1:18" ht="15.6">
      <c r="A3" s="131" t="s">
        <v>159</v>
      </c>
      <c r="B3" s="709" t="str">
        <f>'Perf Sheet '!$C$7</f>
        <v>Lower Spraberry "A"</v>
      </c>
      <c r="C3" s="709"/>
      <c r="D3" s="709"/>
      <c r="E3" s="709"/>
      <c r="F3" s="710" t="s">
        <v>231</v>
      </c>
      <c r="G3" s="710"/>
      <c r="H3" s="710"/>
      <c r="I3" s="710"/>
      <c r="J3" s="710"/>
      <c r="K3" s="710"/>
      <c r="L3" s="710"/>
      <c r="M3" s="710"/>
      <c r="N3" s="710"/>
      <c r="O3" s="710"/>
      <c r="P3" s="710"/>
      <c r="Q3" s="710"/>
      <c r="R3" s="710"/>
    </row>
    <row r="4" spans="1:18">
      <c r="A4" s="132" t="s">
        <v>128</v>
      </c>
      <c r="B4" s="133" t="s">
        <v>188</v>
      </c>
      <c r="C4" s="133" t="s">
        <v>189</v>
      </c>
      <c r="D4" s="133" t="s">
        <v>158</v>
      </c>
      <c r="E4" s="133" t="s">
        <v>152</v>
      </c>
      <c r="F4" s="133" t="s">
        <v>133</v>
      </c>
      <c r="G4" s="133" t="str">
        <f>IF('Stage Master'!M55&gt;0,'Stage Master'!M54,"Proppant 1")</f>
        <v>100 Mesh</v>
      </c>
      <c r="H4" s="133" t="str">
        <f>IF('Stage Master'!N55&gt;0,'Stage Master'!N54,"Proppant 2")</f>
        <v>30/50 White</v>
      </c>
      <c r="I4" s="133" t="str">
        <f>IF('Stage Master'!O55&gt;0,'Stage Master'!O54,"Proppant 3")</f>
        <v>Proppant 3</v>
      </c>
      <c r="J4" s="133" t="str">
        <f>IF('Stage Master'!P55&gt;0,'Stage Master'!P54,"Proppant 4")</f>
        <v>Proppant 4</v>
      </c>
      <c r="K4" s="133" t="s">
        <v>215</v>
      </c>
      <c r="L4" s="133" t="s">
        <v>160</v>
      </c>
      <c r="M4" s="133" t="s">
        <v>153</v>
      </c>
      <c r="N4" s="133" t="s">
        <v>190</v>
      </c>
      <c r="O4" s="133" t="s">
        <v>154</v>
      </c>
      <c r="P4" s="133" t="s">
        <v>155</v>
      </c>
      <c r="Q4" s="133" t="s">
        <v>157</v>
      </c>
      <c r="R4" s="133" t="s">
        <v>156</v>
      </c>
    </row>
    <row r="5" spans="1:18">
      <c r="A5" s="134">
        <v>1</v>
      </c>
      <c r="B5" s="135">
        <f>'Stage (1)'!A61</f>
        <v>19330</v>
      </c>
      <c r="C5" s="135">
        <f>'Stage (1)'!B61</f>
        <v>19348</v>
      </c>
      <c r="D5" s="135">
        <f>'Stage (1)'!C61</f>
        <v>349420.9362</v>
      </c>
      <c r="E5" s="135">
        <f>'Stage (1)'!D61</f>
        <v>8369.5460999999996</v>
      </c>
      <c r="F5" s="135">
        <f>'Stage (1)'!E61</f>
        <v>151480</v>
      </c>
      <c r="G5" s="135">
        <f>'Stage (1)'!F61</f>
        <v>41490</v>
      </c>
      <c r="H5" s="135">
        <f>'Stage (1)'!G61</f>
        <v>109990</v>
      </c>
      <c r="I5" s="135">
        <f>'Stage (1)'!H61</f>
        <v>0</v>
      </c>
      <c r="J5" s="135">
        <f>'Stage (1)'!I61</f>
        <v>0</v>
      </c>
      <c r="K5" s="135">
        <f>'Stage (1)'!J61</f>
        <v>2238</v>
      </c>
      <c r="L5" s="135">
        <f>'Stage (1)'!K61</f>
        <v>4320</v>
      </c>
      <c r="M5" s="135">
        <f>'Stage (1)'!L61</f>
        <v>1382</v>
      </c>
      <c r="N5" s="578">
        <f>'Stage (1)'!M61</f>
        <v>0.58748245025709822</v>
      </c>
      <c r="O5" s="135">
        <f>'Stage (1)'!N61</f>
        <v>85</v>
      </c>
      <c r="P5" s="135">
        <f>'Stage (1)'!O61</f>
        <v>79.533333333333331</v>
      </c>
      <c r="Q5" s="135">
        <f>'Stage (1)'!P61</f>
        <v>8550</v>
      </c>
      <c r="R5" s="135">
        <f>'Stage (1)'!Q61</f>
        <v>7792</v>
      </c>
    </row>
    <row r="6" spans="1:18">
      <c r="A6" s="136">
        <v>2</v>
      </c>
      <c r="B6" s="136">
        <f>'Stage (2)'!A61</f>
        <v>19148.5</v>
      </c>
      <c r="C6" s="136">
        <f>'Stage (2)'!B61</f>
        <v>19298</v>
      </c>
      <c r="D6" s="136">
        <f>'Stage (2)'!C61</f>
        <v>391987.93429</v>
      </c>
      <c r="E6" s="136">
        <f>'Stage (2)'!D61</f>
        <v>10341.046054523809</v>
      </c>
      <c r="F6" s="136">
        <f>'Stage (2)'!E61</f>
        <v>333760</v>
      </c>
      <c r="G6" s="136">
        <f>'Stage (2)'!F61</f>
        <v>83520</v>
      </c>
      <c r="H6" s="136">
        <f>'Stage (2)'!G61</f>
        <v>250240</v>
      </c>
      <c r="I6" s="136">
        <f>'Stage (2)'!H61</f>
        <v>0</v>
      </c>
      <c r="J6" s="136">
        <f>'Stage (2)'!I61</f>
        <v>0</v>
      </c>
      <c r="K6" s="136">
        <f>'Stage (2)'!J61</f>
        <v>456</v>
      </c>
      <c r="L6" s="136">
        <f>'Stage (2)'!K61</f>
        <v>5851</v>
      </c>
      <c r="M6" s="136">
        <f>'Stage (2)'!L61</f>
        <v>953</v>
      </c>
      <c r="N6" s="137">
        <f>'Stage (2)'!M61</f>
        <v>0.53959955257270698</v>
      </c>
      <c r="O6" s="136">
        <f>'Stage (2)'!N61</f>
        <v>95</v>
      </c>
      <c r="P6" s="136">
        <f>'Stage (2)'!O61</f>
        <v>92.192307692307693</v>
      </c>
      <c r="Q6" s="136">
        <f>'Stage (2)'!P61</f>
        <v>8390</v>
      </c>
      <c r="R6" s="136">
        <f>'Stage (2)'!Q61</f>
        <v>8049.6153846153848</v>
      </c>
    </row>
    <row r="7" spans="1:18">
      <c r="A7" s="134">
        <v>3</v>
      </c>
      <c r="B7" s="134">
        <f>'Stage (3)'!A61</f>
        <v>18967</v>
      </c>
      <c r="C7" s="134">
        <f>'Stage (3)'!B61</f>
        <v>19117</v>
      </c>
      <c r="D7" s="134">
        <f>'Stage (3)'!C61</f>
        <v>383334.93238000001</v>
      </c>
      <c r="E7" s="134">
        <f>'Stage (3)'!D61</f>
        <v>9670.0221995238098</v>
      </c>
      <c r="F7" s="134">
        <f>'Stage (3)'!E61</f>
        <v>333670</v>
      </c>
      <c r="G7" s="134">
        <f>'Stage (3)'!F61</f>
        <v>82770</v>
      </c>
      <c r="H7" s="134">
        <f>'Stage (3)'!G61</f>
        <v>250900</v>
      </c>
      <c r="I7" s="134">
        <f>'Stage (3)'!H61</f>
        <v>0</v>
      </c>
      <c r="J7" s="134">
        <f>'Stage (3)'!I61</f>
        <v>0</v>
      </c>
      <c r="K7" s="134">
        <f>'Stage (3)'!J61</f>
        <v>425</v>
      </c>
      <c r="L7" s="134">
        <f>'Stage (3)'!K61</f>
        <v>2430</v>
      </c>
      <c r="M7" s="134">
        <f>'Stage (3)'!L61</f>
        <v>1127</v>
      </c>
      <c r="N7" s="138">
        <f>'Stage (3)'!M61</f>
        <v>0.55913318410744262</v>
      </c>
      <c r="O7" s="134">
        <f>'Stage (3)'!N61</f>
        <v>95</v>
      </c>
      <c r="P7" s="134">
        <f>'Stage (3)'!O61</f>
        <v>93.111111111111114</v>
      </c>
      <c r="Q7" s="134">
        <f>'Stage (3)'!P61</f>
        <v>8340</v>
      </c>
      <c r="R7" s="134">
        <f>'Stage (3)'!Q61</f>
        <v>7575.9259259259261</v>
      </c>
    </row>
    <row r="8" spans="1:18">
      <c r="A8" s="136">
        <v>4</v>
      </c>
      <c r="B8" s="136">
        <f>'Stage (4)'!A61</f>
        <v>18786</v>
      </c>
      <c r="C8" s="136">
        <f>'Stage (4)'!B61</f>
        <v>18935</v>
      </c>
      <c r="D8" s="136">
        <f>'Stage (4)'!C61</f>
        <v>390096.39603999996</v>
      </c>
      <c r="E8" s="136">
        <f>'Stage (4)'!D61</f>
        <v>9770.0094295238086</v>
      </c>
      <c r="F8" s="136">
        <f>'Stage (4)'!E61</f>
        <v>333120</v>
      </c>
      <c r="G8" s="136">
        <f>'Stage (4)'!F61</f>
        <v>82970</v>
      </c>
      <c r="H8" s="136">
        <f>'Stage (4)'!G61</f>
        <v>250150</v>
      </c>
      <c r="I8" s="136">
        <f>'Stage (4)'!H61</f>
        <v>0</v>
      </c>
      <c r="J8" s="136">
        <f>'Stage (4)'!I61</f>
        <v>0</v>
      </c>
      <c r="K8" s="136">
        <f>'Stage (4)'!J61</f>
        <v>470</v>
      </c>
      <c r="L8" s="136">
        <f>'Stage (4)'!K61</f>
        <v>1543</v>
      </c>
      <c r="M8" s="136">
        <f>'Stage (4)'!L61</f>
        <v>1023</v>
      </c>
      <c r="N8" s="137">
        <f>'Stage (4)'!M61</f>
        <v>0.54757050061597035</v>
      </c>
      <c r="O8" s="136">
        <f>'Stage (4)'!N61</f>
        <v>95</v>
      </c>
      <c r="P8" s="136">
        <f>'Stage (4)'!O61</f>
        <v>92.962962962962962</v>
      </c>
      <c r="Q8" s="136">
        <f>'Stage (4)'!P61</f>
        <v>8470</v>
      </c>
      <c r="R8" s="136">
        <f>'Stage (4)'!Q61</f>
        <v>7735.1851851851852</v>
      </c>
    </row>
    <row r="9" spans="1:18">
      <c r="A9" s="134">
        <v>5</v>
      </c>
      <c r="B9" s="134">
        <f>'Stage (5)'!A61</f>
        <v>18604</v>
      </c>
      <c r="C9" s="134">
        <f>'Stage (5)'!B61</f>
        <v>18754</v>
      </c>
      <c r="D9" s="134">
        <f>'Stage (5)'!C61</f>
        <v>402946.92855999997</v>
      </c>
      <c r="E9" s="134">
        <f>'Stage (5)'!D61</f>
        <v>10088.974489523809</v>
      </c>
      <c r="F9" s="134">
        <f>'Stage (5)'!E61</f>
        <v>333400</v>
      </c>
      <c r="G9" s="134">
        <f>'Stage (5)'!F61</f>
        <v>69060</v>
      </c>
      <c r="H9" s="134">
        <f>'Stage (5)'!G61</f>
        <v>264340</v>
      </c>
      <c r="I9" s="134">
        <f>'Stage (5)'!H61</f>
        <v>0</v>
      </c>
      <c r="J9" s="134">
        <f>'Stage (5)'!I61</f>
        <v>0</v>
      </c>
      <c r="K9" s="134">
        <f>'Stage (5)'!J61</f>
        <v>419</v>
      </c>
      <c r="L9" s="134">
        <f>'Stage (5)'!K61</f>
        <v>5152</v>
      </c>
      <c r="M9" s="134">
        <f>'Stage (5)'!L61</f>
        <v>1184</v>
      </c>
      <c r="N9" s="138">
        <f>'Stage (5)'!M61</f>
        <v>0.5656759300761991</v>
      </c>
      <c r="O9" s="134">
        <f>'Stage (5)'!N61</f>
        <v>95</v>
      </c>
      <c r="P9" s="134">
        <f>'Stage (5)'!O61</f>
        <v>92.851851851851848</v>
      </c>
      <c r="Q9" s="134">
        <f>'Stage (5)'!P61</f>
        <v>8450</v>
      </c>
      <c r="R9" s="134">
        <f>'Stage (5)'!Q61</f>
        <v>7687.0370370370374</v>
      </c>
    </row>
    <row r="10" spans="1:18">
      <c r="A10" s="136">
        <v>6</v>
      </c>
      <c r="B10" s="136">
        <f>'Stage (6)'!A61</f>
        <v>18423</v>
      </c>
      <c r="C10" s="136">
        <f>'Stage (6)'!B61</f>
        <v>18572</v>
      </c>
      <c r="D10" s="136">
        <f>'Stage (6)'!C61</f>
        <v>382282.39222000004</v>
      </c>
      <c r="E10" s="136">
        <f>'Stage (6)'!D61</f>
        <v>9566.9617195238097</v>
      </c>
      <c r="F10" s="136">
        <f>'Stage (6)'!E61</f>
        <v>333360</v>
      </c>
      <c r="G10" s="136">
        <f>'Stage (6)'!F61</f>
        <v>82900</v>
      </c>
      <c r="H10" s="136">
        <f>'Stage (6)'!G61</f>
        <v>250460</v>
      </c>
      <c r="I10" s="136">
        <f>'Stage (6)'!H61</f>
        <v>0</v>
      </c>
      <c r="J10" s="136">
        <f>'Stage (6)'!I61</f>
        <v>0</v>
      </c>
      <c r="K10" s="136">
        <f>'Stage (6)'!J61</f>
        <v>480</v>
      </c>
      <c r="L10" s="136">
        <f>'Stage (6)'!K61</f>
        <v>5350</v>
      </c>
      <c r="M10" s="136">
        <f>'Stage (6)'!L61</f>
        <v>1272</v>
      </c>
      <c r="N10" s="137">
        <f>'Stage (6)'!M61</f>
        <v>0.57560089686098659</v>
      </c>
      <c r="O10" s="136">
        <f>'Stage (6)'!N61</f>
        <v>95</v>
      </c>
      <c r="P10" s="136">
        <f>'Stage (6)'!O61</f>
        <v>92.629629629629633</v>
      </c>
      <c r="Q10" s="136">
        <f>'Stage (6)'!P61</f>
        <v>8450</v>
      </c>
      <c r="R10" s="136">
        <f>'Stage (6)'!Q61</f>
        <v>7437.7777777777774</v>
      </c>
    </row>
    <row r="11" spans="1:18">
      <c r="A11" s="134">
        <v>7</v>
      </c>
      <c r="B11" s="134">
        <f>'Stage (7)'!A61</f>
        <v>18241</v>
      </c>
      <c r="C11" s="134">
        <f>'Stage (7)'!B61</f>
        <v>18391</v>
      </c>
      <c r="D11" s="134">
        <f>'Stage (7)'!C61</f>
        <v>373670.92473999993</v>
      </c>
      <c r="E11" s="134">
        <f>'Stage (7)'!D61</f>
        <v>9393.9267795238084</v>
      </c>
      <c r="F11" s="134">
        <f>'Stage (7)'!E61</f>
        <v>333200</v>
      </c>
      <c r="G11" s="134">
        <f>'Stage (7)'!F61</f>
        <v>82880</v>
      </c>
      <c r="H11" s="134">
        <f>'Stage (7)'!G61</f>
        <v>250320</v>
      </c>
      <c r="I11" s="134">
        <f>'Stage (7)'!H61</f>
        <v>0</v>
      </c>
      <c r="J11" s="134">
        <f>'Stage (7)'!I61</f>
        <v>0</v>
      </c>
      <c r="K11" s="134">
        <f>'Stage (7)'!J61</f>
        <v>547</v>
      </c>
      <c r="L11" s="134">
        <f>'Stage (7)'!K61</f>
        <v>1518</v>
      </c>
      <c r="M11" s="134">
        <f>'Stage (7)'!L61</f>
        <v>1357</v>
      </c>
      <c r="N11" s="138">
        <f>'Stage (7)'!M61</f>
        <v>0.5851812268700235</v>
      </c>
      <c r="O11" s="134">
        <f>'Stage (7)'!N61</f>
        <v>95</v>
      </c>
      <c r="P11" s="134">
        <f>'Stage (7)'!O61</f>
        <v>93.15384615384616</v>
      </c>
      <c r="Q11" s="134">
        <f>'Stage (7)'!P61</f>
        <v>8310</v>
      </c>
      <c r="R11" s="134">
        <f>'Stage (7)'!Q61</f>
        <v>7226.5384615384619</v>
      </c>
    </row>
    <row r="12" spans="1:18">
      <c r="A12" s="136">
        <v>8</v>
      </c>
      <c r="B12" s="136">
        <f>'Stage (8)'!A61</f>
        <v>18059.5</v>
      </c>
      <c r="C12" s="136">
        <f>'Stage (8)'!B61</f>
        <v>18209</v>
      </c>
      <c r="D12" s="136">
        <f>'Stage (8)'!C61</f>
        <v>372619.92283</v>
      </c>
      <c r="E12" s="136">
        <f>'Stage (8)'!D61</f>
        <v>9249.9029245238089</v>
      </c>
      <c r="F12" s="136">
        <f>'Stage (8)'!E61</f>
        <v>333100</v>
      </c>
      <c r="G12" s="136">
        <f>'Stage (8)'!F61</f>
        <v>83000</v>
      </c>
      <c r="H12" s="136">
        <f>'Stage (8)'!G61</f>
        <v>250100</v>
      </c>
      <c r="I12" s="136">
        <f>'Stage (8)'!H61</f>
        <v>0</v>
      </c>
      <c r="J12" s="136">
        <f>'Stage (8)'!I61</f>
        <v>0</v>
      </c>
      <c r="K12" s="136">
        <f>'Stage (8)'!J61</f>
        <v>520</v>
      </c>
      <c r="L12" s="136">
        <f>'Stage (8)'!K61</f>
        <v>3250</v>
      </c>
      <c r="M12" s="136">
        <f>'Stage (8)'!L61</f>
        <v>1385</v>
      </c>
      <c r="N12" s="137">
        <f>'Stage (8)'!M61</f>
        <v>0.58835614133482894</v>
      </c>
      <c r="O12" s="136">
        <f>'Stage (8)'!N61</f>
        <v>96</v>
      </c>
      <c r="P12" s="136">
        <f>'Stage (8)'!O61</f>
        <v>92.461538461538467</v>
      </c>
      <c r="Q12" s="136">
        <f>'Stage (8)'!P61</f>
        <v>8340</v>
      </c>
      <c r="R12" s="136">
        <f>'Stage (8)'!Q61</f>
        <v>7197.3076923076924</v>
      </c>
    </row>
    <row r="13" spans="1:18">
      <c r="A13" s="134">
        <v>9</v>
      </c>
      <c r="B13" s="134">
        <f>'Stage (9)'!A61</f>
        <v>17878</v>
      </c>
      <c r="C13" s="134">
        <f>'Stage (9)'!B61</f>
        <v>18027.5</v>
      </c>
      <c r="D13" s="134">
        <f>'Stage (9)'!C61</f>
        <v>371778.92092</v>
      </c>
      <c r="E13" s="134">
        <f>'Stage (9)'!D61</f>
        <v>9252.8790695238094</v>
      </c>
      <c r="F13" s="134">
        <f>'Stage (9)'!E61</f>
        <v>333100</v>
      </c>
      <c r="G13" s="134">
        <f>'Stage (9)'!F61</f>
        <v>83020</v>
      </c>
      <c r="H13" s="134">
        <f>'Stage (9)'!G61</f>
        <v>250080</v>
      </c>
      <c r="I13" s="134">
        <f>'Stage (9)'!H61</f>
        <v>0</v>
      </c>
      <c r="J13" s="134">
        <f>'Stage (9)'!I61</f>
        <v>0</v>
      </c>
      <c r="K13" s="134">
        <f>'Stage (9)'!J61</f>
        <v>501</v>
      </c>
      <c r="L13" s="134">
        <f>'Stage (9)'!K61</f>
        <v>5453</v>
      </c>
      <c r="M13" s="134">
        <f>'Stage (9)'!L61</f>
        <v>1373</v>
      </c>
      <c r="N13" s="138">
        <f>'Stage (9)'!M61</f>
        <v>0.58707922792054756</v>
      </c>
      <c r="O13" s="134">
        <f>'Stage (9)'!N61</f>
        <v>95</v>
      </c>
      <c r="P13" s="134">
        <f>'Stage (9)'!O61</f>
        <v>93.884615384615387</v>
      </c>
      <c r="Q13" s="134">
        <f>'Stage (9)'!P61</f>
        <v>8250</v>
      </c>
      <c r="R13" s="134">
        <f>'Stage (9)'!Q61</f>
        <v>7442.2307692307695</v>
      </c>
    </row>
    <row r="14" spans="1:18">
      <c r="A14" s="136">
        <v>10</v>
      </c>
      <c r="B14" s="136">
        <f>'Stage (10)'!A61</f>
        <v>17697</v>
      </c>
      <c r="C14" s="136">
        <f>'Stage (10)'!B61</f>
        <v>17846</v>
      </c>
      <c r="D14" s="136">
        <f>'Stage (10)'!C61</f>
        <v>383286.38457999995</v>
      </c>
      <c r="E14" s="136">
        <f>'Stage (10)'!D61</f>
        <v>9513.8662995238083</v>
      </c>
      <c r="F14" s="136">
        <f>'Stage (10)'!E61</f>
        <v>333090</v>
      </c>
      <c r="G14" s="136">
        <f>'Stage (10)'!F61</f>
        <v>83030</v>
      </c>
      <c r="H14" s="136">
        <f>'Stage (10)'!G61</f>
        <v>250060</v>
      </c>
      <c r="I14" s="136">
        <f>'Stage (10)'!H61</f>
        <v>0</v>
      </c>
      <c r="J14" s="136">
        <f>'Stage (10)'!I61</f>
        <v>0</v>
      </c>
      <c r="K14" s="136">
        <f>'Stage (10)'!J61</f>
        <v>542</v>
      </c>
      <c r="L14" s="136">
        <f>'Stage (10)'!K61</f>
        <v>3960</v>
      </c>
      <c r="M14" s="136">
        <f>'Stage (10)'!L61</f>
        <v>1292</v>
      </c>
      <c r="N14" s="137">
        <f>'Stage (10)'!M61</f>
        <v>0.57802188797844878</v>
      </c>
      <c r="O14" s="136">
        <f>'Stage (10)'!N61</f>
        <v>95</v>
      </c>
      <c r="P14" s="136">
        <f>'Stage (10)'!O61</f>
        <v>94.307692307692307</v>
      </c>
      <c r="Q14" s="136">
        <f>'Stage (10)'!P61</f>
        <v>7570</v>
      </c>
      <c r="R14" s="136">
        <f>'Stage (10)'!Q61</f>
        <v>6469.6153846153848</v>
      </c>
    </row>
    <row r="15" spans="1:18">
      <c r="A15" s="134">
        <v>11</v>
      </c>
      <c r="B15" s="134">
        <f>'Stage (11)'!A61</f>
        <v>17515</v>
      </c>
      <c r="C15" s="134">
        <f>'Stage (11)'!B61</f>
        <v>17665</v>
      </c>
      <c r="D15" s="134">
        <f>'Stage (11)'!C61</f>
        <v>403192.91709999996</v>
      </c>
      <c r="E15" s="134">
        <f>'Stage (11)'!D61</f>
        <v>9962.8313595238087</v>
      </c>
      <c r="F15" s="134">
        <f>'Stage (11)'!E61</f>
        <v>333150</v>
      </c>
      <c r="G15" s="134">
        <f>'Stage (11)'!F61</f>
        <v>82910</v>
      </c>
      <c r="H15" s="134">
        <f>'Stage (11)'!G61</f>
        <v>250240</v>
      </c>
      <c r="I15" s="134">
        <f>'Stage (11)'!H61</f>
        <v>0</v>
      </c>
      <c r="J15" s="134">
        <f>'Stage (11)'!I61</f>
        <v>0</v>
      </c>
      <c r="K15" s="134">
        <f>'Stage (11)'!J61</f>
        <v>593</v>
      </c>
      <c r="L15" s="134">
        <f>'Stage (11)'!K61</f>
        <v>5884</v>
      </c>
      <c r="M15" s="134">
        <f>'Stage (11)'!L61</f>
        <v>1392</v>
      </c>
      <c r="N15" s="138">
        <f>'Stage (11)'!M61</f>
        <v>0.58929912418594199</v>
      </c>
      <c r="O15" s="134">
        <f>'Stage (11)'!N61</f>
        <v>95</v>
      </c>
      <c r="P15" s="134">
        <f>'Stage (11)'!O61</f>
        <v>94.111111111111114</v>
      </c>
      <c r="Q15" s="134">
        <f>'Stage (11)'!P61</f>
        <v>7940</v>
      </c>
      <c r="R15" s="134">
        <f>'Stage (11)'!Q61</f>
        <v>6885</v>
      </c>
    </row>
    <row r="16" spans="1:18">
      <c r="A16" s="136">
        <v>12</v>
      </c>
      <c r="B16" s="136">
        <f>'Stage (12)'!A61</f>
        <v>17334</v>
      </c>
      <c r="C16" s="136">
        <f>'Stage (12)'!B61</f>
        <v>17483</v>
      </c>
      <c r="D16" s="136">
        <f>'Stage (12)'!C61</f>
        <v>379966.38075999997</v>
      </c>
      <c r="E16" s="136">
        <f>'Stage (12)'!D61</f>
        <v>9446.8185895238094</v>
      </c>
      <c r="F16" s="136">
        <f>'Stage (12)'!E61</f>
        <v>333100</v>
      </c>
      <c r="G16" s="136">
        <f>'Stage (12)'!F61</f>
        <v>83050</v>
      </c>
      <c r="H16" s="136">
        <f>'Stage (12)'!G61</f>
        <v>250050</v>
      </c>
      <c r="I16" s="136">
        <f>'Stage (12)'!H61</f>
        <v>0</v>
      </c>
      <c r="J16" s="136">
        <f>'Stage (12)'!I61</f>
        <v>0</v>
      </c>
      <c r="K16" s="136">
        <f>'Stage (12)'!J61</f>
        <v>653</v>
      </c>
      <c r="L16" s="136">
        <f>'Stage (12)'!K61</f>
        <v>5114</v>
      </c>
      <c r="M16" s="136">
        <f>'Stage (12)'!L61</f>
        <v>1361</v>
      </c>
      <c r="N16" s="137">
        <f>'Stage (12)'!M61</f>
        <v>0.58583548568220101</v>
      </c>
      <c r="O16" s="136">
        <f>'Stage (12)'!N61</f>
        <v>95</v>
      </c>
      <c r="P16" s="136">
        <f>'Stage (12)'!O61</f>
        <v>93.962962962962962</v>
      </c>
      <c r="Q16" s="136">
        <f>'Stage (12)'!P61</f>
        <v>8300</v>
      </c>
      <c r="R16" s="136">
        <f>'Stage (12)'!Q61</f>
        <v>7510.3703703703704</v>
      </c>
    </row>
    <row r="17" spans="1:18">
      <c r="A17" s="134">
        <v>13</v>
      </c>
      <c r="B17" s="134">
        <f>'Stage (13)'!A61</f>
        <v>17152</v>
      </c>
      <c r="C17" s="134">
        <f>'Stage (13)'!B61</f>
        <v>17302</v>
      </c>
      <c r="D17" s="134">
        <f>'Stage (13)'!C61</f>
        <v>371186.91328000004</v>
      </c>
      <c r="E17" s="134">
        <f>'Stage (13)'!D61</f>
        <v>9212.7836495238098</v>
      </c>
      <c r="F17" s="134">
        <f>'Stage (13)'!E61</f>
        <v>333090</v>
      </c>
      <c r="G17" s="134">
        <f>'Stage (13)'!F61</f>
        <v>83040</v>
      </c>
      <c r="H17" s="134">
        <f>'Stage (13)'!G61</f>
        <v>250050</v>
      </c>
      <c r="I17" s="134">
        <f>'Stage (13)'!H61</f>
        <v>0</v>
      </c>
      <c r="J17" s="134">
        <f>'Stage (13)'!I61</f>
        <v>0</v>
      </c>
      <c r="K17" s="134">
        <f>'Stage (13)'!J61</f>
        <v>533</v>
      </c>
      <c r="L17" s="134">
        <f>'Stage (13)'!K61</f>
        <v>4983</v>
      </c>
      <c r="M17" s="134">
        <f>'Stage (13)'!L61</f>
        <v>1390</v>
      </c>
      <c r="N17" s="138">
        <f>'Stage (13)'!M61</f>
        <v>0.58910961365678349</v>
      </c>
      <c r="O17" s="134">
        <f>'Stage (13)'!N61</f>
        <v>95</v>
      </c>
      <c r="P17" s="134">
        <f>'Stage (13)'!O61</f>
        <v>92.5</v>
      </c>
      <c r="Q17" s="134">
        <f>'Stage (13)'!P61</f>
        <v>7930</v>
      </c>
      <c r="R17" s="134">
        <f>'Stage (13)'!Q61</f>
        <v>6679.2307692307695</v>
      </c>
    </row>
    <row r="18" spans="1:18">
      <c r="A18" s="136">
        <v>14</v>
      </c>
      <c r="B18" s="136">
        <f>'Stage (14)'!A61</f>
        <v>16971</v>
      </c>
      <c r="C18" s="136">
        <f>'Stage (14)'!B61</f>
        <v>17120</v>
      </c>
      <c r="D18" s="136">
        <f>'Stage (14)'!C61</f>
        <v>384198.37693999999</v>
      </c>
      <c r="E18" s="136">
        <f>'Stage (14)'!D61</f>
        <v>9466.5804033333334</v>
      </c>
      <c r="F18" s="136">
        <f>'Stage (14)'!E61</f>
        <v>333250</v>
      </c>
      <c r="G18" s="136">
        <f>'Stage (14)'!F61</f>
        <v>83010</v>
      </c>
      <c r="H18" s="136">
        <f>'Stage (14)'!G61</f>
        <v>250240</v>
      </c>
      <c r="I18" s="136">
        <f>'Stage (14)'!H61</f>
        <v>0</v>
      </c>
      <c r="J18" s="136">
        <f>'Stage (14)'!I61</f>
        <v>0</v>
      </c>
      <c r="K18" s="136">
        <f>'Stage (14)'!J61</f>
        <v>560</v>
      </c>
      <c r="L18" s="136">
        <f>'Stage (14)'!K61</f>
        <v>1729</v>
      </c>
      <c r="M18" s="136">
        <f>'Stage (14)'!L61</f>
        <v>1202</v>
      </c>
      <c r="N18" s="137">
        <f>'Stage (14)'!M61</f>
        <v>0.56804100662846868</v>
      </c>
      <c r="O18" s="136">
        <f>'Stage (14)'!N61</f>
        <v>95</v>
      </c>
      <c r="P18" s="136">
        <f>'Stage (14)'!O61</f>
        <v>92.384615384615387</v>
      </c>
      <c r="Q18" s="136">
        <f>'Stage (14)'!P61</f>
        <v>8300</v>
      </c>
      <c r="R18" s="136">
        <f>'Stage (14)'!Q61</f>
        <v>7324.2307692307695</v>
      </c>
    </row>
    <row r="19" spans="1:18">
      <c r="A19" s="134">
        <v>15</v>
      </c>
      <c r="B19" s="134">
        <f>'Stage (15)'!A61</f>
        <v>16789</v>
      </c>
      <c r="C19" s="134">
        <f>'Stage (15)'!B61</f>
        <v>16939</v>
      </c>
      <c r="D19" s="134">
        <f>'Stage (15)'!C61</f>
        <v>380214.90946</v>
      </c>
      <c r="E19" s="134">
        <f>'Stage (15)'!D61</f>
        <v>9366.7359395238091</v>
      </c>
      <c r="F19" s="134">
        <f>'Stage (15)'!E61</f>
        <v>333100</v>
      </c>
      <c r="G19" s="134">
        <f>'Stage (15)'!F61</f>
        <v>82910</v>
      </c>
      <c r="H19" s="134">
        <f>'Stage (15)'!G61</f>
        <v>250190</v>
      </c>
      <c r="I19" s="134">
        <f>'Stage (15)'!H61</f>
        <v>0</v>
      </c>
      <c r="J19" s="134">
        <f>'Stage (15)'!I61</f>
        <v>0</v>
      </c>
      <c r="K19" s="134">
        <f>'Stage (15)'!J61</f>
        <v>491</v>
      </c>
      <c r="L19" s="134">
        <f>'Stage (15)'!K61</f>
        <v>1493</v>
      </c>
      <c r="M19" s="134">
        <f>'Stage (15)'!L61</f>
        <v>1380</v>
      </c>
      <c r="N19" s="138">
        <f>'Stage (15)'!M61</f>
        <v>0.58803875968992247</v>
      </c>
      <c r="O19" s="134">
        <f>'Stage (15)'!N61</f>
        <v>95</v>
      </c>
      <c r="P19" s="134">
        <f>'Stage (15)'!O61</f>
        <v>95</v>
      </c>
      <c r="Q19" s="134">
        <f>'Stage (15)'!P61</f>
        <v>7700</v>
      </c>
      <c r="R19" s="134">
        <f>'Stage (15)'!Q61</f>
        <v>7014.4444444444443</v>
      </c>
    </row>
    <row r="20" spans="1:18">
      <c r="A20" s="136">
        <v>16</v>
      </c>
      <c r="B20" s="136">
        <f>'Stage (16)'!A61</f>
        <v>16607.5</v>
      </c>
      <c r="C20" s="136">
        <f>'Stage (16)'!B61</f>
        <v>16757</v>
      </c>
      <c r="D20" s="136">
        <f>'Stage (16)'!C61</f>
        <v>369797.90755</v>
      </c>
      <c r="E20" s="136">
        <f>'Stage (16)'!D61</f>
        <v>9108.7120845238096</v>
      </c>
      <c r="F20" s="136">
        <f>'Stage (16)'!E61</f>
        <v>332080</v>
      </c>
      <c r="G20" s="136">
        <f>'Stage (16)'!F61</f>
        <v>82890</v>
      </c>
      <c r="H20" s="136">
        <f>'Stage (16)'!G61</f>
        <v>249190</v>
      </c>
      <c r="I20" s="136">
        <f>'Stage (16)'!H61</f>
        <v>0</v>
      </c>
      <c r="J20" s="136">
        <f>'Stage (16)'!I61</f>
        <v>0</v>
      </c>
      <c r="K20" s="136">
        <f>'Stage (16)'!J61</f>
        <v>920</v>
      </c>
      <c r="L20" s="136">
        <f>'Stage (16)'!K61</f>
        <v>4296</v>
      </c>
      <c r="M20" s="136">
        <f>'Stage (16)'!L61</f>
        <v>1763</v>
      </c>
      <c r="N20" s="137">
        <f>'Stage (16)'!M61</f>
        <v>0.63100089847259655</v>
      </c>
      <c r="O20" s="136">
        <f>'Stage (16)'!N61</f>
        <v>94</v>
      </c>
      <c r="P20" s="136">
        <f>'Stage (16)'!O61</f>
        <v>92.192307692307693</v>
      </c>
      <c r="Q20" s="136">
        <f>'Stage (16)'!P61</f>
        <v>8150</v>
      </c>
      <c r="R20" s="136">
        <f>'Stage (16)'!Q61</f>
        <v>7251.1538461538457</v>
      </c>
    </row>
    <row r="21" spans="1:18">
      <c r="A21" s="134">
        <v>17</v>
      </c>
      <c r="B21" s="134">
        <f>'Stage (17)'!A61</f>
        <v>16426</v>
      </c>
      <c r="C21" s="134">
        <f>'Stage (17)'!B61</f>
        <v>16575.5</v>
      </c>
      <c r="D21" s="134">
        <f>'Stage (17)'!C61</f>
        <v>391762.90563999995</v>
      </c>
      <c r="E21" s="134">
        <f>'Stage (17)'!D61</f>
        <v>9629.6882295238083</v>
      </c>
      <c r="F21" s="134">
        <f>'Stage (17)'!E61</f>
        <v>333040</v>
      </c>
      <c r="G21" s="134">
        <f>'Stage (17)'!F61</f>
        <v>82380</v>
      </c>
      <c r="H21" s="134">
        <f>'Stage (17)'!G61</f>
        <v>250660</v>
      </c>
      <c r="I21" s="134">
        <f>'Stage (17)'!H61</f>
        <v>0</v>
      </c>
      <c r="J21" s="134">
        <f>'Stage (17)'!I61</f>
        <v>0</v>
      </c>
      <c r="K21" s="134">
        <f>'Stage (17)'!J61</f>
        <v>459</v>
      </c>
      <c r="L21" s="134">
        <f>'Stage (17)'!K61</f>
        <v>3943</v>
      </c>
      <c r="M21" s="134">
        <f>'Stage (17)'!L61</f>
        <v>1256</v>
      </c>
      <c r="N21" s="138">
        <f>'Stage (17)'!M61</f>
        <v>0.57406019766397121</v>
      </c>
      <c r="O21" s="134">
        <f>'Stage (17)'!N61</f>
        <v>95</v>
      </c>
      <c r="P21" s="134">
        <f>'Stage (17)'!O61</f>
        <v>91.758620689655174</v>
      </c>
      <c r="Q21" s="134">
        <f>'Stage (17)'!P61</f>
        <v>7710</v>
      </c>
      <c r="R21" s="134">
        <f>'Stage (17)'!Q61</f>
        <v>6608.6206896551721</v>
      </c>
    </row>
    <row r="22" spans="1:18">
      <c r="A22" s="136">
        <v>18</v>
      </c>
      <c r="B22" s="136">
        <f>'Stage (18)'!A61</f>
        <v>16245</v>
      </c>
      <c r="C22" s="136">
        <f>'Stage (18)'!B61</f>
        <v>16394</v>
      </c>
      <c r="D22" s="136">
        <f>'Stage (18)'!C61</f>
        <v>385252.36929999996</v>
      </c>
      <c r="E22" s="136">
        <f>'Stage (18)'!D61</f>
        <v>9469.675459523809</v>
      </c>
      <c r="F22" s="136">
        <f>'Stage (18)'!E61</f>
        <v>333200</v>
      </c>
      <c r="G22" s="136">
        <f>'Stage (18)'!F61</f>
        <v>82460</v>
      </c>
      <c r="H22" s="136">
        <f>'Stage (18)'!G61</f>
        <v>250740</v>
      </c>
      <c r="I22" s="136">
        <f>'Stage (18)'!H61</f>
        <v>0</v>
      </c>
      <c r="J22" s="136">
        <f>'Stage (18)'!I61</f>
        <v>0</v>
      </c>
      <c r="K22" s="136">
        <f>'Stage (18)'!J61</f>
        <v>526</v>
      </c>
      <c r="L22" s="136">
        <f>'Stage (18)'!K61</f>
        <v>3517</v>
      </c>
      <c r="M22" s="136">
        <f>'Stage (18)'!L61</f>
        <v>1381</v>
      </c>
      <c r="N22" s="137">
        <f>'Stage (18)'!M61</f>
        <v>0.58815110661723402</v>
      </c>
      <c r="O22" s="136">
        <f>'Stage (18)'!N61</f>
        <v>95</v>
      </c>
      <c r="P22" s="136">
        <f>'Stage (18)'!O61</f>
        <v>92.884615384615387</v>
      </c>
      <c r="Q22" s="136">
        <f>'Stage (18)'!P61</f>
        <v>7500</v>
      </c>
      <c r="R22" s="136">
        <f>'Stage (18)'!Q61</f>
        <v>6894.5</v>
      </c>
    </row>
    <row r="23" spans="1:18">
      <c r="A23" s="134">
        <v>19</v>
      </c>
      <c r="B23" s="134">
        <f>'Stage (19)'!A61</f>
        <v>16063</v>
      </c>
      <c r="C23" s="134">
        <f>'Stage (19)'!B61</f>
        <v>16213</v>
      </c>
      <c r="D23" s="134">
        <f>'Stage (19)'!C61</f>
        <v>379496.90181999997</v>
      </c>
      <c r="E23" s="134">
        <f>'Stage (19)'!D61</f>
        <v>9301.6405195238094</v>
      </c>
      <c r="F23" s="134">
        <f>'Stage (19)'!E61</f>
        <v>333300</v>
      </c>
      <c r="G23" s="134">
        <f>'Stage (19)'!F61</f>
        <v>82530</v>
      </c>
      <c r="H23" s="134">
        <f>'Stage (19)'!G61</f>
        <v>250770</v>
      </c>
      <c r="I23" s="134">
        <f>'Stage (19)'!H61</f>
        <v>0</v>
      </c>
      <c r="J23" s="134">
        <f>'Stage (19)'!I61</f>
        <v>0</v>
      </c>
      <c r="K23" s="134">
        <f>'Stage (19)'!J61</f>
        <v>536</v>
      </c>
      <c r="L23" s="134">
        <f>'Stage (19)'!K61</f>
        <v>4693</v>
      </c>
      <c r="M23" s="134">
        <f>'Stage (19)'!L61</f>
        <v>1350</v>
      </c>
      <c r="N23" s="138">
        <f>'Stage (19)'!M61</f>
        <v>0.58466835187057631</v>
      </c>
      <c r="O23" s="134">
        <f>'Stage (19)'!N61</f>
        <v>95</v>
      </c>
      <c r="P23" s="134">
        <f>'Stage (19)'!O61</f>
        <v>90.692307692307693</v>
      </c>
      <c r="Q23" s="134">
        <f>'Stage (19)'!P61</f>
        <v>7950</v>
      </c>
      <c r="R23" s="134">
        <f>'Stage (19)'!Q61</f>
        <v>7443.0769230769229</v>
      </c>
    </row>
    <row r="24" spans="1:18">
      <c r="A24" s="136">
        <v>20</v>
      </c>
      <c r="B24" s="136">
        <f>'Stage (20)'!A61</f>
        <v>15882</v>
      </c>
      <c r="C24" s="136">
        <f>'Stage (20)'!B61</f>
        <v>16031</v>
      </c>
      <c r="D24" s="136">
        <f>'Stage (20)'!C61</f>
        <v>382562.36548000004</v>
      </c>
      <c r="E24" s="136">
        <f>'Stage (20)'!D61</f>
        <v>9413.6277495238101</v>
      </c>
      <c r="F24" s="136">
        <f>'Stage (20)'!E61</f>
        <v>333500</v>
      </c>
      <c r="G24" s="136">
        <f>'Stage (20)'!F61</f>
        <v>82950</v>
      </c>
      <c r="H24" s="136">
        <f>'Stage (20)'!G61</f>
        <v>250550</v>
      </c>
      <c r="I24" s="136">
        <f>'Stage (20)'!H61</f>
        <v>0</v>
      </c>
      <c r="J24" s="136">
        <f>'Stage (20)'!I61</f>
        <v>0</v>
      </c>
      <c r="K24" s="136">
        <f>'Stage (20)'!J61</f>
        <v>512</v>
      </c>
      <c r="L24" s="136">
        <f>'Stage (20)'!K61</f>
        <v>5296</v>
      </c>
      <c r="M24" s="136">
        <f>'Stage (20)'!L61</f>
        <v>1349</v>
      </c>
      <c r="N24" s="137">
        <f>'Stage (20)'!M61</f>
        <v>0.58459006629958421</v>
      </c>
      <c r="O24" s="136">
        <f>'Stage (20)'!N61</f>
        <v>95</v>
      </c>
      <c r="P24" s="136">
        <f>'Stage (20)'!O61</f>
        <v>93.84615384615384</v>
      </c>
      <c r="Q24" s="136">
        <f>'Stage (20)'!P61</f>
        <v>8050</v>
      </c>
      <c r="R24" s="136">
        <f>'Stage (20)'!Q61</f>
        <v>7725.7692307692305</v>
      </c>
    </row>
    <row r="25" spans="1:18">
      <c r="A25" s="134">
        <v>21</v>
      </c>
      <c r="B25" s="134">
        <f>'Stage (21)'!A61</f>
        <v>15700</v>
      </c>
      <c r="C25" s="134">
        <f>'Stage (21)'!B61</f>
        <v>15850</v>
      </c>
      <c r="D25" s="134">
        <f>'Stage (21)'!C61</f>
        <v>381174.89799999999</v>
      </c>
      <c r="E25" s="134">
        <f>'Stage (21)'!D61</f>
        <v>9333.5928095238087</v>
      </c>
      <c r="F25" s="134">
        <f>'Stage (21)'!E61</f>
        <v>333280</v>
      </c>
      <c r="G25" s="134">
        <f>'Stage (21)'!F61</f>
        <v>82420</v>
      </c>
      <c r="H25" s="134">
        <f>'Stage (21)'!G61</f>
        <v>250860</v>
      </c>
      <c r="I25" s="134">
        <f>'Stage (21)'!H61</f>
        <v>0</v>
      </c>
      <c r="J25" s="134">
        <f>'Stage (21)'!I61</f>
        <v>0</v>
      </c>
      <c r="K25" s="134">
        <f>'Stage (21)'!J61</f>
        <v>590</v>
      </c>
      <c r="L25" s="134">
        <f>'Stage (21)'!K61</f>
        <v>1822</v>
      </c>
      <c r="M25" s="134">
        <f>'Stage (21)'!L61</f>
        <v>1277</v>
      </c>
      <c r="N25" s="138">
        <f>'Stage (21)'!M61</f>
        <v>0.57654766187050355</v>
      </c>
      <c r="O25" s="134">
        <f>'Stage (21)'!N61</f>
        <v>95</v>
      </c>
      <c r="P25" s="134">
        <f>'Stage (21)'!O61</f>
        <v>95</v>
      </c>
      <c r="Q25" s="134">
        <f>'Stage (21)'!P61</f>
        <v>7760</v>
      </c>
      <c r="R25" s="134">
        <f>'Stage (21)'!Q61</f>
        <v>6945</v>
      </c>
    </row>
    <row r="26" spans="1:18">
      <c r="A26" s="136">
        <v>22</v>
      </c>
      <c r="B26" s="136">
        <f>'Stage (22)'!A61</f>
        <v>15519</v>
      </c>
      <c r="C26" s="136">
        <f>'Stage (22)'!B61</f>
        <v>15668</v>
      </c>
      <c r="D26" s="136">
        <f>'Stage (22)'!C61</f>
        <v>381762.36166</v>
      </c>
      <c r="E26" s="136">
        <f>'Stage (22)'!D61</f>
        <v>9382.5800395238093</v>
      </c>
      <c r="F26" s="136">
        <f>'Stage (22)'!E61</f>
        <v>333360</v>
      </c>
      <c r="G26" s="136">
        <f>'Stage (22)'!F61</f>
        <v>82550</v>
      </c>
      <c r="H26" s="136">
        <f>'Stage (22)'!G61</f>
        <v>250810</v>
      </c>
      <c r="I26" s="136">
        <f>'Stage (22)'!H61</f>
        <v>0</v>
      </c>
      <c r="J26" s="136">
        <f>'Stage (22)'!I61</f>
        <v>0</v>
      </c>
      <c r="K26" s="136">
        <f>'Stage (22)'!J61</f>
        <v>556</v>
      </c>
      <c r="L26" s="136">
        <f>'Stage (22)'!K61</f>
        <v>3150</v>
      </c>
      <c r="M26" s="136">
        <f>'Stage (22)'!L61</f>
        <v>1391</v>
      </c>
      <c r="N26" s="137">
        <f>'Stage (22)'!M61</f>
        <v>0.58945034304352717</v>
      </c>
      <c r="O26" s="136">
        <f>'Stage (22)'!N61</f>
        <v>95</v>
      </c>
      <c r="P26" s="136">
        <f>'Stage (22)'!O61</f>
        <v>95</v>
      </c>
      <c r="Q26" s="136">
        <f>'Stage (22)'!P61</f>
        <v>7650</v>
      </c>
      <c r="R26" s="136">
        <f>'Stage (22)'!Q61</f>
        <v>6931.1538461538457</v>
      </c>
    </row>
    <row r="27" spans="1:18">
      <c r="A27" s="134">
        <v>23</v>
      </c>
      <c r="B27" s="134">
        <f>'Stage (23)'!A61</f>
        <v>15337</v>
      </c>
      <c r="C27" s="134">
        <f>'Stage (23)'!B61</f>
        <v>15482</v>
      </c>
      <c r="D27" s="134">
        <f>'Stage (23)'!C61</f>
        <v>380836.89418</v>
      </c>
      <c r="E27" s="134">
        <f>'Stage (23)'!D61</f>
        <v>9343.5450995238098</v>
      </c>
      <c r="F27" s="134">
        <f>'Stage (23)'!E61</f>
        <v>333340</v>
      </c>
      <c r="G27" s="134">
        <f>'Stage (23)'!F61</f>
        <v>83100</v>
      </c>
      <c r="H27" s="134">
        <f>'Stage (23)'!G61</f>
        <v>250240</v>
      </c>
      <c r="I27" s="134">
        <f>'Stage (23)'!H61</f>
        <v>0</v>
      </c>
      <c r="J27" s="134">
        <f>'Stage (23)'!I61</f>
        <v>0</v>
      </c>
      <c r="K27" s="134">
        <f>'Stage (23)'!J61</f>
        <v>600</v>
      </c>
      <c r="L27" s="134">
        <f>'Stage (23)'!K61</f>
        <v>1378</v>
      </c>
      <c r="M27" s="134">
        <f>'Stage (23)'!L61</f>
        <v>1322</v>
      </c>
      <c r="N27" s="138">
        <f>'Stage (23)'!M61</f>
        <v>0.5815894121614027</v>
      </c>
      <c r="O27" s="134">
        <f>'Stage (23)'!N61</f>
        <v>95</v>
      </c>
      <c r="P27" s="134">
        <f>'Stage (23)'!O61</f>
        <v>94.769230769230774</v>
      </c>
      <c r="Q27" s="134">
        <f>'Stage (23)'!P61</f>
        <v>8000</v>
      </c>
      <c r="R27" s="134">
        <f>'Stage (23)'!Q61</f>
        <v>7081.9230769230771</v>
      </c>
    </row>
    <row r="28" spans="1:18">
      <c r="A28" s="136">
        <v>24</v>
      </c>
      <c r="B28" s="136">
        <f>'Stage (24)'!A61</f>
        <v>15156</v>
      </c>
      <c r="C28" s="136">
        <f>'Stage (24)'!B61</f>
        <v>15301</v>
      </c>
      <c r="D28" s="136">
        <f>'Stage (24)'!C61</f>
        <v>379316.35784000001</v>
      </c>
      <c r="E28" s="136">
        <f>'Stage (24)'!D61</f>
        <v>9300.3418533333333</v>
      </c>
      <c r="F28" s="136">
        <f>'Stage (24)'!E61</f>
        <v>333250</v>
      </c>
      <c r="G28" s="136">
        <f>'Stage (24)'!F61</f>
        <v>83000</v>
      </c>
      <c r="H28" s="136">
        <f>'Stage (24)'!G61</f>
        <v>250250</v>
      </c>
      <c r="I28" s="136">
        <f>'Stage (24)'!H61</f>
        <v>0</v>
      </c>
      <c r="J28" s="136">
        <f>'Stage (24)'!I61</f>
        <v>0</v>
      </c>
      <c r="K28" s="136">
        <f>'Stage (24)'!J61</f>
        <v>473</v>
      </c>
      <c r="L28" s="136">
        <f>'Stage (24)'!K61</f>
        <v>2763</v>
      </c>
      <c r="M28" s="136">
        <f>'Stage (24)'!L61</f>
        <v>1190</v>
      </c>
      <c r="N28" s="137">
        <f>'Stage (24)'!M61</f>
        <v>0.56669284350073024</v>
      </c>
      <c r="O28" s="136">
        <f>'Stage (24)'!N61</f>
        <v>95</v>
      </c>
      <c r="P28" s="136">
        <f>'Stage (24)'!O61</f>
        <v>94.65384615384616</v>
      </c>
      <c r="Q28" s="136">
        <f>'Stage (24)'!P61</f>
        <v>8320</v>
      </c>
      <c r="R28" s="136">
        <f>'Stage (24)'!Q61</f>
        <v>6989.4230769230771</v>
      </c>
    </row>
    <row r="29" spans="1:18">
      <c r="A29" s="134">
        <v>25</v>
      </c>
      <c r="B29" s="134">
        <f>'Stage (25)'!A61</f>
        <v>14974</v>
      </c>
      <c r="C29" s="134">
        <f>'Stage (25)'!B61</f>
        <v>15120</v>
      </c>
      <c r="D29" s="134">
        <f>'Stage (25)'!C61</f>
        <v>449840.89035999996</v>
      </c>
      <c r="E29" s="134">
        <f>'Stage (25)'!D61</f>
        <v>10970.497389523809</v>
      </c>
      <c r="F29" s="134">
        <f>'Stage (25)'!E61</f>
        <v>333250</v>
      </c>
      <c r="G29" s="134">
        <f>'Stage (25)'!F61</f>
        <v>83170</v>
      </c>
      <c r="H29" s="134">
        <f>'Stage (25)'!G61</f>
        <v>250080</v>
      </c>
      <c r="I29" s="134">
        <f>'Stage (25)'!H61</f>
        <v>0</v>
      </c>
      <c r="J29" s="134">
        <f>'Stage (25)'!I61</f>
        <v>0</v>
      </c>
      <c r="K29" s="134">
        <f>'Stage (25)'!J61</f>
        <v>484</v>
      </c>
      <c r="L29" s="134">
        <f>'Stage (25)'!K61</f>
        <v>5281</v>
      </c>
      <c r="M29" s="134">
        <f>'Stage (25)'!L61</f>
        <v>1496</v>
      </c>
      <c r="N29" s="138">
        <f>'Stage (25)'!M61</f>
        <v>0.60101437556154536</v>
      </c>
      <c r="O29" s="134">
        <f>'Stage (25)'!N61</f>
        <v>95</v>
      </c>
      <c r="P29" s="134">
        <f>'Stage (25)'!O61</f>
        <v>90.769230769230774</v>
      </c>
      <c r="Q29" s="134">
        <f>'Stage (25)'!P61</f>
        <v>8200</v>
      </c>
      <c r="R29" s="134">
        <f>'Stage (25)'!Q61</f>
        <v>6780</v>
      </c>
    </row>
    <row r="30" spans="1:18">
      <c r="A30" s="136">
        <v>26</v>
      </c>
      <c r="B30" s="136">
        <f>'Stage (26)'!A61</f>
        <v>14793</v>
      </c>
      <c r="C30" s="136">
        <f>'Stage (26)'!B61</f>
        <v>14938</v>
      </c>
      <c r="D30" s="136">
        <f>'Stage (26)'!C61</f>
        <v>379742.35402000003</v>
      </c>
      <c r="E30" s="136">
        <f>'Stage (26)'!D61</f>
        <v>9299.4846195238097</v>
      </c>
      <c r="F30" s="136">
        <f>'Stage (26)'!E61</f>
        <v>333200</v>
      </c>
      <c r="G30" s="136">
        <f>'Stage (26)'!F61</f>
        <v>82830</v>
      </c>
      <c r="H30" s="136">
        <f>'Stage (26)'!G61</f>
        <v>250370</v>
      </c>
      <c r="I30" s="136">
        <f>'Stage (26)'!H61</f>
        <v>0</v>
      </c>
      <c r="J30" s="136">
        <f>'Stage (26)'!I61</f>
        <v>0</v>
      </c>
      <c r="K30" s="136">
        <f>'Stage (26)'!J61</f>
        <v>487</v>
      </c>
      <c r="L30" s="136">
        <f>'Stage (26)'!K61</f>
        <v>4967</v>
      </c>
      <c r="M30" s="136">
        <f>'Stage (26)'!L61</f>
        <v>1308</v>
      </c>
      <c r="N30" s="137">
        <f>'Stage (26)'!M61</f>
        <v>0.57988377316114537</v>
      </c>
      <c r="O30" s="136">
        <f>'Stage (26)'!N61</f>
        <v>95</v>
      </c>
      <c r="P30" s="136">
        <f>'Stage (26)'!O61</f>
        <v>94.615384615384613</v>
      </c>
      <c r="Q30" s="136">
        <f>'Stage (26)'!P61</f>
        <v>8200</v>
      </c>
      <c r="R30" s="136">
        <f>'Stage (26)'!Q61</f>
        <v>6950.3846153846152</v>
      </c>
    </row>
    <row r="31" spans="1:18">
      <c r="A31" s="134">
        <v>27</v>
      </c>
      <c r="B31" s="134">
        <f>'Stage (27)'!A61</f>
        <v>14611</v>
      </c>
      <c r="C31" s="134">
        <f>'Stage (27)'!B61</f>
        <v>14758</v>
      </c>
      <c r="D31" s="134">
        <f>'Stage (27)'!C61</f>
        <v>379236.88653999998</v>
      </c>
      <c r="E31" s="134">
        <f>'Stage (27)'!D61</f>
        <v>9295.4496795238083</v>
      </c>
      <c r="F31" s="134">
        <f>'Stage (27)'!E61</f>
        <v>333590</v>
      </c>
      <c r="G31" s="134">
        <f>'Stage (27)'!F61</f>
        <v>82460</v>
      </c>
      <c r="H31" s="134">
        <f>'Stage (27)'!G61</f>
        <v>251130</v>
      </c>
      <c r="I31" s="134">
        <f>'Stage (27)'!H61</f>
        <v>0</v>
      </c>
      <c r="J31" s="134">
        <f>'Stage (27)'!I61</f>
        <v>0</v>
      </c>
      <c r="K31" s="134">
        <f>'Stage (27)'!J61</f>
        <v>490</v>
      </c>
      <c r="L31" s="134">
        <f>'Stage (27)'!K61</f>
        <v>5070</v>
      </c>
      <c r="M31" s="134">
        <f>'Stage (27)'!L61</f>
        <v>1379</v>
      </c>
      <c r="N31" s="138">
        <f>'Stage (27)'!M61</f>
        <v>0.58780466995958691</v>
      </c>
      <c r="O31" s="134">
        <f>'Stage (27)'!N61</f>
        <v>95</v>
      </c>
      <c r="P31" s="134">
        <f>'Stage (27)'!O61</f>
        <v>95</v>
      </c>
      <c r="Q31" s="134">
        <f>'Stage (27)'!P61</f>
        <v>7800</v>
      </c>
      <c r="R31" s="134">
        <f>'Stage (27)'!Q61</f>
        <v>6074.6153846153848</v>
      </c>
    </row>
    <row r="32" spans="1:18">
      <c r="A32" s="136">
        <v>28</v>
      </c>
      <c r="B32" s="136">
        <f>'Stage (28)'!A61</f>
        <v>14430</v>
      </c>
      <c r="C32" s="136">
        <f>'Stage (28)'!B61</f>
        <v>14577</v>
      </c>
      <c r="D32" s="136">
        <f>'Stage (28)'!C61</f>
        <v>380748.35019999999</v>
      </c>
      <c r="E32" s="136">
        <f>'Stage (28)'!D61</f>
        <v>9300.4369095238089</v>
      </c>
      <c r="F32" s="136">
        <f>'Stage (28)'!E61</f>
        <v>333040</v>
      </c>
      <c r="G32" s="136">
        <f>'Stage (28)'!F61</f>
        <v>82490</v>
      </c>
      <c r="H32" s="136">
        <f>'Stage (28)'!G61</f>
        <v>250550</v>
      </c>
      <c r="I32" s="136">
        <f>'Stage (28)'!H61</f>
        <v>0</v>
      </c>
      <c r="J32" s="136">
        <f>'Stage (28)'!I61</f>
        <v>0</v>
      </c>
      <c r="K32" s="136">
        <f>'Stage (28)'!J61</f>
        <v>583</v>
      </c>
      <c r="L32" s="136">
        <f>'Stage (28)'!K61</f>
        <v>5313</v>
      </c>
      <c r="M32" s="136">
        <f>'Stage (28)'!L61</f>
        <v>1211</v>
      </c>
      <c r="N32" s="137">
        <f>'Stage (28)'!M61</f>
        <v>0.56889945011783183</v>
      </c>
      <c r="O32" s="136">
        <f>'Stage (28)'!N61</f>
        <v>95</v>
      </c>
      <c r="P32" s="136">
        <f>'Stage (28)'!O61</f>
        <v>95</v>
      </c>
      <c r="Q32" s="136">
        <f>'Stage (28)'!P61</f>
        <v>8300</v>
      </c>
      <c r="R32" s="136">
        <f>'Stage (28)'!Q61</f>
        <v>7489.6153846153848</v>
      </c>
    </row>
    <row r="33" spans="1:18">
      <c r="A33" s="134">
        <v>29</v>
      </c>
      <c r="B33" s="134">
        <f>'Stage (29)'!A61</f>
        <v>14248</v>
      </c>
      <c r="C33" s="134">
        <f>'Stage (29)'!B61</f>
        <v>14398</v>
      </c>
      <c r="D33" s="134">
        <f>'Stage (29)'!C61</f>
        <v>379318.88271999999</v>
      </c>
      <c r="E33" s="134">
        <f>'Stage (29)'!D61</f>
        <v>9293.4019695238094</v>
      </c>
      <c r="F33" s="134">
        <f>'Stage (29)'!E61</f>
        <v>333250</v>
      </c>
      <c r="G33" s="134">
        <f>'Stage (29)'!F61</f>
        <v>83000</v>
      </c>
      <c r="H33" s="134">
        <f>'Stage (29)'!G61</f>
        <v>250250</v>
      </c>
      <c r="I33" s="134">
        <f>'Stage (29)'!H61</f>
        <v>0</v>
      </c>
      <c r="J33" s="134">
        <f>'Stage (29)'!I61</f>
        <v>0</v>
      </c>
      <c r="K33" s="134">
        <f>'Stage (29)'!J61</f>
        <v>580</v>
      </c>
      <c r="L33" s="134">
        <f>'Stage (29)'!K61</f>
        <v>5325</v>
      </c>
      <c r="M33" s="134">
        <f>'Stage (29)'!L61</f>
        <v>1227</v>
      </c>
      <c r="N33" s="138">
        <f>'Stage (29)'!M61</f>
        <v>0.57063320246775096</v>
      </c>
      <c r="O33" s="134">
        <f>'Stage (29)'!N61</f>
        <v>95</v>
      </c>
      <c r="P33" s="134">
        <f>'Stage (29)'!O61</f>
        <v>94.57692307692308</v>
      </c>
      <c r="Q33" s="134">
        <f>'Stage (29)'!P61</f>
        <v>8320</v>
      </c>
      <c r="R33" s="134">
        <f>'Stage (29)'!Q61</f>
        <v>7303.4615384615381</v>
      </c>
    </row>
    <row r="34" spans="1:18">
      <c r="A34" s="136">
        <v>30</v>
      </c>
      <c r="B34" s="136">
        <f>'Stage (30)'!A61</f>
        <v>14067</v>
      </c>
      <c r="C34" s="136">
        <f>'Stage (30)'!B61</f>
        <v>14216</v>
      </c>
      <c r="D34" s="136">
        <f>'Stage (30)'!C61</f>
        <v>377378.34638000006</v>
      </c>
      <c r="E34" s="136">
        <f>'Stage (30)'!D61</f>
        <v>9233.1987233333348</v>
      </c>
      <c r="F34" s="136">
        <f>'Stage (30)'!E61</f>
        <v>333200</v>
      </c>
      <c r="G34" s="136">
        <f>'Stage (30)'!F61</f>
        <v>83010</v>
      </c>
      <c r="H34" s="136">
        <f>'Stage (30)'!G61</f>
        <v>250190</v>
      </c>
      <c r="I34" s="136">
        <f>'Stage (30)'!H61</f>
        <v>0</v>
      </c>
      <c r="J34" s="136">
        <f>'Stage (30)'!I61</f>
        <v>0</v>
      </c>
      <c r="K34" s="136">
        <f>'Stage (30)'!J61</f>
        <v>535</v>
      </c>
      <c r="L34" s="136">
        <f>'Stage (30)'!K61</f>
        <v>5093</v>
      </c>
      <c r="M34" s="136">
        <f>'Stage (30)'!L61</f>
        <v>1203</v>
      </c>
      <c r="N34" s="137">
        <f>'Stage (30)'!M61</f>
        <v>0.5679259757738897</v>
      </c>
      <c r="O34" s="136">
        <f>'Stage (30)'!N61</f>
        <v>95</v>
      </c>
      <c r="P34" s="136">
        <f>'Stage (30)'!O61</f>
        <v>95</v>
      </c>
      <c r="Q34" s="136">
        <f>'Stage (30)'!P61</f>
        <v>8120</v>
      </c>
      <c r="R34" s="136">
        <f>'Stage (30)'!Q61</f>
        <v>7237.6923076923076</v>
      </c>
    </row>
    <row r="35" spans="1:18">
      <c r="A35" s="134">
        <v>31</v>
      </c>
      <c r="B35" s="134">
        <f>'Stage (31)'!A61</f>
        <v>13885</v>
      </c>
      <c r="C35" s="134">
        <f>'Stage (31)'!B61</f>
        <v>14030</v>
      </c>
      <c r="D35" s="134">
        <f>'Stage (31)'!C61</f>
        <v>381828.87890000001</v>
      </c>
      <c r="E35" s="134">
        <f>'Stage (31)'!D61</f>
        <v>9303.1637833333334</v>
      </c>
      <c r="F35" s="134">
        <f>'Stage (31)'!E61</f>
        <v>333040</v>
      </c>
      <c r="G35" s="134">
        <f>'Stage (31)'!F61</f>
        <v>82430</v>
      </c>
      <c r="H35" s="134">
        <f>'Stage (31)'!G61</f>
        <v>250610</v>
      </c>
      <c r="I35" s="134">
        <f>'Stage (31)'!H61</f>
        <v>0</v>
      </c>
      <c r="J35" s="134">
        <f>'Stage (31)'!I61</f>
        <v>0</v>
      </c>
      <c r="K35" s="134">
        <f>'Stage (31)'!J61</f>
        <v>535</v>
      </c>
      <c r="L35" s="134">
        <f>'Stage (31)'!K61</f>
        <v>5049</v>
      </c>
      <c r="M35" s="134">
        <f>'Stage (31)'!L61</f>
        <v>1460</v>
      </c>
      <c r="N35" s="138">
        <f>'Stage (31)'!M61</f>
        <v>0.59671383718322502</v>
      </c>
      <c r="O35" s="134">
        <f>'Stage (31)'!N61</f>
        <v>95</v>
      </c>
      <c r="P35" s="134">
        <f>'Stage (31)'!O61</f>
        <v>95</v>
      </c>
      <c r="Q35" s="134">
        <f>'Stage (31)'!P61</f>
        <v>6980</v>
      </c>
      <c r="R35" s="134">
        <f>'Stage (31)'!Q61</f>
        <v>5867.3076923076924</v>
      </c>
    </row>
    <row r="36" spans="1:18">
      <c r="A36" s="136">
        <v>32</v>
      </c>
      <c r="B36" s="136">
        <f>'Stage (32)'!A61</f>
        <v>13704</v>
      </c>
      <c r="C36" s="136">
        <f>'Stage (32)'!B61</f>
        <v>13853</v>
      </c>
      <c r="D36" s="136">
        <f>'Stage (32)'!C61</f>
        <v>379316.34256000002</v>
      </c>
      <c r="E36" s="136">
        <f>'Stage (32)'!D61</f>
        <v>9236.3414895238093</v>
      </c>
      <c r="F36" s="136">
        <f>'Stage (32)'!E61</f>
        <v>333200</v>
      </c>
      <c r="G36" s="136">
        <f>'Stage (32)'!F61</f>
        <v>82420</v>
      </c>
      <c r="H36" s="136">
        <f>'Stage (32)'!G61</f>
        <v>250780</v>
      </c>
      <c r="I36" s="136">
        <f>'Stage (32)'!H61</f>
        <v>0</v>
      </c>
      <c r="J36" s="136">
        <f>'Stage (32)'!I61</f>
        <v>0</v>
      </c>
      <c r="K36" s="136">
        <f>'Stage (32)'!J61</f>
        <v>570</v>
      </c>
      <c r="L36" s="136">
        <f>'Stage (32)'!K61</f>
        <v>5171</v>
      </c>
      <c r="M36" s="136">
        <f>'Stage (32)'!L61</f>
        <v>1579</v>
      </c>
      <c r="N36" s="137">
        <f>'Stage (32)'!M61</f>
        <v>0.60999809438403763</v>
      </c>
      <c r="O36" s="136">
        <f>'Stage (32)'!N61</f>
        <v>95</v>
      </c>
      <c r="P36" s="136">
        <f>'Stage (32)'!O61</f>
        <v>94.961538461538467</v>
      </c>
      <c r="Q36" s="136">
        <f>'Stage (32)'!P61</f>
        <v>7270</v>
      </c>
      <c r="R36" s="136">
        <f>'Stage (32)'!Q61</f>
        <v>6227.3076923076924</v>
      </c>
    </row>
    <row r="37" spans="1:18">
      <c r="A37" s="134">
        <v>33</v>
      </c>
      <c r="B37" s="134">
        <f>'Stage (33)'!A61</f>
        <v>13522</v>
      </c>
      <c r="C37" s="134">
        <f>'Stage (33)'!B61</f>
        <v>13672</v>
      </c>
      <c r="D37" s="134">
        <f>'Stage (33)'!C61</f>
        <v>385236.87508000003</v>
      </c>
      <c r="E37" s="134">
        <f>'Stage (33)'!D61</f>
        <v>9369.3065495238097</v>
      </c>
      <c r="F37" s="134">
        <f>'Stage (33)'!E61</f>
        <v>333310</v>
      </c>
      <c r="G37" s="134">
        <f>'Stage (33)'!F61</f>
        <v>82320</v>
      </c>
      <c r="H37" s="134">
        <f>'Stage (33)'!G61</f>
        <v>250990</v>
      </c>
      <c r="I37" s="134">
        <f>'Stage (33)'!H61</f>
        <v>0</v>
      </c>
      <c r="J37" s="134">
        <f>'Stage (33)'!I61</f>
        <v>0</v>
      </c>
      <c r="K37" s="134">
        <f>'Stage (33)'!J61</f>
        <v>688</v>
      </c>
      <c r="L37" s="134">
        <f>'Stage (33)'!K61</f>
        <v>5963</v>
      </c>
      <c r="M37" s="134">
        <f>'Stage (33)'!L61</f>
        <v>1600</v>
      </c>
      <c r="N37" s="138">
        <f>'Stage (33)'!M61</f>
        <v>0.61233198834342084</v>
      </c>
      <c r="O37" s="134">
        <f>'Stage (33)'!N61</f>
        <v>95</v>
      </c>
      <c r="P37" s="134">
        <f>'Stage (33)'!O61</f>
        <v>95</v>
      </c>
      <c r="Q37" s="134">
        <f>'Stage (33)'!P61</f>
        <v>7230</v>
      </c>
      <c r="R37" s="134">
        <f>'Stage (33)'!Q61</f>
        <v>6408.0769230769229</v>
      </c>
    </row>
    <row r="38" spans="1:18">
      <c r="A38" s="136">
        <v>34</v>
      </c>
      <c r="B38" s="136">
        <f>'Stage (34)'!A61</f>
        <v>13341</v>
      </c>
      <c r="C38" s="136">
        <f>'Stage (34)'!B61</f>
        <v>13490</v>
      </c>
      <c r="D38" s="136">
        <f>'Stage (34)'!C61</f>
        <v>372552.33873999998</v>
      </c>
      <c r="E38" s="136">
        <f>'Stage (34)'!D61</f>
        <v>9072.2937795238086</v>
      </c>
      <c r="F38" s="136">
        <f>'Stage (34)'!E61</f>
        <v>333260</v>
      </c>
      <c r="G38" s="136">
        <f>'Stage (34)'!F61</f>
        <v>83050</v>
      </c>
      <c r="H38" s="136">
        <f>'Stage (34)'!G61</f>
        <v>250210</v>
      </c>
      <c r="I38" s="136">
        <f>'Stage (34)'!H61</f>
        <v>0</v>
      </c>
      <c r="J38" s="136">
        <f>'Stage (34)'!I61</f>
        <v>0</v>
      </c>
      <c r="K38" s="136">
        <f>'Stage (34)'!J61</f>
        <v>630</v>
      </c>
      <c r="L38" s="136">
        <f>'Stage (34)'!K61</f>
        <v>4552</v>
      </c>
      <c r="M38" s="136">
        <f>'Stage (34)'!L61</f>
        <v>1276</v>
      </c>
      <c r="N38" s="137">
        <f>'Stage (34)'!M61</f>
        <v>0.57601726070387815</v>
      </c>
      <c r="O38" s="136">
        <f>'Stage (34)'!N61</f>
        <v>95</v>
      </c>
      <c r="P38" s="136">
        <f>'Stage (34)'!O61</f>
        <v>94.92</v>
      </c>
      <c r="Q38" s="136">
        <f>'Stage (34)'!P61</f>
        <v>7000</v>
      </c>
      <c r="R38" s="136">
        <f>'Stage (34)'!Q61</f>
        <v>6360.8</v>
      </c>
    </row>
    <row r="39" spans="1:18">
      <c r="A39" s="134">
        <v>35</v>
      </c>
      <c r="B39" s="134">
        <f>'Stage (35)'!A61</f>
        <v>13159</v>
      </c>
      <c r="C39" s="134">
        <f>'Stage (35)'!B61</f>
        <v>13309</v>
      </c>
      <c r="D39" s="134">
        <f>'Stage (35)'!C61</f>
        <v>363268.87125999999</v>
      </c>
      <c r="E39" s="134">
        <f>'Stage (35)'!D61</f>
        <v>8835.258839523809</v>
      </c>
      <c r="F39" s="134">
        <f>'Stage (35)'!E61</f>
        <v>333600</v>
      </c>
      <c r="G39" s="134">
        <f>'Stage (35)'!F61</f>
        <v>82840</v>
      </c>
      <c r="H39" s="134">
        <f>'Stage (35)'!G61</f>
        <v>250760</v>
      </c>
      <c r="I39" s="134">
        <f>'Stage (35)'!H61</f>
        <v>0</v>
      </c>
      <c r="J39" s="134">
        <f>'Stage (35)'!I61</f>
        <v>0</v>
      </c>
      <c r="K39" s="134">
        <f>'Stage (35)'!J61</f>
        <v>504</v>
      </c>
      <c r="L39" s="134">
        <f>'Stage (35)'!K61</f>
        <v>5167</v>
      </c>
      <c r="M39" s="134">
        <f>'Stage (35)'!L61</f>
        <v>1502</v>
      </c>
      <c r="N39" s="138">
        <f>'Stage (35)'!M61</f>
        <v>0.60138565022421531</v>
      </c>
      <c r="O39" s="134">
        <f>'Stage (35)'!N61</f>
        <v>95</v>
      </c>
      <c r="P39" s="134">
        <f>'Stage (35)'!O61</f>
        <v>95</v>
      </c>
      <c r="Q39" s="134">
        <f>'Stage (35)'!P61</f>
        <v>7850</v>
      </c>
      <c r="R39" s="134">
        <f>'Stage (35)'!Q61</f>
        <v>6504</v>
      </c>
    </row>
    <row r="40" spans="1:18">
      <c r="A40" s="136">
        <v>36</v>
      </c>
      <c r="B40" s="136">
        <f>'Stage (36)'!A61</f>
        <v>12978</v>
      </c>
      <c r="C40" s="136">
        <f>'Stage (36)'!B61</f>
        <v>13127</v>
      </c>
      <c r="D40" s="136">
        <f>'Stage (36)'!C61</f>
        <v>363310.33491999999</v>
      </c>
      <c r="E40" s="136">
        <f>'Stage (36)'!D61</f>
        <v>8827.2460695238096</v>
      </c>
      <c r="F40" s="136">
        <f>'Stage (36)'!E61</f>
        <v>333120</v>
      </c>
      <c r="G40" s="136">
        <f>'Stage (36)'!F61</f>
        <v>82990</v>
      </c>
      <c r="H40" s="136">
        <f>'Stage (36)'!G61</f>
        <v>250130</v>
      </c>
      <c r="I40" s="136">
        <f>'Stage (36)'!H61</f>
        <v>0</v>
      </c>
      <c r="J40" s="136">
        <f>'Stage (36)'!I61</f>
        <v>0</v>
      </c>
      <c r="K40" s="136">
        <f>'Stage (36)'!J61</f>
        <v>577</v>
      </c>
      <c r="L40" s="136">
        <f>'Stage (36)'!K61</f>
        <v>4912</v>
      </c>
      <c r="M40" s="136">
        <f>'Stage (36)'!L61</f>
        <v>1493</v>
      </c>
      <c r="N40" s="137">
        <f>'Stage (36)'!M61</f>
        <v>0.60039544792017041</v>
      </c>
      <c r="O40" s="136">
        <f>'Stage (36)'!N61</f>
        <v>95</v>
      </c>
      <c r="P40" s="136">
        <f>'Stage (36)'!O61</f>
        <v>95</v>
      </c>
      <c r="Q40" s="136">
        <f>'Stage (36)'!P61</f>
        <v>7450</v>
      </c>
      <c r="R40" s="136">
        <f>'Stage (36)'!Q61</f>
        <v>6244.8</v>
      </c>
    </row>
    <row r="41" spans="1:18">
      <c r="A41" s="134">
        <v>37</v>
      </c>
      <c r="B41" s="134">
        <f>'Stage (37)'!A61</f>
        <v>12796</v>
      </c>
      <c r="C41" s="134">
        <f>'Stage (37)'!B61</f>
        <v>12946</v>
      </c>
      <c r="D41" s="134">
        <f>'Stage (37)'!C61</f>
        <v>364526.86744</v>
      </c>
      <c r="E41" s="134">
        <f>'Stage (37)'!D61</f>
        <v>8853.2111295238101</v>
      </c>
      <c r="F41" s="134">
        <f>'Stage (37)'!E61</f>
        <v>333010</v>
      </c>
      <c r="G41" s="134">
        <f>'Stage (37)'!F61</f>
        <v>82970</v>
      </c>
      <c r="H41" s="134">
        <f>'Stage (37)'!G61</f>
        <v>250040</v>
      </c>
      <c r="I41" s="134">
        <f>'Stage (37)'!H61</f>
        <v>0</v>
      </c>
      <c r="J41" s="134">
        <f>'Stage (37)'!I61</f>
        <v>0</v>
      </c>
      <c r="K41" s="134">
        <f>'Stage (37)'!J61</f>
        <v>595</v>
      </c>
      <c r="L41" s="134">
        <f>'Stage (37)'!K61</f>
        <v>5151</v>
      </c>
      <c r="M41" s="134">
        <f>'Stage (37)'!L61</f>
        <v>1618</v>
      </c>
      <c r="N41" s="138">
        <f>'Stage (37)'!M61</f>
        <v>0.61436980159174981</v>
      </c>
      <c r="O41" s="134">
        <f>'Stage (37)'!N61</f>
        <v>95</v>
      </c>
      <c r="P41" s="134">
        <f>'Stage (37)'!O61</f>
        <v>95</v>
      </c>
      <c r="Q41" s="134">
        <f>'Stage (37)'!P61</f>
        <v>7350</v>
      </c>
      <c r="R41" s="134">
        <f>'Stage (37)'!Q61</f>
        <v>6288.4</v>
      </c>
    </row>
    <row r="42" spans="1:18">
      <c r="A42" s="139">
        <v>38</v>
      </c>
      <c r="B42" s="139">
        <f>'Stage (38)'!A61</f>
        <v>12615</v>
      </c>
      <c r="C42" s="139">
        <f>'Stage (38)'!B61</f>
        <v>12764</v>
      </c>
      <c r="D42" s="139">
        <f>'Stage (38)'!C61</f>
        <v>363392.33109999995</v>
      </c>
      <c r="E42" s="139">
        <f>'Stage (38)'!D61</f>
        <v>8823.1983595238089</v>
      </c>
      <c r="F42" s="139">
        <f>'Stage (38)'!E61</f>
        <v>333380</v>
      </c>
      <c r="G42" s="139">
        <f>'Stage (38)'!F61</f>
        <v>82920</v>
      </c>
      <c r="H42" s="139">
        <f>'Stage (38)'!G61</f>
        <v>250460</v>
      </c>
      <c r="I42" s="139">
        <f>'Stage (38)'!H61</f>
        <v>0</v>
      </c>
      <c r="J42" s="139">
        <f>'Stage (38)'!I61</f>
        <v>0</v>
      </c>
      <c r="K42" s="139">
        <f>'Stage (38)'!J61</f>
        <v>590</v>
      </c>
      <c r="L42" s="139">
        <f>'Stage (38)'!K61</f>
        <v>3837</v>
      </c>
      <c r="M42" s="139">
        <f>'Stage (38)'!L61</f>
        <v>1412</v>
      </c>
      <c r="N42" s="140">
        <f>'Stage (38)'!M61</f>
        <v>0.59126047971306883</v>
      </c>
      <c r="O42" s="139">
        <f>'Stage (38)'!N61</f>
        <v>94</v>
      </c>
      <c r="P42" s="139">
        <f>'Stage (38)'!O61</f>
        <v>93.84</v>
      </c>
      <c r="Q42" s="139">
        <f>'Stage (38)'!P61</f>
        <v>7650</v>
      </c>
      <c r="R42" s="139">
        <f>'Stage (38)'!Q61</f>
        <v>6542.8</v>
      </c>
    </row>
    <row r="43" spans="1:18">
      <c r="A43" s="134">
        <v>39</v>
      </c>
      <c r="B43" s="134">
        <f>'Stage (39)'!A61</f>
        <v>12433</v>
      </c>
      <c r="C43" s="134">
        <f>'Stage (39)'!B61</f>
        <v>12583</v>
      </c>
      <c r="D43" s="134">
        <f>'Stage (39)'!C61</f>
        <v>376494.86362000002</v>
      </c>
      <c r="E43" s="134">
        <f>'Stage (39)'!D61</f>
        <v>9140.1634195238094</v>
      </c>
      <c r="F43" s="134">
        <f>'Stage (39)'!E61</f>
        <v>332880</v>
      </c>
      <c r="G43" s="134">
        <f>'Stage (39)'!F61</f>
        <v>82840</v>
      </c>
      <c r="H43" s="134">
        <f>'Stage (39)'!G61</f>
        <v>250040</v>
      </c>
      <c r="I43" s="134">
        <f>'Stage (39)'!H61</f>
        <v>0</v>
      </c>
      <c r="J43" s="134">
        <f>'Stage (39)'!I61</f>
        <v>0</v>
      </c>
      <c r="K43" s="134">
        <f>'Stage (39)'!J61</f>
        <v>433</v>
      </c>
      <c r="L43" s="134">
        <f>'Stage (39)'!K61</f>
        <v>4540</v>
      </c>
      <c r="M43" s="134">
        <f>'Stage (39)'!L61</f>
        <v>1807</v>
      </c>
      <c r="N43" s="138">
        <f>'Stage (39)'!M61</f>
        <v>0.63553306433535084</v>
      </c>
      <c r="O43" s="134">
        <f>'Stage (39)'!N61</f>
        <v>95</v>
      </c>
      <c r="P43" s="134">
        <f>'Stage (39)'!O61</f>
        <v>94.4</v>
      </c>
      <c r="Q43" s="134">
        <f>'Stage (39)'!P61</f>
        <v>7880</v>
      </c>
      <c r="R43" s="134">
        <f>'Stage (39)'!Q61</f>
        <v>6798.4</v>
      </c>
    </row>
    <row r="44" spans="1:18">
      <c r="A44" s="139">
        <v>40</v>
      </c>
      <c r="B44" s="139">
        <f>'Stage (40)'!A61</f>
        <v>12252</v>
      </c>
      <c r="C44" s="139">
        <f>'Stage (40)'!B61</f>
        <v>12401</v>
      </c>
      <c r="D44" s="139">
        <f>'Stage (40)'!C61</f>
        <v>375906.32728000003</v>
      </c>
      <c r="E44" s="139">
        <f>'Stage (40)'!D61</f>
        <v>9110.15064952381</v>
      </c>
      <c r="F44" s="139">
        <f>'Stage (40)'!E61</f>
        <v>330830</v>
      </c>
      <c r="G44" s="139">
        <f>'Stage (40)'!F61</f>
        <v>82960</v>
      </c>
      <c r="H44" s="139">
        <f>'Stage (40)'!G61</f>
        <v>247870</v>
      </c>
      <c r="I44" s="139">
        <f>'Stage (40)'!H61</f>
        <v>0</v>
      </c>
      <c r="J44" s="139">
        <f>'Stage (40)'!I61</f>
        <v>0</v>
      </c>
      <c r="K44" s="139">
        <f>'Stage (40)'!J61</f>
        <v>491</v>
      </c>
      <c r="L44" s="139">
        <f>'Stage (40)'!K61</f>
        <v>2502</v>
      </c>
      <c r="M44" s="139">
        <f>'Stage (40)'!L61</f>
        <v>1567</v>
      </c>
      <c r="N44" s="140">
        <f>'Stage (40)'!M61</f>
        <v>0.60861358287571443</v>
      </c>
      <c r="O44" s="139">
        <f>'Stage (40)'!N61</f>
        <v>95</v>
      </c>
      <c r="P44" s="139">
        <f>'Stage (40)'!O61</f>
        <v>94.777777777777771</v>
      </c>
      <c r="Q44" s="139">
        <f>'Stage (40)'!P61</f>
        <v>6960</v>
      </c>
      <c r="R44" s="139">
        <f>'Stage (40)'!Q61</f>
        <v>6105.9259259259261</v>
      </c>
    </row>
    <row r="45" spans="1:18">
      <c r="A45" s="134">
        <v>41</v>
      </c>
      <c r="B45" s="134">
        <f>'Stage (41)'!A61</f>
        <v>12070</v>
      </c>
      <c r="C45" s="134">
        <f>'Stage (41)'!B61</f>
        <v>12220</v>
      </c>
      <c r="D45" s="134">
        <f>'Stage (41)'!C61</f>
        <v>362002.85979999998</v>
      </c>
      <c r="E45" s="134">
        <f>'Stage (41)'!D61</f>
        <v>8774.1157095238086</v>
      </c>
      <c r="F45" s="134">
        <f>'Stage (41)'!E61</f>
        <v>333580</v>
      </c>
      <c r="G45" s="134">
        <f>'Stage (41)'!F61</f>
        <v>82930</v>
      </c>
      <c r="H45" s="134">
        <f>'Stage (41)'!G61</f>
        <v>250650</v>
      </c>
      <c r="I45" s="134">
        <f>'Stage (41)'!H61</f>
        <v>0</v>
      </c>
      <c r="J45" s="134">
        <f>'Stage (41)'!I61</f>
        <v>0</v>
      </c>
      <c r="K45" s="134">
        <f>'Stage (41)'!J61</f>
        <v>535</v>
      </c>
      <c r="L45" s="134">
        <f>'Stage (41)'!K61</f>
        <v>4384</v>
      </c>
      <c r="M45" s="134">
        <f>'Stage (41)'!L61</f>
        <v>1665</v>
      </c>
      <c r="N45" s="138">
        <f>'Stage (41)'!M61</f>
        <v>0.61949193548387105</v>
      </c>
      <c r="O45" s="134">
        <f>'Stage (41)'!N61</f>
        <v>95</v>
      </c>
      <c r="P45" s="134">
        <f>'Stage (41)'!O61</f>
        <v>95</v>
      </c>
      <c r="Q45" s="134">
        <f>'Stage (41)'!P61</f>
        <v>6960</v>
      </c>
      <c r="R45" s="134">
        <f>'Stage (41)'!Q61</f>
        <v>6346</v>
      </c>
    </row>
    <row r="46" spans="1:18">
      <c r="A46" s="139">
        <v>42</v>
      </c>
      <c r="B46" s="139">
        <f>'Stage (42)'!A61</f>
        <v>11889</v>
      </c>
      <c r="C46" s="139">
        <f>'Stage (42)'!B61</f>
        <v>12038</v>
      </c>
      <c r="D46" s="139">
        <f>'Stage (42)'!C61</f>
        <v>459560.32346000004</v>
      </c>
      <c r="E46" s="139">
        <f>'Stage (42)'!D61</f>
        <v>11091.912463333334</v>
      </c>
      <c r="F46" s="139">
        <f>'Stage (42)'!E61</f>
        <v>333150</v>
      </c>
      <c r="G46" s="139">
        <f>'Stage (42)'!F61</f>
        <v>82620</v>
      </c>
      <c r="H46" s="139">
        <f>'Stage (42)'!G61</f>
        <v>250530</v>
      </c>
      <c r="I46" s="139">
        <f>'Stage (42)'!H61</f>
        <v>0</v>
      </c>
      <c r="J46" s="139">
        <f>'Stage (42)'!I61</f>
        <v>0</v>
      </c>
      <c r="K46" s="139">
        <f>'Stage (42)'!J61</f>
        <v>488</v>
      </c>
      <c r="L46" s="139">
        <f>'Stage (42)'!K61</f>
        <v>4161</v>
      </c>
      <c r="M46" s="139">
        <f>'Stage (42)'!L61</f>
        <v>1420</v>
      </c>
      <c r="N46" s="140">
        <f>'Stage (42)'!M61</f>
        <v>0.59196115526698756</v>
      </c>
      <c r="O46" s="139">
        <f>'Stage (42)'!N61</f>
        <v>95</v>
      </c>
      <c r="P46" s="139">
        <f>'Stage (42)'!O61</f>
        <v>95</v>
      </c>
      <c r="Q46" s="139">
        <f>'Stage (42)'!P61</f>
        <v>7890</v>
      </c>
      <c r="R46" s="139">
        <f>'Stage (42)'!Q61</f>
        <v>6431.878787878788</v>
      </c>
    </row>
    <row r="47" spans="1:18">
      <c r="A47" s="134">
        <v>43</v>
      </c>
      <c r="B47" s="134">
        <f>'Stage (43)'!A61</f>
        <v>11707</v>
      </c>
      <c r="C47" s="134">
        <f>'Stage (43)'!B61</f>
        <v>11857</v>
      </c>
      <c r="D47" s="134">
        <f>'Stage (43)'!C61</f>
        <v>364016.85597999999</v>
      </c>
      <c r="E47" s="134">
        <f>'Stage (43)'!D61</f>
        <v>8805.0679995238097</v>
      </c>
      <c r="F47" s="134">
        <f>'Stage (43)'!E61</f>
        <v>333060</v>
      </c>
      <c r="G47" s="134">
        <f>'Stage (43)'!F61</f>
        <v>82890</v>
      </c>
      <c r="H47" s="134">
        <f>'Stage (43)'!G61</f>
        <v>250170</v>
      </c>
      <c r="I47" s="134">
        <f>'Stage (43)'!H61</f>
        <v>0</v>
      </c>
      <c r="J47" s="134">
        <f>'Stage (43)'!I61</f>
        <v>0</v>
      </c>
      <c r="K47" s="134">
        <f>'Stage (43)'!J61</f>
        <v>645</v>
      </c>
      <c r="L47" s="134">
        <f>'Stage (43)'!K61</f>
        <v>5100</v>
      </c>
      <c r="M47" s="134">
        <f>'Stage (43)'!L61</f>
        <v>1755</v>
      </c>
      <c r="N47" s="138">
        <f>'Stage (43)'!M61</f>
        <v>0.62941857862339112</v>
      </c>
      <c r="O47" s="134">
        <f>'Stage (43)'!N61</f>
        <v>95</v>
      </c>
      <c r="P47" s="134">
        <f>'Stage (43)'!O61</f>
        <v>95</v>
      </c>
      <c r="Q47" s="134">
        <f>'Stage (43)'!P61</f>
        <v>7000</v>
      </c>
      <c r="R47" s="134">
        <f>'Stage (43)'!Q61</f>
        <v>6597.6</v>
      </c>
    </row>
    <row r="48" spans="1:18">
      <c r="A48" s="139">
        <v>44</v>
      </c>
      <c r="B48" s="139">
        <f>'Stage (44)'!A61</f>
        <v>11526</v>
      </c>
      <c r="C48" s="139">
        <f>'Stage (44)'!B61</f>
        <v>11675</v>
      </c>
      <c r="D48" s="139">
        <f>'Stage (44)'!C61</f>
        <v>362294.31963999994</v>
      </c>
      <c r="E48" s="139">
        <f>'Stage (44)'!D61</f>
        <v>8894.0552295238085</v>
      </c>
      <c r="F48" s="139">
        <f>'Stage (44)'!E61</f>
        <v>333050</v>
      </c>
      <c r="G48" s="139">
        <f>'Stage (44)'!F61</f>
        <v>82800</v>
      </c>
      <c r="H48" s="139">
        <f>'Stage (44)'!G61</f>
        <v>250250</v>
      </c>
      <c r="I48" s="139">
        <f>'Stage (44)'!H61</f>
        <v>0</v>
      </c>
      <c r="J48" s="139">
        <f>'Stage (44)'!I61</f>
        <v>0</v>
      </c>
      <c r="K48" s="139">
        <f>'Stage (44)'!J61</f>
        <v>585</v>
      </c>
      <c r="L48" s="139">
        <f>'Stage (44)'!K61</f>
        <v>4783</v>
      </c>
      <c r="M48" s="139">
        <f>'Stage (44)'!L61</f>
        <v>1322</v>
      </c>
      <c r="N48" s="140">
        <f>'Stage (44)'!M61</f>
        <v>0.58095747062115277</v>
      </c>
      <c r="O48" s="139">
        <f>'Stage (44)'!N61</f>
        <v>95</v>
      </c>
      <c r="P48" s="139">
        <f>'Stage (44)'!O61</f>
        <v>95</v>
      </c>
      <c r="Q48" s="139">
        <f>'Stage (44)'!P61</f>
        <v>7220</v>
      </c>
      <c r="R48" s="139">
        <f>'Stage (44)'!Q61</f>
        <v>6176.8</v>
      </c>
    </row>
    <row r="49" spans="1:18">
      <c r="A49" s="134">
        <v>45</v>
      </c>
      <c r="B49" s="134">
        <f>'Stage (45)'!A61</f>
        <v>11344</v>
      </c>
      <c r="C49" s="134">
        <f>'Stage (45)'!B61</f>
        <v>11494</v>
      </c>
      <c r="D49" s="134">
        <f>'Stage (45)'!C61</f>
        <v>381150.85215999995</v>
      </c>
      <c r="E49" s="134">
        <f>'Stage (45)'!D61</f>
        <v>9225.020289523809</v>
      </c>
      <c r="F49" s="134">
        <f>'Stage (45)'!E61</f>
        <v>333090</v>
      </c>
      <c r="G49" s="134">
        <f>'Stage (45)'!F61</f>
        <v>82820</v>
      </c>
      <c r="H49" s="134">
        <f>'Stage (45)'!G61</f>
        <v>250270</v>
      </c>
      <c r="I49" s="134">
        <f>'Stage (45)'!H61</f>
        <v>0</v>
      </c>
      <c r="J49" s="134">
        <f>'Stage (45)'!I61</f>
        <v>0</v>
      </c>
      <c r="K49" s="134">
        <f>'Stage (45)'!J61</f>
        <v>682</v>
      </c>
      <c r="L49" s="134">
        <f>'Stage (45)'!K61</f>
        <v>4749</v>
      </c>
      <c r="M49" s="134">
        <f>'Stage (45)'!L61</f>
        <v>1539</v>
      </c>
      <c r="N49" s="138">
        <f>'Stage (45)'!M61</f>
        <v>0.60520543806646521</v>
      </c>
      <c r="O49" s="134">
        <f>'Stage (45)'!N61</f>
        <v>95</v>
      </c>
      <c r="P49" s="134">
        <f>'Stage (45)'!O61</f>
        <v>95</v>
      </c>
      <c r="Q49" s="134">
        <f>'Stage (45)'!P61</f>
        <v>6910</v>
      </c>
      <c r="R49" s="134">
        <f>'Stage (45)'!Q61</f>
        <v>6099.6296296296296</v>
      </c>
    </row>
    <row r="50" spans="1:18">
      <c r="A50" s="139">
        <v>46</v>
      </c>
      <c r="B50" s="139">
        <f>'Stage (46)'!A61</f>
        <v>11163</v>
      </c>
      <c r="C50" s="139">
        <f>'Stage (46)'!B61</f>
        <v>11312</v>
      </c>
      <c r="D50" s="139">
        <f>'Stage (46)'!C61</f>
        <v>361326.31582000002</v>
      </c>
      <c r="E50" s="139">
        <f>'Stage (46)'!D61</f>
        <v>8723.0075195238096</v>
      </c>
      <c r="F50" s="139">
        <f>'Stage (46)'!E61</f>
        <v>333060</v>
      </c>
      <c r="G50" s="139">
        <f>'Stage (46)'!F61</f>
        <v>82790</v>
      </c>
      <c r="H50" s="139">
        <f>'Stage (46)'!G61</f>
        <v>250270</v>
      </c>
      <c r="I50" s="139">
        <f>'Stage (46)'!H61</f>
        <v>0</v>
      </c>
      <c r="J50" s="139">
        <f>'Stage (46)'!I61</f>
        <v>0</v>
      </c>
      <c r="K50" s="139">
        <f>'Stage (46)'!J61</f>
        <v>601</v>
      </c>
      <c r="L50" s="139">
        <f>'Stage (46)'!K61</f>
        <v>4392</v>
      </c>
      <c r="M50" s="139">
        <f>'Stage (46)'!L61</f>
        <v>1798</v>
      </c>
      <c r="N50" s="140">
        <f>'Stage (46)'!M61</f>
        <v>0.6341410672334713</v>
      </c>
      <c r="O50" s="139">
        <f>'Stage (46)'!N61</f>
        <v>95</v>
      </c>
      <c r="P50" s="139">
        <f>'Stage (46)'!O61</f>
        <v>95</v>
      </c>
      <c r="Q50" s="139">
        <f>'Stage (46)'!P61</f>
        <v>6530</v>
      </c>
      <c r="R50" s="139">
        <f>'Stage (46)'!Q61</f>
        <v>5621.2</v>
      </c>
    </row>
    <row r="51" spans="1:18">
      <c r="A51" s="134">
        <v>47</v>
      </c>
      <c r="B51" s="134">
        <f>'Stage (47)'!A61</f>
        <v>10981</v>
      </c>
      <c r="C51" s="134">
        <f>'Stage (47)'!B61</f>
        <v>11131</v>
      </c>
      <c r="D51" s="134">
        <f>'Stage (47)'!C61</f>
        <v>361030.84834000003</v>
      </c>
      <c r="E51" s="134">
        <f>'Stage (47)'!D61</f>
        <v>8723.9725795238101</v>
      </c>
      <c r="F51" s="134">
        <f>'Stage (47)'!E61</f>
        <v>333410</v>
      </c>
      <c r="G51" s="134">
        <f>'Stage (47)'!F61</f>
        <v>82830</v>
      </c>
      <c r="H51" s="134">
        <f>'Stage (47)'!G61</f>
        <v>250580</v>
      </c>
      <c r="I51" s="134">
        <f>'Stage (47)'!H61</f>
        <v>0</v>
      </c>
      <c r="J51" s="134">
        <f>'Stage (47)'!I61</f>
        <v>0</v>
      </c>
      <c r="K51" s="134">
        <f>'Stage (47)'!J61</f>
        <v>704</v>
      </c>
      <c r="L51" s="134">
        <f>'Stage (47)'!K61</f>
        <v>4241</v>
      </c>
      <c r="M51" s="134">
        <f>'Stage (47)'!L61</f>
        <v>1748</v>
      </c>
      <c r="N51" s="138">
        <f>'Stage (47)'!M61</f>
        <v>0.62852572706935128</v>
      </c>
      <c r="O51" s="134">
        <f>'Stage (47)'!N61</f>
        <v>95</v>
      </c>
      <c r="P51" s="134">
        <f>'Stage (47)'!O61</f>
        <v>95</v>
      </c>
      <c r="Q51" s="134">
        <f>'Stage (47)'!P61</f>
        <v>6700</v>
      </c>
      <c r="R51" s="134">
        <f>'Stage (47)'!Q61</f>
        <v>5773.6</v>
      </c>
    </row>
    <row r="52" spans="1:18">
      <c r="A52" s="139">
        <v>48</v>
      </c>
      <c r="B52" s="139">
        <f>'Stage (48)'!A61</f>
        <v>10800</v>
      </c>
      <c r="C52" s="139">
        <f>'Stage (48)'!B61</f>
        <v>10949</v>
      </c>
      <c r="D52" s="139">
        <f>'Stage (48)'!C61</f>
        <v>367666.31199999998</v>
      </c>
      <c r="E52" s="139">
        <f>'Stage (48)'!D61</f>
        <v>8871.9598095238089</v>
      </c>
      <c r="F52" s="139">
        <f>'Stage (48)'!E61</f>
        <v>333200</v>
      </c>
      <c r="G52" s="139">
        <f>'Stage (48)'!F61</f>
        <v>82930</v>
      </c>
      <c r="H52" s="139">
        <f>'Stage (48)'!G61</f>
        <v>250270</v>
      </c>
      <c r="I52" s="139">
        <f>'Stage (48)'!H61</f>
        <v>0</v>
      </c>
      <c r="J52" s="139">
        <f>'Stage (48)'!I61</f>
        <v>0</v>
      </c>
      <c r="K52" s="139">
        <f>'Stage (48)'!J61</f>
        <v>595</v>
      </c>
      <c r="L52" s="139">
        <f>'Stage (48)'!K61</f>
        <v>4715</v>
      </c>
      <c r="M52" s="139">
        <f>'Stage (48)'!L61</f>
        <v>1712</v>
      </c>
      <c r="N52" s="140">
        <f>'Stage (48)'!M61</f>
        <v>0.62443464161914342</v>
      </c>
      <c r="O52" s="139">
        <f>'Stage (48)'!N61</f>
        <v>95</v>
      </c>
      <c r="P52" s="139">
        <f>'Stage (48)'!O61</f>
        <v>94.84</v>
      </c>
      <c r="Q52" s="139">
        <f>'Stage (48)'!P61</f>
        <v>6900</v>
      </c>
      <c r="R52" s="139">
        <f>'Stage (48)'!Q61</f>
        <v>5918.2</v>
      </c>
    </row>
    <row r="53" spans="1:18">
      <c r="A53" s="134">
        <v>49</v>
      </c>
      <c r="B53" s="134">
        <f>'Stage (49)'!A61</f>
        <v>10618</v>
      </c>
      <c r="C53" s="134">
        <f>'Stage (49)'!B61</f>
        <v>10768</v>
      </c>
      <c r="D53" s="134">
        <f>'Stage (49)'!C61</f>
        <v>356870.84451999998</v>
      </c>
      <c r="E53" s="134">
        <f>'Stage (49)'!D61</f>
        <v>8606.9248695238093</v>
      </c>
      <c r="F53" s="134">
        <f>'Stage (49)'!E61</f>
        <v>333980</v>
      </c>
      <c r="G53" s="134">
        <f>'Stage (49)'!F61</f>
        <v>82920</v>
      </c>
      <c r="H53" s="134">
        <f>'Stage (49)'!G61</f>
        <v>251060</v>
      </c>
      <c r="I53" s="134">
        <f>'Stage (49)'!H61</f>
        <v>0</v>
      </c>
      <c r="J53" s="134">
        <f>'Stage (49)'!I61</f>
        <v>0</v>
      </c>
      <c r="K53" s="134">
        <f>'Stage (49)'!J61</f>
        <v>580</v>
      </c>
      <c r="L53" s="134">
        <f>'Stage (49)'!K61</f>
        <v>2588</v>
      </c>
      <c r="M53" s="134">
        <f>'Stage (49)'!L61</f>
        <v>1617</v>
      </c>
      <c r="N53" s="138">
        <f>'Stage (49)'!M61</f>
        <v>0.61379159212880152</v>
      </c>
      <c r="O53" s="134">
        <f>'Stage (49)'!N61</f>
        <v>95</v>
      </c>
      <c r="P53" s="134">
        <f>'Stage (49)'!O61</f>
        <v>95</v>
      </c>
      <c r="Q53" s="134">
        <f>'Stage (49)'!P61</f>
        <v>6450</v>
      </c>
      <c r="R53" s="134">
        <f>'Stage (49)'!Q61</f>
        <v>4988</v>
      </c>
    </row>
    <row r="54" spans="1:18">
      <c r="A54" s="139">
        <v>50</v>
      </c>
      <c r="B54" s="139">
        <f>'Stage (50)'!A61</f>
        <v>10437</v>
      </c>
      <c r="C54" s="139">
        <f>'Stage (50)'!B61</f>
        <v>10586</v>
      </c>
      <c r="D54" s="139">
        <f>'Stage (50)'!C61</f>
        <v>360020.30817999999</v>
      </c>
      <c r="E54" s="139">
        <f>'Stage (50)'!D61</f>
        <v>8694.91209952381</v>
      </c>
      <c r="F54" s="139">
        <f>'Stage (50)'!E61</f>
        <v>333050</v>
      </c>
      <c r="G54" s="139">
        <f>'Stage (50)'!F61</f>
        <v>82790</v>
      </c>
      <c r="H54" s="139">
        <f>'Stage (50)'!G61</f>
        <v>250260</v>
      </c>
      <c r="I54" s="139">
        <f>'Stage (50)'!H61</f>
        <v>0</v>
      </c>
      <c r="J54" s="139">
        <f>'Stage (50)'!I61</f>
        <v>0</v>
      </c>
      <c r="K54" s="139">
        <f>'Stage (50)'!J61</f>
        <v>533</v>
      </c>
      <c r="L54" s="139">
        <f>'Stage (50)'!K61</f>
        <v>4382</v>
      </c>
      <c r="M54" s="139">
        <f>'Stage (50)'!L61</f>
        <v>1604</v>
      </c>
      <c r="N54" s="140">
        <f>'Stage (50)'!M61</f>
        <v>0.61235815721793574</v>
      </c>
      <c r="O54" s="139">
        <f>'Stage (50)'!N61</f>
        <v>95</v>
      </c>
      <c r="P54" s="139">
        <f>'Stage (50)'!O61</f>
        <v>95</v>
      </c>
      <c r="Q54" s="139">
        <f>'Stage (50)'!P61</f>
        <v>6450</v>
      </c>
      <c r="R54" s="139">
        <f>'Stage (50)'!Q61</f>
        <v>5452</v>
      </c>
    </row>
    <row r="55" spans="1:18">
      <c r="A55" s="134">
        <v>51</v>
      </c>
      <c r="B55" s="134">
        <f>'Stage (51)'!A61</f>
        <v>10255</v>
      </c>
      <c r="C55" s="134">
        <f>'Stage (51)'!B61</f>
        <v>10405</v>
      </c>
      <c r="D55" s="134">
        <f>'Stage (51)'!C61</f>
        <v>362328.84069999994</v>
      </c>
      <c r="E55" s="134">
        <f>'Stage (51)'!D61</f>
        <v>8721.8771595238086</v>
      </c>
      <c r="F55" s="134">
        <f>'Stage (51)'!E61</f>
        <v>333150</v>
      </c>
      <c r="G55" s="134">
        <f>'Stage (51)'!F61</f>
        <v>83000</v>
      </c>
      <c r="H55" s="134">
        <f>'Stage (51)'!G61</f>
        <v>250150</v>
      </c>
      <c r="I55" s="134">
        <f>'Stage (51)'!H61</f>
        <v>0</v>
      </c>
      <c r="J55" s="134">
        <f>'Stage (51)'!I61</f>
        <v>0</v>
      </c>
      <c r="K55" s="134">
        <f>'Stage (51)'!J61</f>
        <v>541</v>
      </c>
      <c r="L55" s="134">
        <f>'Stage (51)'!K61</f>
        <v>2325</v>
      </c>
      <c r="M55" s="134">
        <f>'Stage (51)'!L61</f>
        <v>1642</v>
      </c>
      <c r="N55" s="138">
        <f>'Stage (51)'!M61</f>
        <v>0.61654571875698638</v>
      </c>
      <c r="O55" s="134">
        <f>'Stage (51)'!N61</f>
        <v>95</v>
      </c>
      <c r="P55" s="134">
        <f>'Stage (51)'!O61</f>
        <v>95</v>
      </c>
      <c r="Q55" s="134">
        <f>'Stage (51)'!P61</f>
        <v>6750</v>
      </c>
      <c r="R55" s="134">
        <f>'Stage (51)'!Q61</f>
        <v>5253.6</v>
      </c>
    </row>
    <row r="56" spans="1:18">
      <c r="A56" s="139">
        <v>52</v>
      </c>
      <c r="B56" s="139">
        <f>'Stage (52)'!A61</f>
        <v>10074</v>
      </c>
      <c r="C56" s="139">
        <f>'Stage (52)'!B61</f>
        <v>10223</v>
      </c>
      <c r="D56" s="139">
        <f>'Stage (52)'!C61</f>
        <v>357910.30436000001</v>
      </c>
      <c r="E56" s="139">
        <f>'Stage (52)'!D61</f>
        <v>8615.673913333334</v>
      </c>
      <c r="F56" s="139">
        <f>'Stage (52)'!E61</f>
        <v>333400</v>
      </c>
      <c r="G56" s="139">
        <f>'Stage (52)'!F61</f>
        <v>82970</v>
      </c>
      <c r="H56" s="139">
        <f>'Stage (52)'!G61</f>
        <v>250430</v>
      </c>
      <c r="I56" s="139">
        <f>'Stage (52)'!H61</f>
        <v>0</v>
      </c>
      <c r="J56" s="139">
        <f>'Stage (52)'!I61</f>
        <v>0</v>
      </c>
      <c r="K56" s="139">
        <f>'Stage (52)'!J61</f>
        <v>555</v>
      </c>
      <c r="L56" s="139">
        <f>'Stage (52)'!K61</f>
        <v>5105</v>
      </c>
      <c r="M56" s="139">
        <f>'Stage (52)'!L61</f>
        <v>1659</v>
      </c>
      <c r="N56" s="140">
        <f>'Stage (52)'!M61</f>
        <v>0.61844600938967143</v>
      </c>
      <c r="O56" s="139">
        <f>'Stage (52)'!N61</f>
        <v>95</v>
      </c>
      <c r="P56" s="139">
        <f>'Stage (52)'!O61</f>
        <v>95</v>
      </c>
      <c r="Q56" s="139">
        <f>'Stage (52)'!P61</f>
        <v>6950</v>
      </c>
      <c r="R56" s="139">
        <f>'Stage (52)'!Q61</f>
        <v>6141.2</v>
      </c>
    </row>
    <row r="57" spans="1:18">
      <c r="A57" s="134">
        <v>53</v>
      </c>
      <c r="B57" s="134">
        <f>'Stage (53)'!A61</f>
        <v>9892</v>
      </c>
      <c r="C57" s="134">
        <f>'Stage (53)'!B61</f>
        <v>10042</v>
      </c>
      <c r="D57" s="134">
        <f>'Stage (53)'!C61</f>
        <v>358714.83688000002</v>
      </c>
      <c r="E57" s="134">
        <f>'Stage (53)'!D61</f>
        <v>8630.8294495238097</v>
      </c>
      <c r="F57" s="134">
        <f>'Stage (53)'!E61</f>
        <v>333210</v>
      </c>
      <c r="G57" s="134">
        <f>'Stage (53)'!F61</f>
        <v>82960</v>
      </c>
      <c r="H57" s="134">
        <f>'Stage (53)'!G61</f>
        <v>250250</v>
      </c>
      <c r="I57" s="134">
        <f>'Stage (53)'!H61</f>
        <v>0</v>
      </c>
      <c r="J57" s="134">
        <f>'Stage (53)'!I61</f>
        <v>0</v>
      </c>
      <c r="K57" s="134">
        <f>'Stage (53)'!J61</f>
        <v>523</v>
      </c>
      <c r="L57" s="134">
        <f>'Stage (53)'!K61</f>
        <v>5187</v>
      </c>
      <c r="M57" s="134">
        <f>'Stage (53)'!L61</f>
        <v>1301</v>
      </c>
      <c r="N57" s="138">
        <f>'Stage (53)'!M61</f>
        <v>0.57841186990052529</v>
      </c>
      <c r="O57" s="134">
        <f>'Stage (53)'!N61</f>
        <v>95</v>
      </c>
      <c r="P57" s="134">
        <f>'Stage (53)'!O61</f>
        <v>95</v>
      </c>
      <c r="Q57" s="134">
        <f>'Stage (53)'!P61</f>
        <v>6790</v>
      </c>
      <c r="R57" s="134">
        <f>'Stage (53)'!Q61</f>
        <v>6066</v>
      </c>
    </row>
    <row r="58" spans="1:18">
      <c r="A58" s="139">
        <v>54</v>
      </c>
      <c r="B58" s="139">
        <f>'Stage (54)'!A61</f>
        <v>9711</v>
      </c>
      <c r="C58" s="139">
        <f>'Stage (54)'!B61</f>
        <v>9860</v>
      </c>
      <c r="D58" s="139">
        <f>'Stage (54)'!C61</f>
        <v>363334.30053999997</v>
      </c>
      <c r="E58" s="139">
        <f>'Stage (54)'!D61</f>
        <v>8730.8166795238085</v>
      </c>
      <c r="F58" s="139">
        <f>'Stage (54)'!E61</f>
        <v>333160</v>
      </c>
      <c r="G58" s="139">
        <f>'Stage (54)'!F61</f>
        <v>82950</v>
      </c>
      <c r="H58" s="139">
        <f>'Stage (54)'!G61</f>
        <v>250210</v>
      </c>
      <c r="I58" s="139">
        <f>'Stage (54)'!H61</f>
        <v>0</v>
      </c>
      <c r="J58" s="139">
        <f>'Stage (54)'!I61</f>
        <v>0</v>
      </c>
      <c r="K58" s="139">
        <f>'Stage (54)'!J61</f>
        <v>553</v>
      </c>
      <c r="L58" s="139">
        <f>'Stage (54)'!K61</f>
        <v>4391</v>
      </c>
      <c r="M58" s="139">
        <f>'Stage (54)'!L61</f>
        <v>1726</v>
      </c>
      <c r="N58" s="140">
        <f>'Stage (54)'!M61</f>
        <v>0.62584916201117324</v>
      </c>
      <c r="O58" s="139">
        <f>'Stage (54)'!N61</f>
        <v>95</v>
      </c>
      <c r="P58" s="139">
        <f>'Stage (54)'!O61</f>
        <v>95</v>
      </c>
      <c r="Q58" s="139">
        <f>'Stage (54)'!P61</f>
        <v>6680</v>
      </c>
      <c r="R58" s="139">
        <f>'Stage (54)'!Q61</f>
        <v>5943.6</v>
      </c>
    </row>
    <row r="59" spans="1:18">
      <c r="A59" s="134">
        <v>55</v>
      </c>
      <c r="B59" s="134">
        <f>'Stage (55)'!A61</f>
        <v>9529</v>
      </c>
      <c r="C59" s="134">
        <f>'Stage (55)'!B61</f>
        <v>9679</v>
      </c>
      <c r="D59" s="134">
        <f>'Stage (55)'!C61</f>
        <v>356696.83305999998</v>
      </c>
      <c r="E59" s="134">
        <f>'Stage (55)'!D61</f>
        <v>8567.7817395238089</v>
      </c>
      <c r="F59" s="134">
        <f>'Stage (55)'!E61</f>
        <v>333210</v>
      </c>
      <c r="G59" s="134">
        <f>'Stage (55)'!F61</f>
        <v>82940</v>
      </c>
      <c r="H59" s="134">
        <f>'Stage (55)'!G61</f>
        <v>250270</v>
      </c>
      <c r="I59" s="134">
        <f>'Stage (55)'!H61</f>
        <v>0</v>
      </c>
      <c r="J59" s="134">
        <f>'Stage (55)'!I61</f>
        <v>0</v>
      </c>
      <c r="K59" s="134">
        <f>'Stage (55)'!J61</f>
        <v>500</v>
      </c>
      <c r="L59" s="134">
        <f>'Stage (55)'!K61</f>
        <v>3956</v>
      </c>
      <c r="M59" s="134">
        <f>'Stage (55)'!L61</f>
        <v>1350</v>
      </c>
      <c r="N59" s="138">
        <f>'Stage (55)'!M61</f>
        <v>0.5837369361322019</v>
      </c>
      <c r="O59" s="134">
        <f>'Stage (55)'!N61</f>
        <v>95</v>
      </c>
      <c r="P59" s="134">
        <f>'Stage (55)'!O61</f>
        <v>95</v>
      </c>
      <c r="Q59" s="134">
        <f>'Stage (55)'!P61</f>
        <v>6600</v>
      </c>
      <c r="R59" s="134">
        <f>'Stage (55)'!Q61</f>
        <v>5856.8</v>
      </c>
    </row>
    <row r="60" spans="1:18">
      <c r="A60" s="139">
        <v>56</v>
      </c>
      <c r="B60" s="139">
        <f>'Stage (56)'!A61</f>
        <v>9348</v>
      </c>
      <c r="C60" s="139">
        <f>'Stage (56)'!B61</f>
        <v>9497</v>
      </c>
      <c r="D60" s="139">
        <f>'Stage (56)'!C61</f>
        <v>358166.29671999998</v>
      </c>
      <c r="E60" s="139">
        <f>'Stage (56)'!D61</f>
        <v>8634.7689695238096</v>
      </c>
      <c r="F60" s="139">
        <f>'Stage (56)'!E61</f>
        <v>334250</v>
      </c>
      <c r="G60" s="139">
        <f>'Stage (56)'!F61</f>
        <v>83810</v>
      </c>
      <c r="H60" s="139">
        <f>'Stage (56)'!G61</f>
        <v>250440</v>
      </c>
      <c r="I60" s="139">
        <f>'Stage (56)'!H61</f>
        <v>0</v>
      </c>
      <c r="J60" s="139">
        <f>'Stage (56)'!I61</f>
        <v>0</v>
      </c>
      <c r="K60" s="139">
        <f>'Stage (56)'!J61</f>
        <v>446</v>
      </c>
      <c r="L60" s="139">
        <f>'Stage (56)'!K61</f>
        <v>4706</v>
      </c>
      <c r="M60" s="139">
        <f>'Stage (56)'!L61</f>
        <v>1243</v>
      </c>
      <c r="N60" s="140">
        <f>'Stage (56)'!M61</f>
        <v>0.57175865148470639</v>
      </c>
      <c r="O60" s="139">
        <f>'Stage (56)'!N61</f>
        <v>95</v>
      </c>
      <c r="P60" s="139">
        <f>'Stage (56)'!O61</f>
        <v>95</v>
      </c>
      <c r="Q60" s="139">
        <f>'Stage (56)'!P61</f>
        <v>6300</v>
      </c>
      <c r="R60" s="139">
        <f>'Stage (56)'!Q61</f>
        <v>5539.6</v>
      </c>
    </row>
    <row r="61" spans="1:18">
      <c r="A61" s="141"/>
      <c r="B61" s="141"/>
      <c r="C61" s="141"/>
      <c r="D61" s="141"/>
      <c r="E61" s="141"/>
      <c r="F61" s="141"/>
      <c r="G61" s="141"/>
      <c r="H61" s="141"/>
      <c r="I61" s="141"/>
      <c r="J61" s="141"/>
      <c r="K61" s="141"/>
      <c r="L61" s="141"/>
      <c r="M61" s="141"/>
      <c r="N61" s="581"/>
      <c r="O61" s="141"/>
      <c r="P61" s="141"/>
      <c r="Q61" s="141"/>
      <c r="R61" s="141"/>
    </row>
    <row r="62" spans="1:18">
      <c r="A62" s="175" t="s">
        <v>149</v>
      </c>
      <c r="B62" s="176" t="s">
        <v>281</v>
      </c>
      <c r="C62" s="134"/>
      <c r="D62" s="175">
        <f t="shared" ref="D62:J62" si="0">SUM(D5:D60)</f>
        <v>21117339.125050001</v>
      </c>
      <c r="E62" s="175">
        <f t="shared" si="0"/>
        <v>517231.78869166668</v>
      </c>
      <c r="F62" s="175">
        <f t="shared" si="0"/>
        <v>18477490</v>
      </c>
      <c r="G62" s="175">
        <f t="shared" si="0"/>
        <v>4585490</v>
      </c>
      <c r="H62" s="175">
        <f t="shared" si="0"/>
        <v>13892000</v>
      </c>
      <c r="I62" s="175">
        <f t="shared" si="0"/>
        <v>0</v>
      </c>
      <c r="J62" s="175">
        <f t="shared" si="0"/>
        <v>0</v>
      </c>
      <c r="K62" s="176">
        <f t="shared" ref="K62:R62" si="1">AVERAGE(K5:K60)</f>
        <v>579.25</v>
      </c>
      <c r="L62" s="176">
        <f t="shared" si="1"/>
        <v>4213.3214285714284</v>
      </c>
      <c r="M62" s="176">
        <f t="shared" si="1"/>
        <v>1421.2678571428571</v>
      </c>
      <c r="N62" s="582">
        <f t="shared" si="1"/>
        <v>0.59229626134393065</v>
      </c>
      <c r="O62" s="176">
        <f t="shared" si="1"/>
        <v>94.803571428571431</v>
      </c>
      <c r="P62" s="176">
        <f t="shared" si="1"/>
        <v>93.902598487081249</v>
      </c>
      <c r="Q62" s="176">
        <f t="shared" si="1"/>
        <v>7607.5</v>
      </c>
      <c r="R62" s="176">
        <f t="shared" si="1"/>
        <v>6665.8290454118005</v>
      </c>
    </row>
  </sheetData>
  <mergeCells count="4">
    <mergeCell ref="A1:R1"/>
    <mergeCell ref="A2:R2"/>
    <mergeCell ref="B3:E3"/>
    <mergeCell ref="F3:R3"/>
  </mergeCells>
  <pageMargins left="0.75" right="0.25" top="0.75" bottom="0.75" header="0.3" footer="0.3"/>
  <pageSetup scale="55"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5"/>
  <sheetViews>
    <sheetView zoomScaleNormal="100" workbookViewId="0">
      <pane ySplit="3" topLeftCell="A37" activePane="bottomLeft" state="frozen"/>
      <selection activeCell="E17" sqref="E17"/>
      <selection pane="bottomLeft" activeCell="E65" sqref="E65"/>
    </sheetView>
  </sheetViews>
  <sheetFormatPr defaultRowHeight="14.4"/>
  <cols>
    <col min="1" max="7" width="15.6640625" customWidth="1"/>
  </cols>
  <sheetData>
    <row r="1" spans="1:7">
      <c r="A1" s="713" t="str">
        <f>'Perf Sheet '!A2</f>
        <v>Gwendolyn 2517LA</v>
      </c>
      <c r="B1" s="714"/>
      <c r="C1" s="715"/>
      <c r="D1" s="717" t="s">
        <v>48</v>
      </c>
      <c r="E1" s="718"/>
      <c r="F1" s="718"/>
      <c r="G1" s="719"/>
    </row>
    <row r="2" spans="1:7">
      <c r="A2" s="716" t="s">
        <v>279</v>
      </c>
      <c r="B2" s="716"/>
      <c r="C2" s="716"/>
      <c r="D2" s="716"/>
      <c r="E2" s="716"/>
      <c r="F2" s="716"/>
      <c r="G2" s="716"/>
    </row>
    <row r="3" spans="1:7">
      <c r="A3" s="164" t="s">
        <v>128</v>
      </c>
      <c r="B3" s="37" t="s">
        <v>129</v>
      </c>
      <c r="C3" s="37" t="s">
        <v>182</v>
      </c>
      <c r="D3" s="37" t="s">
        <v>183</v>
      </c>
      <c r="E3" s="37" t="s">
        <v>375</v>
      </c>
      <c r="F3" s="37" t="s">
        <v>373</v>
      </c>
      <c r="G3" s="37" t="s">
        <v>374</v>
      </c>
    </row>
    <row r="4" spans="1:7">
      <c r="A4" s="165">
        <v>1</v>
      </c>
      <c r="B4" s="38">
        <v>8311</v>
      </c>
      <c r="C4" s="39">
        <v>401</v>
      </c>
      <c r="D4" s="39">
        <v>371</v>
      </c>
      <c r="E4" s="39">
        <v>355</v>
      </c>
      <c r="F4" s="39">
        <v>27</v>
      </c>
      <c r="G4" s="39">
        <v>30</v>
      </c>
    </row>
    <row r="5" spans="1:7">
      <c r="A5" s="164">
        <v>2</v>
      </c>
      <c r="B5" s="38">
        <v>9325</v>
      </c>
      <c r="C5" s="39">
        <v>436</v>
      </c>
      <c r="D5" s="39">
        <v>396</v>
      </c>
      <c r="E5" s="39">
        <v>395</v>
      </c>
      <c r="F5" s="39">
        <v>20</v>
      </c>
      <c r="G5" s="39">
        <v>30</v>
      </c>
    </row>
    <row r="6" spans="1:7">
      <c r="A6" s="165">
        <v>3</v>
      </c>
      <c r="B6" s="38">
        <v>9117</v>
      </c>
      <c r="C6" s="39">
        <v>414</v>
      </c>
      <c r="D6" s="39">
        <v>386</v>
      </c>
      <c r="E6" s="39">
        <v>385</v>
      </c>
      <c r="F6" s="39">
        <v>20</v>
      </c>
      <c r="G6" s="39">
        <v>30</v>
      </c>
    </row>
    <row r="7" spans="1:7">
      <c r="A7" s="164">
        <v>4</v>
      </c>
      <c r="B7" s="38">
        <v>9271</v>
      </c>
      <c r="C7" s="39">
        <v>443</v>
      </c>
      <c r="D7" s="39">
        <v>394</v>
      </c>
      <c r="E7" s="39">
        <v>397</v>
      </c>
      <c r="F7" s="39">
        <v>20</v>
      </c>
      <c r="G7" s="39">
        <v>30</v>
      </c>
    </row>
    <row r="8" spans="1:7">
      <c r="A8" s="165">
        <v>5</v>
      </c>
      <c r="B8" s="38">
        <v>9593</v>
      </c>
      <c r="C8" s="39">
        <v>433</v>
      </c>
      <c r="D8" s="39">
        <v>411</v>
      </c>
      <c r="E8" s="39">
        <v>402</v>
      </c>
      <c r="F8" s="39">
        <v>20</v>
      </c>
      <c r="G8" s="39">
        <v>30</v>
      </c>
    </row>
    <row r="9" spans="1:7">
      <c r="A9" s="164">
        <v>6</v>
      </c>
      <c r="B9" s="38">
        <v>9092</v>
      </c>
      <c r="C9" s="39">
        <v>412</v>
      </c>
      <c r="D9" s="39">
        <v>386</v>
      </c>
      <c r="E9" s="39">
        <v>376</v>
      </c>
      <c r="F9" s="39">
        <v>22</v>
      </c>
      <c r="G9" s="39">
        <v>30</v>
      </c>
    </row>
    <row r="10" spans="1:7">
      <c r="A10" s="165">
        <v>7</v>
      </c>
      <c r="B10" s="38">
        <v>8889</v>
      </c>
      <c r="C10" s="39">
        <v>421</v>
      </c>
      <c r="D10" s="39">
        <v>369</v>
      </c>
      <c r="E10" s="39">
        <v>369</v>
      </c>
      <c r="F10" s="39">
        <v>21</v>
      </c>
      <c r="G10" s="39">
        <v>30</v>
      </c>
    </row>
    <row r="11" spans="1:7">
      <c r="A11" s="164">
        <v>8</v>
      </c>
      <c r="B11" s="38">
        <v>8861</v>
      </c>
      <c r="C11" s="39">
        <v>462</v>
      </c>
      <c r="D11" s="39">
        <v>379</v>
      </c>
      <c r="E11" s="39">
        <v>376</v>
      </c>
      <c r="F11" s="39">
        <v>22</v>
      </c>
      <c r="G11" s="39">
        <v>30</v>
      </c>
    </row>
    <row r="12" spans="1:7">
      <c r="A12" s="165">
        <v>9</v>
      </c>
      <c r="B12" s="38">
        <v>8842</v>
      </c>
      <c r="C12" s="39">
        <v>458</v>
      </c>
      <c r="D12" s="39">
        <v>375</v>
      </c>
      <c r="E12" s="39">
        <v>371</v>
      </c>
      <c r="F12" s="39">
        <v>19</v>
      </c>
      <c r="G12" s="39">
        <v>30</v>
      </c>
    </row>
    <row r="13" spans="1:7">
      <c r="A13" s="164">
        <v>10</v>
      </c>
      <c r="B13" s="38">
        <v>9116</v>
      </c>
      <c r="C13" s="39">
        <v>398</v>
      </c>
      <c r="D13" s="39">
        <v>383</v>
      </c>
      <c r="E13" s="39">
        <v>387</v>
      </c>
      <c r="F13" s="39">
        <v>19</v>
      </c>
      <c r="G13" s="39">
        <v>30</v>
      </c>
    </row>
    <row r="14" spans="1:7">
      <c r="A14" s="165">
        <v>11</v>
      </c>
      <c r="B14" s="38">
        <v>9589</v>
      </c>
      <c r="C14" s="39">
        <v>485</v>
      </c>
      <c r="D14" s="39">
        <v>402</v>
      </c>
      <c r="E14" s="39">
        <v>401</v>
      </c>
      <c r="F14" s="39">
        <v>22</v>
      </c>
      <c r="G14" s="39">
        <v>30</v>
      </c>
    </row>
    <row r="15" spans="1:7">
      <c r="A15" s="164">
        <v>12</v>
      </c>
      <c r="B15" s="38">
        <v>9045</v>
      </c>
      <c r="C15" s="39">
        <v>453</v>
      </c>
      <c r="D15" s="39">
        <v>377</v>
      </c>
      <c r="E15" s="39">
        <v>370</v>
      </c>
      <c r="F15" s="39">
        <v>22</v>
      </c>
      <c r="G15" s="39">
        <v>30</v>
      </c>
    </row>
    <row r="16" spans="1:7">
      <c r="A16" s="165">
        <v>13</v>
      </c>
      <c r="B16" s="38">
        <v>8826</v>
      </c>
      <c r="C16" s="39">
        <v>328</v>
      </c>
      <c r="D16" s="39">
        <v>361</v>
      </c>
      <c r="E16" s="39">
        <v>346</v>
      </c>
      <c r="F16" s="39">
        <v>23</v>
      </c>
      <c r="G16" s="39">
        <v>30</v>
      </c>
    </row>
    <row r="17" spans="1:7">
      <c r="A17" s="164">
        <v>14</v>
      </c>
      <c r="B17" s="38">
        <v>9158</v>
      </c>
      <c r="C17" s="39">
        <v>383</v>
      </c>
      <c r="D17" s="39">
        <v>379</v>
      </c>
      <c r="E17" s="39">
        <v>370</v>
      </c>
      <c r="F17" s="39">
        <v>21</v>
      </c>
      <c r="G17" s="39">
        <v>30</v>
      </c>
    </row>
    <row r="18" spans="1:7">
      <c r="A18" s="165">
        <v>15</v>
      </c>
      <c r="B18" s="38">
        <v>9043</v>
      </c>
      <c r="C18" s="39">
        <v>331</v>
      </c>
      <c r="D18" s="39">
        <v>382</v>
      </c>
      <c r="E18" s="39">
        <v>372</v>
      </c>
      <c r="F18" s="39">
        <v>20</v>
      </c>
      <c r="G18" s="39">
        <v>30</v>
      </c>
    </row>
    <row r="19" spans="1:7">
      <c r="A19" s="164">
        <v>16</v>
      </c>
      <c r="B19" s="38">
        <v>8796</v>
      </c>
      <c r="C19" s="39">
        <v>367</v>
      </c>
      <c r="D19" s="39">
        <v>362</v>
      </c>
      <c r="E19" s="39">
        <v>366</v>
      </c>
      <c r="F19" s="39">
        <v>22</v>
      </c>
      <c r="G19" s="39">
        <v>30</v>
      </c>
    </row>
    <row r="20" spans="1:7">
      <c r="A20" s="165">
        <v>17</v>
      </c>
      <c r="B20" s="38">
        <v>9318</v>
      </c>
      <c r="C20" s="39">
        <v>406</v>
      </c>
      <c r="D20" s="39">
        <v>358</v>
      </c>
      <c r="E20" s="39">
        <v>367</v>
      </c>
      <c r="F20" s="39">
        <v>20</v>
      </c>
      <c r="G20" s="39">
        <v>30</v>
      </c>
    </row>
    <row r="21" spans="1:7">
      <c r="A21" s="166">
        <v>18</v>
      </c>
      <c r="B21" s="38">
        <v>9161</v>
      </c>
      <c r="C21" s="39">
        <v>391</v>
      </c>
      <c r="D21" s="39">
        <v>381</v>
      </c>
      <c r="E21" s="39">
        <v>351</v>
      </c>
      <c r="F21" s="39">
        <v>22</v>
      </c>
      <c r="G21" s="39">
        <v>30</v>
      </c>
    </row>
    <row r="22" spans="1:7">
      <c r="A22" s="165">
        <v>19</v>
      </c>
      <c r="B22" s="38">
        <v>9125</v>
      </c>
      <c r="C22" s="39">
        <v>364</v>
      </c>
      <c r="D22" s="39">
        <v>387</v>
      </c>
      <c r="E22" s="39">
        <v>396</v>
      </c>
      <c r="F22" s="39">
        <v>22</v>
      </c>
      <c r="G22" s="39">
        <v>30</v>
      </c>
    </row>
    <row r="23" spans="1:7">
      <c r="A23" s="166">
        <v>20</v>
      </c>
      <c r="B23" s="38">
        <v>9098</v>
      </c>
      <c r="C23" s="39">
        <v>372</v>
      </c>
      <c r="D23" s="39">
        <v>384</v>
      </c>
      <c r="E23" s="39">
        <v>378</v>
      </c>
      <c r="F23" s="39">
        <v>22</v>
      </c>
      <c r="G23" s="39">
        <v>30</v>
      </c>
    </row>
    <row r="24" spans="1:7" ht="13.5" customHeight="1">
      <c r="A24" s="165">
        <v>21</v>
      </c>
      <c r="B24" s="38">
        <v>9066</v>
      </c>
      <c r="C24" s="39">
        <v>361</v>
      </c>
      <c r="D24" s="39">
        <v>378</v>
      </c>
      <c r="E24" s="39">
        <v>379</v>
      </c>
      <c r="F24" s="39">
        <v>20</v>
      </c>
      <c r="G24" s="39">
        <v>30</v>
      </c>
    </row>
    <row r="25" spans="1:7" ht="13.5" customHeight="1">
      <c r="A25" s="164">
        <v>22</v>
      </c>
      <c r="B25" s="40">
        <v>9080</v>
      </c>
      <c r="C25" s="39">
        <v>327</v>
      </c>
      <c r="D25" s="39">
        <v>376</v>
      </c>
      <c r="E25" s="39">
        <v>376</v>
      </c>
      <c r="F25" s="39">
        <v>20</v>
      </c>
      <c r="G25" s="39">
        <v>30</v>
      </c>
    </row>
    <row r="26" spans="1:7" ht="13.5" customHeight="1">
      <c r="A26" s="165">
        <v>23</v>
      </c>
      <c r="B26" s="38">
        <v>9058</v>
      </c>
      <c r="C26" s="39">
        <v>333</v>
      </c>
      <c r="D26" s="39">
        <v>373</v>
      </c>
      <c r="E26" s="39">
        <v>373</v>
      </c>
      <c r="F26" s="39">
        <v>22</v>
      </c>
      <c r="G26" s="39">
        <v>30</v>
      </c>
    </row>
    <row r="27" spans="1:7" ht="13.5" customHeight="1">
      <c r="A27" s="164">
        <v>24</v>
      </c>
      <c r="B27" s="40">
        <v>9054</v>
      </c>
      <c r="C27" s="39">
        <v>304</v>
      </c>
      <c r="D27" s="39">
        <v>382</v>
      </c>
      <c r="E27" s="39">
        <v>377</v>
      </c>
      <c r="F27" s="39">
        <v>22</v>
      </c>
      <c r="G27" s="39">
        <v>30</v>
      </c>
    </row>
    <row r="28" spans="1:7" ht="13.5" customHeight="1">
      <c r="A28" s="165">
        <v>25</v>
      </c>
      <c r="B28" s="38">
        <v>10700</v>
      </c>
      <c r="C28" s="39">
        <v>349</v>
      </c>
      <c r="D28" s="39">
        <v>433</v>
      </c>
      <c r="E28" s="39">
        <v>426</v>
      </c>
      <c r="F28" s="39">
        <v>24</v>
      </c>
      <c r="G28" s="39">
        <v>30</v>
      </c>
    </row>
    <row r="29" spans="1:7" ht="13.5" customHeight="1">
      <c r="A29" s="164">
        <v>26</v>
      </c>
      <c r="B29" s="40">
        <v>9037</v>
      </c>
      <c r="C29" s="39">
        <v>327</v>
      </c>
      <c r="D29" s="39">
        <v>372</v>
      </c>
      <c r="E29" s="39">
        <v>387</v>
      </c>
      <c r="F29" s="39">
        <v>21</v>
      </c>
      <c r="G29" s="39">
        <v>30</v>
      </c>
    </row>
    <row r="30" spans="1:7" ht="13.5" customHeight="1">
      <c r="A30" s="165">
        <v>27</v>
      </c>
      <c r="B30" s="38">
        <v>9019</v>
      </c>
      <c r="C30" s="39">
        <v>240</v>
      </c>
      <c r="D30" s="39">
        <v>373</v>
      </c>
      <c r="E30" s="39">
        <v>374</v>
      </c>
      <c r="F30" s="39">
        <v>20</v>
      </c>
      <c r="G30" s="39">
        <v>30</v>
      </c>
    </row>
    <row r="31" spans="1:7" ht="13.5" customHeight="1">
      <c r="A31" s="164">
        <v>28</v>
      </c>
      <c r="B31" s="40">
        <v>9055</v>
      </c>
      <c r="C31" s="39">
        <v>305</v>
      </c>
      <c r="D31" s="39">
        <v>366</v>
      </c>
      <c r="E31" s="39">
        <v>383</v>
      </c>
      <c r="F31" s="39">
        <v>22</v>
      </c>
      <c r="G31" s="39">
        <v>30</v>
      </c>
    </row>
    <row r="32" spans="1:7" ht="13.5" customHeight="1">
      <c r="A32" s="165">
        <v>29</v>
      </c>
      <c r="B32" s="38">
        <v>9047</v>
      </c>
      <c r="C32" s="39">
        <v>322</v>
      </c>
      <c r="D32" s="39">
        <v>380</v>
      </c>
      <c r="E32" s="39">
        <v>380</v>
      </c>
      <c r="F32" s="39">
        <v>22</v>
      </c>
      <c r="G32" s="39">
        <v>30</v>
      </c>
    </row>
    <row r="33" spans="1:7" ht="13.5" customHeight="1">
      <c r="A33" s="164">
        <v>30</v>
      </c>
      <c r="B33" s="40">
        <v>8994</v>
      </c>
      <c r="C33" s="39">
        <v>306</v>
      </c>
      <c r="D33" s="39">
        <v>371</v>
      </c>
      <c r="E33" s="39">
        <v>383</v>
      </c>
      <c r="F33" s="39">
        <v>22</v>
      </c>
      <c r="G33" s="39">
        <v>30</v>
      </c>
    </row>
    <row r="34" spans="1:7" ht="13.5" customHeight="1">
      <c r="A34" s="165">
        <v>31</v>
      </c>
      <c r="B34" s="38">
        <v>9081</v>
      </c>
      <c r="C34" s="39">
        <v>239</v>
      </c>
      <c r="D34" s="39">
        <v>373</v>
      </c>
      <c r="E34" s="39">
        <v>384</v>
      </c>
      <c r="F34" s="39">
        <v>21</v>
      </c>
      <c r="G34" s="39">
        <v>30</v>
      </c>
    </row>
    <row r="35" spans="1:7" ht="13.5" customHeight="1">
      <c r="A35" s="164">
        <v>32</v>
      </c>
      <c r="B35" s="40">
        <v>9021</v>
      </c>
      <c r="C35" s="39">
        <v>201</v>
      </c>
      <c r="D35" s="39">
        <v>375</v>
      </c>
      <c r="E35" s="39">
        <v>383</v>
      </c>
      <c r="F35" s="39">
        <v>21</v>
      </c>
      <c r="G35" s="39">
        <v>30</v>
      </c>
    </row>
    <row r="36" spans="1:7" ht="13.5" customHeight="1">
      <c r="A36" s="165">
        <v>33</v>
      </c>
      <c r="B36" s="38">
        <v>9181</v>
      </c>
      <c r="C36" s="39">
        <v>206</v>
      </c>
      <c r="D36" s="39">
        <v>394</v>
      </c>
      <c r="E36" s="39">
        <v>376</v>
      </c>
      <c r="F36" s="39">
        <v>22</v>
      </c>
      <c r="G36" s="39">
        <v>30</v>
      </c>
    </row>
    <row r="37" spans="1:7" ht="13.5" customHeight="1">
      <c r="A37" s="164">
        <v>34</v>
      </c>
      <c r="B37" s="40">
        <v>9212</v>
      </c>
      <c r="C37" s="39">
        <v>189</v>
      </c>
      <c r="D37" s="39">
        <v>363</v>
      </c>
      <c r="E37" s="39">
        <v>390</v>
      </c>
      <c r="F37" s="39">
        <v>22</v>
      </c>
      <c r="G37" s="39">
        <v>30</v>
      </c>
    </row>
    <row r="38" spans="1:7" ht="13.5" customHeight="1">
      <c r="A38" s="165">
        <v>35</v>
      </c>
      <c r="B38" s="38">
        <v>8635</v>
      </c>
      <c r="C38" s="39">
        <v>176</v>
      </c>
      <c r="D38" s="39">
        <v>366</v>
      </c>
      <c r="E38" s="39">
        <v>363</v>
      </c>
      <c r="F38" s="39">
        <v>21</v>
      </c>
      <c r="G38" s="39">
        <v>30</v>
      </c>
    </row>
    <row r="39" spans="1:7" ht="13.5" customHeight="1">
      <c r="A39" s="164">
        <v>36</v>
      </c>
      <c r="B39" s="40">
        <v>8640</v>
      </c>
      <c r="C39" s="39">
        <v>176</v>
      </c>
      <c r="D39" s="39">
        <v>358</v>
      </c>
      <c r="E39" s="39">
        <v>365</v>
      </c>
      <c r="F39" s="39">
        <v>21</v>
      </c>
      <c r="G39" s="39">
        <v>30</v>
      </c>
    </row>
    <row r="40" spans="1:7" ht="13.5" customHeight="1">
      <c r="A40" s="165">
        <v>37</v>
      </c>
      <c r="B40" s="38">
        <v>8669</v>
      </c>
      <c r="C40" s="39">
        <v>164</v>
      </c>
      <c r="D40" s="39">
        <v>368</v>
      </c>
      <c r="E40" s="39">
        <v>374</v>
      </c>
      <c r="F40" s="39">
        <v>20</v>
      </c>
      <c r="G40" s="39">
        <v>30</v>
      </c>
    </row>
    <row r="41" spans="1:7" ht="13.5" customHeight="1">
      <c r="A41" s="166">
        <v>38</v>
      </c>
      <c r="B41" s="38">
        <v>8643</v>
      </c>
      <c r="C41" s="39">
        <v>153</v>
      </c>
      <c r="D41" s="39">
        <v>372</v>
      </c>
      <c r="E41" s="39">
        <v>372</v>
      </c>
      <c r="F41" s="39">
        <v>21</v>
      </c>
      <c r="G41" s="39">
        <v>30</v>
      </c>
    </row>
    <row r="42" spans="1:7" ht="13.5" customHeight="1">
      <c r="A42" s="165">
        <v>39</v>
      </c>
      <c r="B42" s="40">
        <v>9080</v>
      </c>
      <c r="C42" s="39">
        <v>175</v>
      </c>
      <c r="D42" s="39">
        <v>370</v>
      </c>
      <c r="E42" s="39">
        <v>372</v>
      </c>
      <c r="F42" s="39">
        <v>21</v>
      </c>
      <c r="G42" s="39">
        <v>30</v>
      </c>
    </row>
    <row r="43" spans="1:7">
      <c r="A43" s="166">
        <v>40</v>
      </c>
      <c r="B43" s="38">
        <v>8940</v>
      </c>
      <c r="C43" s="39">
        <v>199</v>
      </c>
      <c r="D43" s="39">
        <v>373</v>
      </c>
      <c r="E43" s="39">
        <v>378</v>
      </c>
      <c r="F43" s="39">
        <v>21</v>
      </c>
      <c r="G43" s="39">
        <v>30</v>
      </c>
    </row>
    <row r="44" spans="1:7">
      <c r="A44" s="165">
        <v>41</v>
      </c>
      <c r="B44" s="40">
        <v>8607</v>
      </c>
      <c r="C44" s="39">
        <v>160</v>
      </c>
      <c r="D44" s="39">
        <v>368</v>
      </c>
      <c r="E44" s="39">
        <v>364</v>
      </c>
      <c r="F44" s="39">
        <v>21</v>
      </c>
      <c r="G44" s="39">
        <v>30</v>
      </c>
    </row>
    <row r="45" spans="1:7">
      <c r="A45" s="166">
        <v>42</v>
      </c>
      <c r="B45" s="38">
        <v>10932</v>
      </c>
      <c r="C45" s="39">
        <v>247</v>
      </c>
      <c r="D45" s="39">
        <v>465</v>
      </c>
      <c r="E45" s="39">
        <v>452</v>
      </c>
      <c r="F45" s="39">
        <v>24</v>
      </c>
      <c r="G45" s="39">
        <v>30</v>
      </c>
    </row>
    <row r="46" spans="1:7" ht="13.5" customHeight="1">
      <c r="A46" s="165">
        <v>43</v>
      </c>
      <c r="B46" s="40">
        <v>8657</v>
      </c>
      <c r="C46" s="39">
        <v>181</v>
      </c>
      <c r="D46" s="39">
        <v>369</v>
      </c>
      <c r="E46" s="39">
        <v>357</v>
      </c>
      <c r="F46" s="39">
        <v>20</v>
      </c>
      <c r="G46" s="39">
        <v>30</v>
      </c>
    </row>
    <row r="47" spans="1:7" ht="13.5" customHeight="1">
      <c r="A47" s="166">
        <v>44</v>
      </c>
      <c r="B47" s="38">
        <v>8616</v>
      </c>
      <c r="C47" s="39">
        <v>189</v>
      </c>
      <c r="D47" s="39">
        <v>364</v>
      </c>
      <c r="E47" s="39">
        <v>361</v>
      </c>
      <c r="F47" s="39">
        <v>20</v>
      </c>
      <c r="G47" s="39">
        <v>30</v>
      </c>
    </row>
    <row r="48" spans="1:7" ht="13.5" customHeight="1">
      <c r="A48" s="165">
        <v>45</v>
      </c>
      <c r="B48" s="40">
        <v>9065</v>
      </c>
      <c r="C48" s="39">
        <v>190</v>
      </c>
      <c r="D48" s="39">
        <v>377</v>
      </c>
      <c r="E48" s="39">
        <v>383</v>
      </c>
      <c r="F48" s="39">
        <v>21</v>
      </c>
      <c r="G48" s="39">
        <v>30</v>
      </c>
    </row>
    <row r="49" spans="1:7" ht="13.5" customHeight="1">
      <c r="A49" s="166">
        <v>46</v>
      </c>
      <c r="B49" s="38">
        <v>8593</v>
      </c>
      <c r="C49" s="39">
        <v>190</v>
      </c>
      <c r="D49" s="39">
        <v>359</v>
      </c>
      <c r="E49" s="39">
        <v>365</v>
      </c>
      <c r="F49" s="39">
        <v>19</v>
      </c>
      <c r="G49" s="39">
        <v>30</v>
      </c>
    </row>
    <row r="50" spans="1:7" ht="13.5" customHeight="1">
      <c r="A50" s="165">
        <v>47</v>
      </c>
      <c r="B50" s="40">
        <v>8586</v>
      </c>
      <c r="C50" s="39">
        <v>185</v>
      </c>
      <c r="D50" s="39">
        <v>362</v>
      </c>
      <c r="E50" s="39">
        <v>372</v>
      </c>
      <c r="F50" s="39">
        <v>19</v>
      </c>
      <c r="G50" s="39">
        <v>30</v>
      </c>
    </row>
    <row r="51" spans="1:7" ht="13.5" customHeight="1">
      <c r="A51" s="166">
        <v>48</v>
      </c>
      <c r="B51" s="38">
        <v>8738</v>
      </c>
      <c r="C51" s="39">
        <v>184</v>
      </c>
      <c r="D51" s="39">
        <v>376</v>
      </c>
      <c r="E51" s="39">
        <v>373</v>
      </c>
      <c r="F51" s="39">
        <v>21</v>
      </c>
      <c r="G51" s="39">
        <v>30</v>
      </c>
    </row>
    <row r="52" spans="1:7" ht="13.5" customHeight="1">
      <c r="A52" s="165">
        <v>49</v>
      </c>
      <c r="B52" s="40">
        <v>8484</v>
      </c>
      <c r="C52" s="39">
        <v>181</v>
      </c>
      <c r="D52" s="39">
        <v>362</v>
      </c>
      <c r="E52" s="39">
        <v>362</v>
      </c>
      <c r="F52" s="39">
        <v>19</v>
      </c>
      <c r="G52" s="39">
        <v>30</v>
      </c>
    </row>
    <row r="53" spans="1:7" ht="13.5" customHeight="1">
      <c r="A53" s="166">
        <v>50</v>
      </c>
      <c r="B53" s="38">
        <v>8562</v>
      </c>
      <c r="C53" s="39">
        <v>188</v>
      </c>
      <c r="D53" s="39">
        <v>364</v>
      </c>
      <c r="E53" s="39">
        <v>355</v>
      </c>
      <c r="F53" s="39">
        <v>19</v>
      </c>
      <c r="G53" s="39">
        <v>30</v>
      </c>
    </row>
    <row r="54" spans="1:7" ht="13.5" customHeight="1">
      <c r="A54" s="165">
        <v>51</v>
      </c>
      <c r="B54" s="40">
        <v>8617</v>
      </c>
      <c r="C54" s="39">
        <v>175</v>
      </c>
      <c r="D54" s="39">
        <v>361</v>
      </c>
      <c r="E54" s="39">
        <v>358</v>
      </c>
      <c r="F54" s="39">
        <v>19</v>
      </c>
      <c r="G54" s="39">
        <v>30</v>
      </c>
    </row>
    <row r="55" spans="1:7" ht="13.5" customHeight="1">
      <c r="A55" s="166">
        <v>52</v>
      </c>
      <c r="B55" s="38">
        <v>8532</v>
      </c>
      <c r="C55" s="39">
        <v>168</v>
      </c>
      <c r="D55" s="39">
        <v>367</v>
      </c>
      <c r="E55" s="39">
        <v>365</v>
      </c>
      <c r="F55" s="39">
        <v>19</v>
      </c>
      <c r="G55" s="39">
        <v>30</v>
      </c>
    </row>
    <row r="56" spans="1:7" ht="13.5" customHeight="1">
      <c r="A56" s="165">
        <v>53</v>
      </c>
      <c r="B56" s="40">
        <v>8530</v>
      </c>
      <c r="C56" s="39">
        <v>160</v>
      </c>
      <c r="D56" s="39">
        <v>357</v>
      </c>
      <c r="E56" s="39">
        <v>353</v>
      </c>
      <c r="F56" s="39">
        <v>19</v>
      </c>
      <c r="G56" s="39">
        <v>30</v>
      </c>
    </row>
    <row r="57" spans="1:7" ht="13.5" customHeight="1">
      <c r="A57" s="166">
        <v>54</v>
      </c>
      <c r="B57" s="40">
        <v>8641</v>
      </c>
      <c r="C57" s="39">
        <v>180</v>
      </c>
      <c r="D57" s="39">
        <v>369</v>
      </c>
      <c r="E57" s="39">
        <v>363</v>
      </c>
      <c r="F57" s="39">
        <v>19</v>
      </c>
      <c r="G57" s="39">
        <v>30</v>
      </c>
    </row>
    <row r="58" spans="1:7" ht="13.5" customHeight="1">
      <c r="A58" s="165">
        <v>55</v>
      </c>
      <c r="B58" s="40">
        <v>8484</v>
      </c>
      <c r="C58" s="39">
        <v>182</v>
      </c>
      <c r="D58" s="39">
        <v>361</v>
      </c>
      <c r="E58" s="39">
        <v>361</v>
      </c>
      <c r="F58" s="39">
        <v>19</v>
      </c>
      <c r="G58" s="39">
        <v>30</v>
      </c>
    </row>
    <row r="59" spans="1:7" ht="13.5" customHeight="1">
      <c r="A59" s="166">
        <v>56</v>
      </c>
      <c r="B59" s="40">
        <v>8517</v>
      </c>
      <c r="C59" s="39">
        <v>178</v>
      </c>
      <c r="D59" s="39">
        <v>366</v>
      </c>
      <c r="E59" s="39">
        <v>372</v>
      </c>
      <c r="F59" s="39">
        <v>19</v>
      </c>
      <c r="G59" s="39">
        <v>30</v>
      </c>
    </row>
    <row r="60" spans="1:7" ht="13.5" customHeight="1">
      <c r="A60" s="167" t="s">
        <v>130</v>
      </c>
      <c r="B60" s="168">
        <f t="shared" ref="B60:G60" si="0">SUM(B4:B59)</f>
        <v>502949</v>
      </c>
      <c r="C60" s="168">
        <f t="shared" si="0"/>
        <v>16148</v>
      </c>
      <c r="D60" s="168">
        <f t="shared" si="0"/>
        <v>21086</v>
      </c>
      <c r="E60" s="168">
        <f t="shared" si="0"/>
        <v>21041</v>
      </c>
      <c r="F60" s="168">
        <f t="shared" si="0"/>
        <v>1169</v>
      </c>
      <c r="G60" s="168">
        <f t="shared" si="0"/>
        <v>1680</v>
      </c>
    </row>
    <row r="61" spans="1:7">
      <c r="A61" s="711" t="s">
        <v>195</v>
      </c>
      <c r="B61" s="711"/>
      <c r="C61" s="169">
        <v>15438</v>
      </c>
      <c r="D61" s="169">
        <v>20584</v>
      </c>
      <c r="E61" s="169">
        <v>20584</v>
      </c>
      <c r="F61" s="169">
        <v>2060</v>
      </c>
      <c r="G61" s="169">
        <v>1680</v>
      </c>
    </row>
    <row r="62" spans="1:7">
      <c r="A62" s="711" t="s">
        <v>196</v>
      </c>
      <c r="B62" s="711"/>
      <c r="C62" s="170">
        <f>C60/C61</f>
        <v>1.0459904132659672</v>
      </c>
      <c r="D62" s="170">
        <f>D60/D61</f>
        <v>1.024387874076953</v>
      </c>
      <c r="E62" s="170">
        <f t="shared" ref="E62:G62" si="1">E60/E61</f>
        <v>1.0222017100660707</v>
      </c>
      <c r="F62" s="170">
        <f t="shared" ref="F62" si="2">F60/F61</f>
        <v>0.56747572815533975</v>
      </c>
      <c r="G62" s="170">
        <f t="shared" si="1"/>
        <v>1</v>
      </c>
    </row>
    <row r="63" spans="1:7">
      <c r="A63" s="712" t="s">
        <v>280</v>
      </c>
      <c r="B63" s="712"/>
      <c r="C63" s="171">
        <f t="shared" ref="C63:G63" si="3">C60/(($B$60*42)/1000)</f>
        <v>0.76444369205663099</v>
      </c>
      <c r="D63" s="171">
        <f t="shared" si="3"/>
        <v>0.99820780844105272</v>
      </c>
      <c r="E63" s="171">
        <f t="shared" si="3"/>
        <v>0.99607751576440251</v>
      </c>
      <c r="F63" s="171">
        <f t="shared" si="3"/>
        <v>5.5340269755647854E-2</v>
      </c>
      <c r="G63" s="171">
        <f t="shared" si="3"/>
        <v>7.9530926594943027E-2</v>
      </c>
    </row>
    <row r="64" spans="1:7">
      <c r="A64" s="711" t="s">
        <v>598</v>
      </c>
      <c r="B64" s="711"/>
      <c r="C64" s="169">
        <v>11809</v>
      </c>
      <c r="D64" s="169">
        <v>20869</v>
      </c>
      <c r="E64" s="169">
        <v>21062</v>
      </c>
      <c r="F64" s="169"/>
      <c r="G64" s="169"/>
    </row>
    <row r="65" spans="3:3">
      <c r="C65" s="169">
        <v>3551</v>
      </c>
    </row>
  </sheetData>
  <mergeCells count="7">
    <mergeCell ref="A64:B64"/>
    <mergeCell ref="A63:B63"/>
    <mergeCell ref="A1:C1"/>
    <mergeCell ref="A61:B61"/>
    <mergeCell ref="A2:G2"/>
    <mergeCell ref="A62:B62"/>
    <mergeCell ref="D1:G1"/>
  </mergeCells>
  <pageMargins left="0.7" right="0.7" top="0.75" bottom="0.75" header="0.3" footer="0.3"/>
  <pageSetup scale="77" orientation="portrait" horizontalDpi="429496729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9"/>
  <sheetViews>
    <sheetView tabSelected="1" zoomScaleNormal="100" workbookViewId="0">
      <selection activeCell="H3" sqref="H3"/>
    </sheetView>
  </sheetViews>
  <sheetFormatPr defaultRowHeight="14.4"/>
  <cols>
    <col min="1" max="9" width="10.6640625" customWidth="1"/>
    <col min="10" max="10" width="11.44140625" customWidth="1"/>
    <col min="11" max="14" width="10.6640625" customWidth="1"/>
  </cols>
  <sheetData>
    <row r="1" spans="1:14" ht="22.2" customHeight="1" thickBot="1">
      <c r="A1" s="759" t="s">
        <v>47</v>
      </c>
      <c r="B1" s="760"/>
      <c r="C1" s="760"/>
      <c r="D1" s="760"/>
      <c r="E1" s="760"/>
      <c r="F1" s="760"/>
      <c r="G1" s="760"/>
      <c r="H1" s="760"/>
      <c r="I1" s="760"/>
      <c r="J1" s="760"/>
      <c r="K1" s="760"/>
      <c r="L1" s="760"/>
      <c r="M1" s="761"/>
    </row>
    <row r="2" spans="1:14" ht="15" customHeight="1" thickBot="1">
      <c r="A2" s="539" t="s">
        <v>49</v>
      </c>
      <c r="B2" s="777" t="str">
        <f>'Perf Sheet '!$A$2</f>
        <v>Gwendolyn 2517LA</v>
      </c>
      <c r="C2" s="778"/>
      <c r="D2" s="778"/>
      <c r="E2" s="778"/>
      <c r="F2" s="779"/>
      <c r="G2" s="73"/>
      <c r="H2" s="73"/>
      <c r="I2" s="73"/>
      <c r="J2" s="771" t="s">
        <v>198</v>
      </c>
      <c r="K2" s="772"/>
      <c r="L2" s="772"/>
      <c r="M2" s="773"/>
    </row>
    <row r="3" spans="1:14" ht="15" customHeight="1" thickTop="1" thickBot="1">
      <c r="A3" s="128" t="s">
        <v>50</v>
      </c>
      <c r="B3" s="780" t="str">
        <f>'Perf Sheet '!$C$7</f>
        <v>Lower Spraberry "A"</v>
      </c>
      <c r="C3" s="780"/>
      <c r="D3" s="780"/>
      <c r="E3" s="780"/>
      <c r="F3" s="781"/>
      <c r="G3" s="73"/>
      <c r="H3" s="73"/>
      <c r="I3" s="73"/>
      <c r="J3" s="774" t="s">
        <v>199</v>
      </c>
      <c r="K3" s="775"/>
      <c r="L3" s="775"/>
      <c r="M3" s="776"/>
    </row>
    <row r="4" spans="1:14" ht="15" customHeight="1" thickTop="1">
      <c r="A4" s="96"/>
      <c r="B4" s="80"/>
      <c r="C4" s="80"/>
      <c r="D4" s="80"/>
      <c r="E4" s="80"/>
      <c r="F4" s="80"/>
      <c r="G4" s="80"/>
      <c r="H4" s="80"/>
      <c r="I4" s="80"/>
      <c r="J4" s="80"/>
      <c r="K4" s="121"/>
      <c r="L4" s="73"/>
      <c r="M4" s="105"/>
    </row>
    <row r="5" spans="1:14" ht="15" customHeight="1">
      <c r="A5" s="129" t="s">
        <v>51</v>
      </c>
      <c r="B5" s="762" t="s">
        <v>445</v>
      </c>
      <c r="C5" s="763"/>
      <c r="D5" s="763"/>
      <c r="E5" s="763"/>
      <c r="F5" s="763"/>
      <c r="G5" s="763"/>
      <c r="H5" s="763"/>
      <c r="I5" s="763"/>
      <c r="J5" s="763"/>
      <c r="K5" s="763"/>
      <c r="L5" s="763"/>
      <c r="M5" s="764"/>
    </row>
    <row r="6" spans="1:14" ht="15" customHeight="1">
      <c r="A6" s="129" t="s">
        <v>52</v>
      </c>
      <c r="B6" s="765" t="s">
        <v>446</v>
      </c>
      <c r="C6" s="766"/>
      <c r="D6" s="766"/>
      <c r="E6" s="766"/>
      <c r="F6" s="766"/>
      <c r="G6" s="766"/>
      <c r="H6" s="766"/>
      <c r="I6" s="766"/>
      <c r="J6" s="766"/>
      <c r="K6" s="766"/>
      <c r="L6" s="766"/>
      <c r="M6" s="767"/>
    </row>
    <row r="7" spans="1:14" ht="15" customHeight="1">
      <c r="A7" s="129" t="s">
        <v>53</v>
      </c>
      <c r="B7" s="762" t="s">
        <v>378</v>
      </c>
      <c r="C7" s="763"/>
      <c r="D7" s="763"/>
      <c r="E7" s="763"/>
      <c r="F7" s="763"/>
      <c r="G7" s="763"/>
      <c r="H7" s="763"/>
      <c r="I7" s="763"/>
      <c r="J7" s="763"/>
      <c r="K7" s="763"/>
      <c r="L7" s="763"/>
      <c r="M7" s="764"/>
    </row>
    <row r="8" spans="1:14" ht="15" customHeight="1">
      <c r="A8" s="129" t="s">
        <v>54</v>
      </c>
      <c r="B8" s="768" t="s">
        <v>379</v>
      </c>
      <c r="C8" s="769"/>
      <c r="D8" s="769"/>
      <c r="E8" s="769"/>
      <c r="F8" s="769"/>
      <c r="G8" s="769"/>
      <c r="H8" s="769"/>
      <c r="I8" s="769"/>
      <c r="J8" s="769"/>
      <c r="K8" s="769"/>
      <c r="L8" s="769"/>
      <c r="M8" s="770"/>
    </row>
    <row r="9" spans="1:14" ht="15">
      <c r="A9" s="97"/>
      <c r="B9" s="81"/>
      <c r="C9" s="81"/>
      <c r="D9" s="81"/>
      <c r="E9" s="81"/>
      <c r="F9" s="81"/>
      <c r="G9" s="81"/>
      <c r="H9" s="81"/>
      <c r="I9" s="81"/>
      <c r="J9" s="81"/>
      <c r="K9" s="33"/>
      <c r="L9" s="73"/>
      <c r="M9" s="105"/>
    </row>
    <row r="10" spans="1:14" ht="15" customHeight="1" thickBot="1">
      <c r="A10" s="742" t="s">
        <v>233</v>
      </c>
      <c r="B10" s="743"/>
      <c r="C10" s="744"/>
      <c r="D10" s="744"/>
      <c r="E10" s="744"/>
      <c r="F10" s="744" t="s">
        <v>232</v>
      </c>
      <c r="G10" s="743"/>
      <c r="H10" s="744"/>
      <c r="I10" s="744"/>
      <c r="J10" s="744"/>
      <c r="K10" s="745" t="s">
        <v>205</v>
      </c>
      <c r="L10" s="745"/>
      <c r="M10" s="746"/>
      <c r="N10" s="73"/>
    </row>
    <row r="11" spans="1:14" ht="15" customHeight="1" thickBot="1">
      <c r="A11" s="98" t="s">
        <v>55</v>
      </c>
      <c r="B11" s="58">
        <f>'Perf Sheet '!F22</f>
        <v>56</v>
      </c>
      <c r="C11" s="728"/>
      <c r="D11" s="728"/>
      <c r="E11" s="729"/>
      <c r="F11" s="49" t="s">
        <v>55</v>
      </c>
      <c r="G11" s="58">
        <f>'Perf Sheet '!F22</f>
        <v>56</v>
      </c>
      <c r="H11" s="728"/>
      <c r="I11" s="728"/>
      <c r="J11" s="729"/>
      <c r="K11" s="125" t="s">
        <v>56</v>
      </c>
      <c r="L11" s="48"/>
      <c r="M11" s="122" t="s">
        <v>57</v>
      </c>
    </row>
    <row r="12" spans="1:14" ht="15" customHeight="1" thickBot="1">
      <c r="A12" s="98" t="s">
        <v>58</v>
      </c>
      <c r="B12" s="58">
        <f>'Perf Sheet '!J17</f>
        <v>56</v>
      </c>
      <c r="C12" s="43" t="s">
        <v>59</v>
      </c>
      <c r="D12" s="574" t="s">
        <v>62</v>
      </c>
      <c r="E12" s="573" t="s">
        <v>503</v>
      </c>
      <c r="F12" s="49" t="s">
        <v>58</v>
      </c>
      <c r="G12" s="58">
        <f>'Perf Sheet '!J17</f>
        <v>56</v>
      </c>
      <c r="H12" s="43" t="s">
        <v>59</v>
      </c>
      <c r="I12" s="91"/>
      <c r="J12" s="573" t="s">
        <v>599</v>
      </c>
      <c r="K12" s="726" t="s">
        <v>60</v>
      </c>
      <c r="L12" s="726"/>
      <c r="M12" s="146">
        <f>((B13*1.3))/1000</f>
        <v>662.46696088238093</v>
      </c>
    </row>
    <row r="13" spans="1:14" ht="15" customHeight="1" thickBot="1">
      <c r="A13" s="98" t="s">
        <v>60</v>
      </c>
      <c r="B13" s="57">
        <f>B15-B14</f>
        <v>509589.96990952379</v>
      </c>
      <c r="C13" s="44" t="s">
        <v>61</v>
      </c>
      <c r="D13" s="45">
        <f>B13*42</f>
        <v>21402778.736199997</v>
      </c>
      <c r="E13" s="571">
        <v>506883.36896952381</v>
      </c>
      <c r="F13" s="49" t="s">
        <v>60</v>
      </c>
      <c r="G13" s="57">
        <f>G15-G14</f>
        <v>513897.97916785715</v>
      </c>
      <c r="H13" s="44" t="s">
        <v>61</v>
      </c>
      <c r="I13" s="45">
        <f>G13*42</f>
        <v>21583715.125050001</v>
      </c>
      <c r="J13" s="571"/>
      <c r="K13" s="726" t="s">
        <v>600</v>
      </c>
      <c r="L13" s="727"/>
      <c r="M13" s="147">
        <v>3374</v>
      </c>
    </row>
    <row r="14" spans="1:14" ht="15" customHeight="1" thickBot="1">
      <c r="A14" s="98" t="s">
        <v>63</v>
      </c>
      <c r="B14" s="57">
        <f>'Stage Master'!L55*('Job Info'!B11-1)+'Stage (1)'!L55</f>
        <v>3333.8095238095239</v>
      </c>
      <c r="C14" s="44" t="s">
        <v>61</v>
      </c>
      <c r="D14" s="45">
        <f>B14*42</f>
        <v>140020</v>
      </c>
      <c r="E14" s="571">
        <v>3333.8095238095239</v>
      </c>
      <c r="F14" s="49" t="s">
        <v>63</v>
      </c>
      <c r="G14" s="57">
        <f>B14</f>
        <v>3333.8095238095239</v>
      </c>
      <c r="H14" s="44" t="s">
        <v>61</v>
      </c>
      <c r="I14" s="45">
        <f>G14*42</f>
        <v>140020</v>
      </c>
      <c r="J14" s="571">
        <v>143038</v>
      </c>
      <c r="K14" s="726" t="s">
        <v>601</v>
      </c>
      <c r="L14" s="727"/>
      <c r="M14" s="147">
        <v>275.5</v>
      </c>
    </row>
    <row r="15" spans="1:14" ht="15" customHeight="1" thickBot="1">
      <c r="A15" s="98" t="s">
        <v>64</v>
      </c>
      <c r="B15" s="57">
        <f>'Stage Master'!J55*('Job Info'!B11-1)+'Stage (1)'!J55</f>
        <v>512923.77943333331</v>
      </c>
      <c r="C15" s="46" t="s">
        <v>61</v>
      </c>
      <c r="D15" s="47"/>
      <c r="E15" s="572">
        <v>510217.17849333334</v>
      </c>
      <c r="F15" s="49" t="s">
        <v>64</v>
      </c>
      <c r="G15" s="57">
        <f>'Data Summary'!E62</f>
        <v>517231.78869166668</v>
      </c>
      <c r="H15" s="46" t="s">
        <v>61</v>
      </c>
      <c r="I15" s="47"/>
      <c r="J15" s="572"/>
      <c r="K15" s="726" t="s">
        <v>58</v>
      </c>
      <c r="L15" s="727"/>
      <c r="M15" s="148">
        <v>99.2</v>
      </c>
    </row>
    <row r="16" spans="1:14" ht="15" customHeight="1" thickBot="1">
      <c r="A16" s="747" t="s">
        <v>162</v>
      </c>
      <c r="B16" s="57">
        <f>SUM(B17:B21)</f>
        <v>18469780</v>
      </c>
      <c r="C16" s="92" t="s">
        <v>211</v>
      </c>
      <c r="D16" s="68" t="s">
        <v>246</v>
      </c>
      <c r="E16" s="572">
        <v>18469710</v>
      </c>
      <c r="F16" s="750" t="s">
        <v>163</v>
      </c>
      <c r="G16" s="57">
        <f>SUM(G17:G20)</f>
        <v>18477490</v>
      </c>
      <c r="H16" s="93" t="s">
        <v>211</v>
      </c>
      <c r="I16" s="94" t="s">
        <v>246</v>
      </c>
      <c r="J16" s="572"/>
      <c r="K16" s="726" t="s">
        <v>250</v>
      </c>
      <c r="L16" s="727"/>
      <c r="M16" s="148">
        <v>74</v>
      </c>
    </row>
    <row r="17" spans="1:13" ht="15" customHeight="1" thickBot="1">
      <c r="A17" s="748"/>
      <c r="B17" s="57">
        <f>'Stage Master'!M55*('Job Info'!B11-1)+'Stage (1)'!M55</f>
        <v>4603740</v>
      </c>
      <c r="C17" s="93" t="s">
        <v>212</v>
      </c>
      <c r="D17" s="90" t="s">
        <v>194</v>
      </c>
      <c r="E17" s="572">
        <v>4601940</v>
      </c>
      <c r="F17" s="751"/>
      <c r="G17" s="57">
        <f>'Data Summary'!G62</f>
        <v>4585490</v>
      </c>
      <c r="H17" s="89" t="s">
        <v>212</v>
      </c>
      <c r="I17" s="95" t="str">
        <f>D17</f>
        <v>100 Mesh</v>
      </c>
      <c r="J17" s="572">
        <v>4585490</v>
      </c>
      <c r="K17" s="726" t="s">
        <v>251</v>
      </c>
      <c r="L17" s="727"/>
      <c r="M17" s="149">
        <v>66.3</v>
      </c>
    </row>
    <row r="18" spans="1:13" ht="15" customHeight="1" thickBot="1">
      <c r="A18" s="748"/>
      <c r="B18" s="57">
        <f>'Stage Master'!N55*('Job Info'!B11-1)+'Stage (1)'!N55</f>
        <v>13866040</v>
      </c>
      <c r="C18" s="93" t="s">
        <v>212</v>
      </c>
      <c r="D18" s="90" t="s">
        <v>174</v>
      </c>
      <c r="E18" s="572">
        <v>13867770</v>
      </c>
      <c r="F18" s="751"/>
      <c r="G18" s="57">
        <f>'Data Summary'!H62</f>
        <v>13892000</v>
      </c>
      <c r="H18" s="89" t="s">
        <v>212</v>
      </c>
      <c r="I18" s="95" t="str">
        <f>D18</f>
        <v>30/50 White</v>
      </c>
      <c r="J18" s="572">
        <v>13892000</v>
      </c>
      <c r="K18" s="726" t="s">
        <v>269</v>
      </c>
      <c r="L18" s="727"/>
      <c r="M18" s="149">
        <v>29</v>
      </c>
    </row>
    <row r="19" spans="1:13" ht="15" customHeight="1" thickBot="1">
      <c r="A19" s="748"/>
      <c r="B19" s="57">
        <f>'Stage Master'!O55*'Job Info'!B11</f>
        <v>0</v>
      </c>
      <c r="C19" s="93" t="s">
        <v>212</v>
      </c>
      <c r="D19" s="90"/>
      <c r="E19" s="572"/>
      <c r="F19" s="751"/>
      <c r="G19" s="57">
        <f>'Data Summary'!I62</f>
        <v>0</v>
      </c>
      <c r="H19" s="89" t="s">
        <v>212</v>
      </c>
      <c r="I19" s="95">
        <f>D19</f>
        <v>0</v>
      </c>
      <c r="J19" s="572"/>
      <c r="K19" s="726" t="s">
        <v>270</v>
      </c>
      <c r="L19" s="727"/>
      <c r="M19" s="149">
        <v>107</v>
      </c>
    </row>
    <row r="20" spans="1:13" ht="15" customHeight="1" thickBot="1">
      <c r="A20" s="749"/>
      <c r="B20" s="57">
        <f>'Stage Master'!P55*'Job Info'!B11</f>
        <v>0</v>
      </c>
      <c r="C20" s="93" t="s">
        <v>212</v>
      </c>
      <c r="D20" s="90"/>
      <c r="E20" s="572"/>
      <c r="F20" s="752"/>
      <c r="G20" s="57">
        <f>'Data Summary'!J62</f>
        <v>0</v>
      </c>
      <c r="H20" s="89" t="s">
        <v>212</v>
      </c>
      <c r="I20" s="95">
        <f>D20</f>
        <v>0</v>
      </c>
      <c r="J20" s="572"/>
      <c r="K20" s="124"/>
      <c r="L20" s="49" t="s">
        <v>65</v>
      </c>
      <c r="M20" s="123">
        <f>SUM(M12:M19)</f>
        <v>4687.4669608823806</v>
      </c>
    </row>
    <row r="21" spans="1:13" ht="15" customHeight="1">
      <c r="A21" s="99"/>
      <c r="B21" s="88"/>
      <c r="C21" s="126"/>
      <c r="D21" s="126"/>
      <c r="E21" s="127"/>
      <c r="F21" s="82"/>
      <c r="G21" s="82"/>
      <c r="H21" s="82"/>
      <c r="I21" s="82"/>
      <c r="J21" s="82"/>
      <c r="K21" s="33"/>
      <c r="L21" s="73"/>
      <c r="M21" s="105"/>
    </row>
    <row r="22" spans="1:13" ht="15" customHeight="1">
      <c r="A22" s="753" t="s">
        <v>66</v>
      </c>
      <c r="B22" s="751"/>
      <c r="C22" s="751"/>
      <c r="D22" s="751"/>
      <c r="E22" s="751"/>
      <c r="F22" s="751"/>
      <c r="G22" s="751"/>
      <c r="H22" s="751"/>
      <c r="I22" s="751"/>
      <c r="J22" s="751"/>
      <c r="K22" s="751"/>
      <c r="L22" s="751"/>
      <c r="M22" s="754"/>
    </row>
    <row r="23" spans="1:13" ht="15" customHeight="1">
      <c r="A23" s="755" t="s">
        <v>206</v>
      </c>
      <c r="B23" s="756"/>
      <c r="C23" s="756"/>
      <c r="D23" s="756"/>
      <c r="E23" s="756"/>
      <c r="F23" s="756"/>
      <c r="G23" s="756"/>
      <c r="H23" s="756"/>
      <c r="I23" s="756"/>
      <c r="J23" s="756"/>
      <c r="K23" s="756"/>
      <c r="L23" s="756"/>
      <c r="M23" s="757"/>
    </row>
    <row r="24" spans="1:13" ht="15" customHeight="1">
      <c r="A24" s="758" t="s">
        <v>302</v>
      </c>
      <c r="B24" s="745"/>
      <c r="C24" s="745"/>
      <c r="D24" s="745"/>
      <c r="E24" s="745"/>
      <c r="F24" s="745"/>
      <c r="G24" s="745"/>
      <c r="H24" s="745"/>
      <c r="I24" s="745"/>
      <c r="J24" s="745"/>
      <c r="K24" s="745"/>
      <c r="L24" s="745"/>
      <c r="M24" s="746"/>
    </row>
    <row r="25" spans="1:13" ht="15.6" customHeight="1">
      <c r="A25" s="730" t="s">
        <v>602</v>
      </c>
      <c r="B25" s="731"/>
      <c r="C25" s="731"/>
      <c r="D25" s="731"/>
      <c r="E25" s="731"/>
      <c r="F25" s="731"/>
      <c r="G25" s="731"/>
      <c r="H25" s="731"/>
      <c r="I25" s="731"/>
      <c r="J25" s="731"/>
      <c r="K25" s="731"/>
      <c r="L25" s="731"/>
      <c r="M25" s="732"/>
    </row>
    <row r="26" spans="1:13" ht="15" customHeight="1">
      <c r="A26" s="733"/>
      <c r="B26" s="734"/>
      <c r="C26" s="734"/>
      <c r="D26" s="734"/>
      <c r="E26" s="734"/>
      <c r="F26" s="734"/>
      <c r="G26" s="734"/>
      <c r="H26" s="734"/>
      <c r="I26" s="734"/>
      <c r="J26" s="734"/>
      <c r="K26" s="734"/>
      <c r="L26" s="734"/>
      <c r="M26" s="735"/>
    </row>
    <row r="27" spans="1:13" ht="15" customHeight="1">
      <c r="A27" s="733"/>
      <c r="B27" s="734"/>
      <c r="C27" s="734"/>
      <c r="D27" s="734"/>
      <c r="E27" s="734"/>
      <c r="F27" s="734"/>
      <c r="G27" s="734"/>
      <c r="H27" s="734"/>
      <c r="I27" s="734"/>
      <c r="J27" s="734"/>
      <c r="K27" s="734"/>
      <c r="L27" s="734"/>
      <c r="M27" s="735"/>
    </row>
    <row r="28" spans="1:13" ht="15" customHeight="1">
      <c r="A28" s="733"/>
      <c r="B28" s="734"/>
      <c r="C28" s="734"/>
      <c r="D28" s="734"/>
      <c r="E28" s="734"/>
      <c r="F28" s="734"/>
      <c r="G28" s="734"/>
      <c r="H28" s="734"/>
      <c r="I28" s="734"/>
      <c r="J28" s="734"/>
      <c r="K28" s="734"/>
      <c r="L28" s="734"/>
      <c r="M28" s="735"/>
    </row>
    <row r="29" spans="1:13" ht="15" customHeight="1">
      <c r="A29" s="736"/>
      <c r="B29" s="737"/>
      <c r="C29" s="737"/>
      <c r="D29" s="737"/>
      <c r="E29" s="737"/>
      <c r="F29" s="737"/>
      <c r="G29" s="737"/>
      <c r="H29" s="737"/>
      <c r="I29" s="737"/>
      <c r="J29" s="737"/>
      <c r="K29" s="737"/>
      <c r="L29" s="737"/>
      <c r="M29" s="738"/>
    </row>
    <row r="30" spans="1:13" ht="15" customHeight="1">
      <c r="A30" s="720" t="s">
        <v>238</v>
      </c>
      <c r="B30" s="721"/>
      <c r="C30" s="721"/>
      <c r="D30" s="721"/>
      <c r="E30" s="721"/>
      <c r="F30" s="721"/>
      <c r="G30" s="721"/>
      <c r="H30" s="721"/>
      <c r="I30" s="721"/>
      <c r="J30" s="721"/>
      <c r="K30" s="721"/>
      <c r="L30" s="721"/>
      <c r="M30" s="722"/>
    </row>
    <row r="31" spans="1:13" ht="82.95" customHeight="1">
      <c r="A31" s="723" t="s">
        <v>247</v>
      </c>
      <c r="B31" s="724"/>
      <c r="C31" s="724"/>
      <c r="D31" s="724"/>
      <c r="E31" s="724"/>
      <c r="F31" s="724"/>
      <c r="G31" s="724"/>
      <c r="H31" s="724"/>
      <c r="I31" s="724"/>
      <c r="J31" s="724"/>
      <c r="K31" s="724"/>
      <c r="L31" s="724"/>
      <c r="M31" s="725"/>
    </row>
    <row r="32" spans="1:13" ht="15" customHeight="1">
      <c r="A32" s="739" t="s">
        <v>239</v>
      </c>
      <c r="B32" s="740"/>
      <c r="C32" s="740"/>
      <c r="D32" s="740"/>
      <c r="E32" s="740"/>
      <c r="F32" s="740"/>
      <c r="G32" s="740"/>
      <c r="H32" s="740"/>
      <c r="I32" s="740"/>
      <c r="J32" s="740"/>
      <c r="K32" s="740"/>
      <c r="L32" s="740"/>
      <c r="M32" s="741"/>
    </row>
    <row r="33" spans="1:13" ht="45" customHeight="1">
      <c r="A33" s="723" t="s">
        <v>303</v>
      </c>
      <c r="B33" s="724"/>
      <c r="C33" s="724"/>
      <c r="D33" s="724"/>
      <c r="E33" s="724"/>
      <c r="F33" s="724"/>
      <c r="G33" s="724"/>
      <c r="H33" s="724"/>
      <c r="I33" s="724"/>
      <c r="J33" s="724"/>
      <c r="K33" s="724"/>
      <c r="L33" s="724"/>
      <c r="M33" s="725"/>
    </row>
    <row r="34" spans="1:13" ht="15" customHeight="1">
      <c r="A34" s="739" t="s">
        <v>240</v>
      </c>
      <c r="B34" s="740"/>
      <c r="C34" s="740"/>
      <c r="D34" s="740"/>
      <c r="E34" s="740"/>
      <c r="F34" s="740"/>
      <c r="G34" s="740"/>
      <c r="H34" s="740"/>
      <c r="I34" s="740"/>
      <c r="J34" s="740"/>
      <c r="K34" s="740"/>
      <c r="L34" s="740"/>
      <c r="M34" s="741"/>
    </row>
    <row r="35" spans="1:13" ht="45" customHeight="1">
      <c r="A35" s="723" t="s">
        <v>377</v>
      </c>
      <c r="B35" s="724"/>
      <c r="C35" s="724"/>
      <c r="D35" s="724"/>
      <c r="E35" s="724"/>
      <c r="F35" s="724"/>
      <c r="G35" s="724"/>
      <c r="H35" s="724"/>
      <c r="I35" s="724"/>
      <c r="J35" s="724"/>
      <c r="K35" s="724"/>
      <c r="L35" s="724"/>
      <c r="M35" s="725"/>
    </row>
    <row r="36" spans="1:13" ht="15" customHeight="1">
      <c r="A36" s="720" t="s">
        <v>298</v>
      </c>
      <c r="B36" s="721"/>
      <c r="C36" s="721"/>
      <c r="D36" s="721"/>
      <c r="E36" s="721"/>
      <c r="F36" s="721"/>
      <c r="G36" s="721"/>
      <c r="H36" s="721"/>
      <c r="I36" s="721"/>
      <c r="J36" s="721"/>
      <c r="K36" s="721"/>
      <c r="L36" s="721"/>
      <c r="M36" s="722"/>
    </row>
    <row r="37" spans="1:13" ht="45" customHeight="1">
      <c r="A37" s="723" t="s">
        <v>500</v>
      </c>
      <c r="B37" s="724"/>
      <c r="C37" s="724"/>
      <c r="D37" s="724"/>
      <c r="E37" s="724"/>
      <c r="F37" s="724"/>
      <c r="G37" s="724"/>
      <c r="H37" s="724"/>
      <c r="I37" s="724"/>
      <c r="J37" s="724"/>
      <c r="K37" s="724"/>
      <c r="L37" s="724"/>
      <c r="M37" s="725"/>
    </row>
    <row r="38" spans="1:13" ht="15" customHeight="1">
      <c r="A38" s="720" t="s">
        <v>299</v>
      </c>
      <c r="B38" s="721"/>
      <c r="C38" s="721"/>
      <c r="D38" s="721"/>
      <c r="E38" s="721"/>
      <c r="F38" s="721"/>
      <c r="G38" s="721"/>
      <c r="H38" s="721"/>
      <c r="I38" s="721"/>
      <c r="J38" s="721"/>
      <c r="K38" s="721"/>
      <c r="L38" s="721"/>
      <c r="M38" s="722"/>
    </row>
    <row r="39" spans="1:13" ht="45" customHeight="1">
      <c r="A39" s="723" t="s">
        <v>376</v>
      </c>
      <c r="B39" s="724"/>
      <c r="C39" s="724"/>
      <c r="D39" s="724"/>
      <c r="E39" s="724"/>
      <c r="F39" s="724"/>
      <c r="G39" s="724"/>
      <c r="H39" s="724"/>
      <c r="I39" s="724"/>
      <c r="J39" s="724"/>
      <c r="K39" s="724"/>
      <c r="L39" s="724"/>
      <c r="M39" s="725"/>
    </row>
  </sheetData>
  <mergeCells count="38">
    <mergeCell ref="A1:M1"/>
    <mergeCell ref="B5:M5"/>
    <mergeCell ref="B6:M6"/>
    <mergeCell ref="B7:M7"/>
    <mergeCell ref="B8:M8"/>
    <mergeCell ref="J2:M2"/>
    <mergeCell ref="J3:M3"/>
    <mergeCell ref="B2:F2"/>
    <mergeCell ref="B3:F3"/>
    <mergeCell ref="A10:E10"/>
    <mergeCell ref="K10:M10"/>
    <mergeCell ref="F10:J10"/>
    <mergeCell ref="H11:J11"/>
    <mergeCell ref="A31:M31"/>
    <mergeCell ref="K14:L14"/>
    <mergeCell ref="K19:L19"/>
    <mergeCell ref="K15:L15"/>
    <mergeCell ref="K16:L16"/>
    <mergeCell ref="K17:L17"/>
    <mergeCell ref="K18:L18"/>
    <mergeCell ref="A16:A20"/>
    <mergeCell ref="F16:F20"/>
    <mergeCell ref="A22:M22"/>
    <mergeCell ref="A23:M23"/>
    <mergeCell ref="A24:M24"/>
    <mergeCell ref="A38:M38"/>
    <mergeCell ref="A39:M39"/>
    <mergeCell ref="K12:L12"/>
    <mergeCell ref="K13:L13"/>
    <mergeCell ref="C11:E11"/>
    <mergeCell ref="A25:M29"/>
    <mergeCell ref="A30:M30"/>
    <mergeCell ref="A36:M36"/>
    <mergeCell ref="A37:M37"/>
    <mergeCell ref="A32:M32"/>
    <mergeCell ref="A33:M33"/>
    <mergeCell ref="A34:M34"/>
    <mergeCell ref="A35:M35"/>
  </mergeCells>
  <pageMargins left="0.7" right="0.7" top="0.75" bottom="0.75" header="0.3" footer="0.3"/>
  <pageSetup scale="6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Proppant" prompt="Select One">
          <x14:formula1>
            <xm:f>'Stage Master'!$Q$10:$Q$16</xm:f>
          </x14:formula1>
          <xm:sqref>D17:D20</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O103"/>
  <sheetViews>
    <sheetView zoomScale="80" zoomScaleNormal="80" workbookViewId="0">
      <selection activeCell="E16" sqref="E16"/>
    </sheetView>
  </sheetViews>
  <sheetFormatPr defaultRowHeight="13.2"/>
  <cols>
    <col min="1" max="1" width="12.88671875" style="257" bestFit="1" customWidth="1"/>
    <col min="2" max="2" width="32.33203125" style="257" bestFit="1" customWidth="1"/>
    <col min="3" max="3" width="12" style="257" customWidth="1"/>
    <col min="4" max="4" width="8" style="257" bestFit="1" customWidth="1"/>
    <col min="5" max="5" width="14" style="257" customWidth="1"/>
    <col min="6" max="7" width="8.109375" style="257" customWidth="1"/>
    <col min="8" max="8" width="2.44140625" style="257" customWidth="1"/>
    <col min="9" max="9" width="2" style="257" customWidth="1"/>
    <col min="10" max="13" width="2.33203125" style="257" customWidth="1"/>
    <col min="14" max="14" width="2.5546875" style="257" customWidth="1"/>
    <col min="15" max="16" width="2.33203125" style="257" customWidth="1"/>
    <col min="17" max="17" width="2.5546875" style="257" customWidth="1"/>
    <col min="18" max="18" width="5.6640625" style="257" customWidth="1"/>
    <col min="19" max="19" width="4.88671875" style="257" customWidth="1"/>
    <col min="20" max="20" width="7.44140625" style="257" customWidth="1"/>
    <col min="21" max="21" width="12.33203125" style="257" customWidth="1"/>
    <col min="22" max="22" width="6.5546875" style="257" customWidth="1"/>
    <col min="23" max="23" width="4.5546875" style="257" customWidth="1"/>
    <col min="24" max="24" width="6.44140625" style="257" customWidth="1"/>
    <col min="25" max="25" width="6.5546875" style="257" customWidth="1"/>
    <col min="26" max="26" width="7.5546875" style="257" customWidth="1"/>
    <col min="27" max="28" width="10" style="257" customWidth="1"/>
    <col min="29" max="29" width="9.109375" style="257" customWidth="1"/>
    <col min="30" max="30" width="11.6640625" style="257" customWidth="1"/>
    <col min="31" max="32" width="9.109375" style="257" customWidth="1"/>
    <col min="33" max="33" width="9.109375" style="257"/>
    <col min="34" max="34" width="16.5546875" style="257" customWidth="1"/>
    <col min="35" max="35" width="3.33203125" style="257" customWidth="1"/>
    <col min="36" max="36" width="3.6640625" style="257" customWidth="1"/>
    <col min="37" max="37" width="2.33203125" style="257" customWidth="1"/>
    <col min="38" max="264" width="9.109375" style="257"/>
    <col min="265" max="265" width="12.88671875" style="257" bestFit="1" customWidth="1"/>
    <col min="266" max="266" width="32.33203125" style="257" bestFit="1" customWidth="1"/>
    <col min="267" max="267" width="12" style="257" customWidth="1"/>
    <col min="268" max="268" width="8" style="257" bestFit="1" customWidth="1"/>
    <col min="269" max="271" width="8.109375" style="257" customWidth="1"/>
    <col min="272" max="272" width="2.44140625" style="257" customWidth="1"/>
    <col min="273" max="273" width="2" style="257" customWidth="1"/>
    <col min="274" max="274" width="2.33203125" style="257" customWidth="1"/>
    <col min="275" max="275" width="5.33203125" style="257" customWidth="1"/>
    <col min="276" max="277" width="2.33203125" style="257" customWidth="1"/>
    <col min="278" max="278" width="2.5546875" style="257" customWidth="1"/>
    <col min="279" max="279" width="5.6640625" style="257" customWidth="1"/>
    <col min="280" max="280" width="4.88671875" style="257" customWidth="1"/>
    <col min="281" max="281" width="7.44140625" style="257" customWidth="1"/>
    <col min="282" max="282" width="11.6640625" style="257" bestFit="1" customWidth="1"/>
    <col min="283" max="283" width="6.5546875" style="257" customWidth="1"/>
    <col min="284" max="284" width="3.6640625" style="257" bestFit="1" customWidth="1"/>
    <col min="285" max="285" width="6.44140625" style="257" customWidth="1"/>
    <col min="286" max="286" width="4.44140625" style="257" customWidth="1"/>
    <col min="287" max="287" width="7" style="257" customWidth="1"/>
    <col min="288" max="288" width="6" style="257" customWidth="1"/>
    <col min="289" max="289" width="46" style="257" bestFit="1" customWidth="1"/>
    <col min="290" max="290" width="9.109375" style="257"/>
    <col min="291" max="291" width="16.5546875" style="257" customWidth="1"/>
    <col min="292" max="292" width="3.6640625" style="257" customWidth="1"/>
    <col min="293" max="293" width="2.33203125" style="257" customWidth="1"/>
    <col min="294" max="520" width="9.109375" style="257"/>
    <col min="521" max="521" width="12.88671875" style="257" bestFit="1" customWidth="1"/>
    <col min="522" max="522" width="32.33203125" style="257" bestFit="1" customWidth="1"/>
    <col min="523" max="523" width="12" style="257" customWidth="1"/>
    <col min="524" max="524" width="8" style="257" bestFit="1" customWidth="1"/>
    <col min="525" max="527" width="8.109375" style="257" customWidth="1"/>
    <col min="528" max="528" width="2.44140625" style="257" customWidth="1"/>
    <col min="529" max="529" width="2" style="257" customWidth="1"/>
    <col min="530" max="530" width="2.33203125" style="257" customWidth="1"/>
    <col min="531" max="531" width="5.33203125" style="257" customWidth="1"/>
    <col min="532" max="533" width="2.33203125" style="257" customWidth="1"/>
    <col min="534" max="534" width="2.5546875" style="257" customWidth="1"/>
    <col min="535" max="535" width="5.6640625" style="257" customWidth="1"/>
    <col min="536" max="536" width="4.88671875" style="257" customWidth="1"/>
    <col min="537" max="537" width="7.44140625" style="257" customWidth="1"/>
    <col min="538" max="538" width="11.6640625" style="257" bestFit="1" customWidth="1"/>
    <col min="539" max="539" width="6.5546875" style="257" customWidth="1"/>
    <col min="540" max="540" width="3.6640625" style="257" bestFit="1" customWidth="1"/>
    <col min="541" max="541" width="6.44140625" style="257" customWidth="1"/>
    <col min="542" max="542" width="4.44140625" style="257" customWidth="1"/>
    <col min="543" max="543" width="7" style="257" customWidth="1"/>
    <col min="544" max="544" width="6" style="257" customWidth="1"/>
    <col min="545" max="545" width="46" style="257" bestFit="1" customWidth="1"/>
    <col min="546" max="546" width="9.109375" style="257"/>
    <col min="547" max="547" width="16.5546875" style="257" customWidth="1"/>
    <col min="548" max="548" width="3.6640625" style="257" customWidth="1"/>
    <col min="549" max="549" width="2.33203125" style="257" customWidth="1"/>
    <col min="550" max="776" width="9.109375" style="257"/>
    <col min="777" max="777" width="12.88671875" style="257" bestFit="1" customWidth="1"/>
    <col min="778" max="778" width="32.33203125" style="257" bestFit="1" customWidth="1"/>
    <col min="779" max="779" width="12" style="257" customWidth="1"/>
    <col min="780" max="780" width="8" style="257" bestFit="1" customWidth="1"/>
    <col min="781" max="783" width="8.109375" style="257" customWidth="1"/>
    <col min="784" max="784" width="2.44140625" style="257" customWidth="1"/>
    <col min="785" max="785" width="2" style="257" customWidth="1"/>
    <col min="786" max="786" width="2.33203125" style="257" customWidth="1"/>
    <col min="787" max="787" width="5.33203125" style="257" customWidth="1"/>
    <col min="788" max="789" width="2.33203125" style="257" customWidth="1"/>
    <col min="790" max="790" width="2.5546875" style="257" customWidth="1"/>
    <col min="791" max="791" width="5.6640625" style="257" customWidth="1"/>
    <col min="792" max="792" width="4.88671875" style="257" customWidth="1"/>
    <col min="793" max="793" width="7.44140625" style="257" customWidth="1"/>
    <col min="794" max="794" width="11.6640625" style="257" bestFit="1" customWidth="1"/>
    <col min="795" max="795" width="6.5546875" style="257" customWidth="1"/>
    <col min="796" max="796" width="3.6640625" style="257" bestFit="1" customWidth="1"/>
    <col min="797" max="797" width="6.44140625" style="257" customWidth="1"/>
    <col min="798" max="798" width="4.44140625" style="257" customWidth="1"/>
    <col min="799" max="799" width="7" style="257" customWidth="1"/>
    <col min="800" max="800" width="6" style="257" customWidth="1"/>
    <col min="801" max="801" width="46" style="257" bestFit="1" customWidth="1"/>
    <col min="802" max="802" width="9.109375" style="257"/>
    <col min="803" max="803" width="16.5546875" style="257" customWidth="1"/>
    <col min="804" max="804" width="3.6640625" style="257" customWidth="1"/>
    <col min="805" max="805" width="2.33203125" style="257" customWidth="1"/>
    <col min="806" max="1032" width="9.109375" style="257"/>
    <col min="1033" max="1033" width="12.88671875" style="257" bestFit="1" customWidth="1"/>
    <col min="1034" max="1034" width="32.33203125" style="257" bestFit="1" customWidth="1"/>
    <col min="1035" max="1035" width="12" style="257" customWidth="1"/>
    <col min="1036" max="1036" width="8" style="257" bestFit="1" customWidth="1"/>
    <col min="1037" max="1039" width="8.109375" style="257" customWidth="1"/>
    <col min="1040" max="1040" width="2.44140625" style="257" customWidth="1"/>
    <col min="1041" max="1041" width="2" style="257" customWidth="1"/>
    <col min="1042" max="1042" width="2.33203125" style="257" customWidth="1"/>
    <col min="1043" max="1043" width="5.33203125" style="257" customWidth="1"/>
    <col min="1044" max="1045" width="2.33203125" style="257" customWidth="1"/>
    <col min="1046" max="1046" width="2.5546875" style="257" customWidth="1"/>
    <col min="1047" max="1047" width="5.6640625" style="257" customWidth="1"/>
    <col min="1048" max="1048" width="4.88671875" style="257" customWidth="1"/>
    <col min="1049" max="1049" width="7.44140625" style="257" customWidth="1"/>
    <col min="1050" max="1050" width="11.6640625" style="257" bestFit="1" customWidth="1"/>
    <col min="1051" max="1051" width="6.5546875" style="257" customWidth="1"/>
    <col min="1052" max="1052" width="3.6640625" style="257" bestFit="1" customWidth="1"/>
    <col min="1053" max="1053" width="6.44140625" style="257" customWidth="1"/>
    <col min="1054" max="1054" width="4.44140625" style="257" customWidth="1"/>
    <col min="1055" max="1055" width="7" style="257" customWidth="1"/>
    <col min="1056" max="1056" width="6" style="257" customWidth="1"/>
    <col min="1057" max="1057" width="46" style="257" bestFit="1" customWidth="1"/>
    <col min="1058" max="1058" width="9.109375" style="257"/>
    <col min="1059" max="1059" width="16.5546875" style="257" customWidth="1"/>
    <col min="1060" max="1060" width="3.6640625" style="257" customWidth="1"/>
    <col min="1061" max="1061" width="2.33203125" style="257" customWidth="1"/>
    <col min="1062" max="1288" width="9.109375" style="257"/>
    <col min="1289" max="1289" width="12.88671875" style="257" bestFit="1" customWidth="1"/>
    <col min="1290" max="1290" width="32.33203125" style="257" bestFit="1" customWidth="1"/>
    <col min="1291" max="1291" width="12" style="257" customWidth="1"/>
    <col min="1292" max="1292" width="8" style="257" bestFit="1" customWidth="1"/>
    <col min="1293" max="1295" width="8.109375" style="257" customWidth="1"/>
    <col min="1296" max="1296" width="2.44140625" style="257" customWidth="1"/>
    <col min="1297" max="1297" width="2" style="257" customWidth="1"/>
    <col min="1298" max="1298" width="2.33203125" style="257" customWidth="1"/>
    <col min="1299" max="1299" width="5.33203125" style="257" customWidth="1"/>
    <col min="1300" max="1301" width="2.33203125" style="257" customWidth="1"/>
    <col min="1302" max="1302" width="2.5546875" style="257" customWidth="1"/>
    <col min="1303" max="1303" width="5.6640625" style="257" customWidth="1"/>
    <col min="1304" max="1304" width="4.88671875" style="257" customWidth="1"/>
    <col min="1305" max="1305" width="7.44140625" style="257" customWidth="1"/>
    <col min="1306" max="1306" width="11.6640625" style="257" bestFit="1" customWidth="1"/>
    <col min="1307" max="1307" width="6.5546875" style="257" customWidth="1"/>
    <col min="1308" max="1308" width="3.6640625" style="257" bestFit="1" customWidth="1"/>
    <col min="1309" max="1309" width="6.44140625" style="257" customWidth="1"/>
    <col min="1310" max="1310" width="4.44140625" style="257" customWidth="1"/>
    <col min="1311" max="1311" width="7" style="257" customWidth="1"/>
    <col min="1312" max="1312" width="6" style="257" customWidth="1"/>
    <col min="1313" max="1313" width="46" style="257" bestFit="1" customWidth="1"/>
    <col min="1314" max="1314" width="9.109375" style="257"/>
    <col min="1315" max="1315" width="16.5546875" style="257" customWidth="1"/>
    <col min="1316" max="1316" width="3.6640625" style="257" customWidth="1"/>
    <col min="1317" max="1317" width="2.33203125" style="257" customWidth="1"/>
    <col min="1318" max="1544" width="9.109375" style="257"/>
    <col min="1545" max="1545" width="12.88671875" style="257" bestFit="1" customWidth="1"/>
    <col min="1546" max="1546" width="32.33203125" style="257" bestFit="1" customWidth="1"/>
    <col min="1547" max="1547" width="12" style="257" customWidth="1"/>
    <col min="1548" max="1548" width="8" style="257" bestFit="1" customWidth="1"/>
    <col min="1549" max="1551" width="8.109375" style="257" customWidth="1"/>
    <col min="1552" max="1552" width="2.44140625" style="257" customWidth="1"/>
    <col min="1553" max="1553" width="2" style="257" customWidth="1"/>
    <col min="1554" max="1554" width="2.33203125" style="257" customWidth="1"/>
    <col min="1555" max="1555" width="5.33203125" style="257" customWidth="1"/>
    <col min="1556" max="1557" width="2.33203125" style="257" customWidth="1"/>
    <col min="1558" max="1558" width="2.5546875" style="257" customWidth="1"/>
    <col min="1559" max="1559" width="5.6640625" style="257" customWidth="1"/>
    <col min="1560" max="1560" width="4.88671875" style="257" customWidth="1"/>
    <col min="1561" max="1561" width="7.44140625" style="257" customWidth="1"/>
    <col min="1562" max="1562" width="11.6640625" style="257" bestFit="1" customWidth="1"/>
    <col min="1563" max="1563" width="6.5546875" style="257" customWidth="1"/>
    <col min="1564" max="1564" width="3.6640625" style="257" bestFit="1" customWidth="1"/>
    <col min="1565" max="1565" width="6.44140625" style="257" customWidth="1"/>
    <col min="1566" max="1566" width="4.44140625" style="257" customWidth="1"/>
    <col min="1567" max="1567" width="7" style="257" customWidth="1"/>
    <col min="1568" max="1568" width="6" style="257" customWidth="1"/>
    <col min="1569" max="1569" width="46" style="257" bestFit="1" customWidth="1"/>
    <col min="1570" max="1570" width="9.109375" style="257"/>
    <col min="1571" max="1571" width="16.5546875" style="257" customWidth="1"/>
    <col min="1572" max="1572" width="3.6640625" style="257" customWidth="1"/>
    <col min="1573" max="1573" width="2.33203125" style="257" customWidth="1"/>
    <col min="1574" max="1800" width="9.109375" style="257"/>
    <col min="1801" max="1801" width="12.88671875" style="257" bestFit="1" customWidth="1"/>
    <col min="1802" max="1802" width="32.33203125" style="257" bestFit="1" customWidth="1"/>
    <col min="1803" max="1803" width="12" style="257" customWidth="1"/>
    <col min="1804" max="1804" width="8" style="257" bestFit="1" customWidth="1"/>
    <col min="1805" max="1807" width="8.109375" style="257" customWidth="1"/>
    <col min="1808" max="1808" width="2.44140625" style="257" customWidth="1"/>
    <col min="1809" max="1809" width="2" style="257" customWidth="1"/>
    <col min="1810" max="1810" width="2.33203125" style="257" customWidth="1"/>
    <col min="1811" max="1811" width="5.33203125" style="257" customWidth="1"/>
    <col min="1812" max="1813" width="2.33203125" style="257" customWidth="1"/>
    <col min="1814" max="1814" width="2.5546875" style="257" customWidth="1"/>
    <col min="1815" max="1815" width="5.6640625" style="257" customWidth="1"/>
    <col min="1816" max="1816" width="4.88671875" style="257" customWidth="1"/>
    <col min="1817" max="1817" width="7.44140625" style="257" customWidth="1"/>
    <col min="1818" max="1818" width="11.6640625" style="257" bestFit="1" customWidth="1"/>
    <col min="1819" max="1819" width="6.5546875" style="257" customWidth="1"/>
    <col min="1820" max="1820" width="3.6640625" style="257" bestFit="1" customWidth="1"/>
    <col min="1821" max="1821" width="6.44140625" style="257" customWidth="1"/>
    <col min="1822" max="1822" width="4.44140625" style="257" customWidth="1"/>
    <col min="1823" max="1823" width="7" style="257" customWidth="1"/>
    <col min="1824" max="1824" width="6" style="257" customWidth="1"/>
    <col min="1825" max="1825" width="46" style="257" bestFit="1" customWidth="1"/>
    <col min="1826" max="1826" width="9.109375" style="257"/>
    <col min="1827" max="1827" width="16.5546875" style="257" customWidth="1"/>
    <col min="1828" max="1828" width="3.6640625" style="257" customWidth="1"/>
    <col min="1829" max="1829" width="2.33203125" style="257" customWidth="1"/>
    <col min="1830" max="2056" width="9.109375" style="257"/>
    <col min="2057" max="2057" width="12.88671875" style="257" bestFit="1" customWidth="1"/>
    <col min="2058" max="2058" width="32.33203125" style="257" bestFit="1" customWidth="1"/>
    <col min="2059" max="2059" width="12" style="257" customWidth="1"/>
    <col min="2060" max="2060" width="8" style="257" bestFit="1" customWidth="1"/>
    <col min="2061" max="2063" width="8.109375" style="257" customWidth="1"/>
    <col min="2064" max="2064" width="2.44140625" style="257" customWidth="1"/>
    <col min="2065" max="2065" width="2" style="257" customWidth="1"/>
    <col min="2066" max="2066" width="2.33203125" style="257" customWidth="1"/>
    <col min="2067" max="2067" width="5.33203125" style="257" customWidth="1"/>
    <col min="2068" max="2069" width="2.33203125" style="257" customWidth="1"/>
    <col min="2070" max="2070" width="2.5546875" style="257" customWidth="1"/>
    <col min="2071" max="2071" width="5.6640625" style="257" customWidth="1"/>
    <col min="2072" max="2072" width="4.88671875" style="257" customWidth="1"/>
    <col min="2073" max="2073" width="7.44140625" style="257" customWidth="1"/>
    <col min="2074" max="2074" width="11.6640625" style="257" bestFit="1" customWidth="1"/>
    <col min="2075" max="2075" width="6.5546875" style="257" customWidth="1"/>
    <col min="2076" max="2076" width="3.6640625" style="257" bestFit="1" customWidth="1"/>
    <col min="2077" max="2077" width="6.44140625" style="257" customWidth="1"/>
    <col min="2078" max="2078" width="4.44140625" style="257" customWidth="1"/>
    <col min="2079" max="2079" width="7" style="257" customWidth="1"/>
    <col min="2080" max="2080" width="6" style="257" customWidth="1"/>
    <col min="2081" max="2081" width="46" style="257" bestFit="1" customWidth="1"/>
    <col min="2082" max="2082" width="9.109375" style="257"/>
    <col min="2083" max="2083" width="16.5546875" style="257" customWidth="1"/>
    <col min="2084" max="2084" width="3.6640625" style="257" customWidth="1"/>
    <col min="2085" max="2085" width="2.33203125" style="257" customWidth="1"/>
    <col min="2086" max="2312" width="9.109375" style="257"/>
    <col min="2313" max="2313" width="12.88671875" style="257" bestFit="1" customWidth="1"/>
    <col min="2314" max="2314" width="32.33203125" style="257" bestFit="1" customWidth="1"/>
    <col min="2315" max="2315" width="12" style="257" customWidth="1"/>
    <col min="2316" max="2316" width="8" style="257" bestFit="1" customWidth="1"/>
    <col min="2317" max="2319" width="8.109375" style="257" customWidth="1"/>
    <col min="2320" max="2320" width="2.44140625" style="257" customWidth="1"/>
    <col min="2321" max="2321" width="2" style="257" customWidth="1"/>
    <col min="2322" max="2322" width="2.33203125" style="257" customWidth="1"/>
    <col min="2323" max="2323" width="5.33203125" style="257" customWidth="1"/>
    <col min="2324" max="2325" width="2.33203125" style="257" customWidth="1"/>
    <col min="2326" max="2326" width="2.5546875" style="257" customWidth="1"/>
    <col min="2327" max="2327" width="5.6640625" style="257" customWidth="1"/>
    <col min="2328" max="2328" width="4.88671875" style="257" customWidth="1"/>
    <col min="2329" max="2329" width="7.44140625" style="257" customWidth="1"/>
    <col min="2330" max="2330" width="11.6640625" style="257" bestFit="1" customWidth="1"/>
    <col min="2331" max="2331" width="6.5546875" style="257" customWidth="1"/>
    <col min="2332" max="2332" width="3.6640625" style="257" bestFit="1" customWidth="1"/>
    <col min="2333" max="2333" width="6.44140625" style="257" customWidth="1"/>
    <col min="2334" max="2334" width="4.44140625" style="257" customWidth="1"/>
    <col min="2335" max="2335" width="7" style="257" customWidth="1"/>
    <col min="2336" max="2336" width="6" style="257" customWidth="1"/>
    <col min="2337" max="2337" width="46" style="257" bestFit="1" customWidth="1"/>
    <col min="2338" max="2338" width="9.109375" style="257"/>
    <col min="2339" max="2339" width="16.5546875" style="257" customWidth="1"/>
    <col min="2340" max="2340" width="3.6640625" style="257" customWidth="1"/>
    <col min="2341" max="2341" width="2.33203125" style="257" customWidth="1"/>
    <col min="2342" max="2568" width="9.109375" style="257"/>
    <col min="2569" max="2569" width="12.88671875" style="257" bestFit="1" customWidth="1"/>
    <col min="2570" max="2570" width="32.33203125" style="257" bestFit="1" customWidth="1"/>
    <col min="2571" max="2571" width="12" style="257" customWidth="1"/>
    <col min="2572" max="2572" width="8" style="257" bestFit="1" customWidth="1"/>
    <col min="2573" max="2575" width="8.109375" style="257" customWidth="1"/>
    <col min="2576" max="2576" width="2.44140625" style="257" customWidth="1"/>
    <col min="2577" max="2577" width="2" style="257" customWidth="1"/>
    <col min="2578" max="2578" width="2.33203125" style="257" customWidth="1"/>
    <col min="2579" max="2579" width="5.33203125" style="257" customWidth="1"/>
    <col min="2580" max="2581" width="2.33203125" style="257" customWidth="1"/>
    <col min="2582" max="2582" width="2.5546875" style="257" customWidth="1"/>
    <col min="2583" max="2583" width="5.6640625" style="257" customWidth="1"/>
    <col min="2584" max="2584" width="4.88671875" style="257" customWidth="1"/>
    <col min="2585" max="2585" width="7.44140625" style="257" customWidth="1"/>
    <col min="2586" max="2586" width="11.6640625" style="257" bestFit="1" customWidth="1"/>
    <col min="2587" max="2587" width="6.5546875" style="257" customWidth="1"/>
    <col min="2588" max="2588" width="3.6640625" style="257" bestFit="1" customWidth="1"/>
    <col min="2589" max="2589" width="6.44140625" style="257" customWidth="1"/>
    <col min="2590" max="2590" width="4.44140625" style="257" customWidth="1"/>
    <col min="2591" max="2591" width="7" style="257" customWidth="1"/>
    <col min="2592" max="2592" width="6" style="257" customWidth="1"/>
    <col min="2593" max="2593" width="46" style="257" bestFit="1" customWidth="1"/>
    <col min="2594" max="2594" width="9.109375" style="257"/>
    <col min="2595" max="2595" width="16.5546875" style="257" customWidth="1"/>
    <col min="2596" max="2596" width="3.6640625" style="257" customWidth="1"/>
    <col min="2597" max="2597" width="2.33203125" style="257" customWidth="1"/>
    <col min="2598" max="2824" width="9.109375" style="257"/>
    <col min="2825" max="2825" width="12.88671875" style="257" bestFit="1" customWidth="1"/>
    <col min="2826" max="2826" width="32.33203125" style="257" bestFit="1" customWidth="1"/>
    <col min="2827" max="2827" width="12" style="257" customWidth="1"/>
    <col min="2828" max="2828" width="8" style="257" bestFit="1" customWidth="1"/>
    <col min="2829" max="2831" width="8.109375" style="257" customWidth="1"/>
    <col min="2832" max="2832" width="2.44140625" style="257" customWidth="1"/>
    <col min="2833" max="2833" width="2" style="257" customWidth="1"/>
    <col min="2834" max="2834" width="2.33203125" style="257" customWidth="1"/>
    <col min="2835" max="2835" width="5.33203125" style="257" customWidth="1"/>
    <col min="2836" max="2837" width="2.33203125" style="257" customWidth="1"/>
    <col min="2838" max="2838" width="2.5546875" style="257" customWidth="1"/>
    <col min="2839" max="2839" width="5.6640625" style="257" customWidth="1"/>
    <col min="2840" max="2840" width="4.88671875" style="257" customWidth="1"/>
    <col min="2841" max="2841" width="7.44140625" style="257" customWidth="1"/>
    <col min="2842" max="2842" width="11.6640625" style="257" bestFit="1" customWidth="1"/>
    <col min="2843" max="2843" width="6.5546875" style="257" customWidth="1"/>
    <col min="2844" max="2844" width="3.6640625" style="257" bestFit="1" customWidth="1"/>
    <col min="2845" max="2845" width="6.44140625" style="257" customWidth="1"/>
    <col min="2846" max="2846" width="4.44140625" style="257" customWidth="1"/>
    <col min="2847" max="2847" width="7" style="257" customWidth="1"/>
    <col min="2848" max="2848" width="6" style="257" customWidth="1"/>
    <col min="2849" max="2849" width="46" style="257" bestFit="1" customWidth="1"/>
    <col min="2850" max="2850" width="9.109375" style="257"/>
    <col min="2851" max="2851" width="16.5546875" style="257" customWidth="1"/>
    <col min="2852" max="2852" width="3.6640625" style="257" customWidth="1"/>
    <col min="2853" max="2853" width="2.33203125" style="257" customWidth="1"/>
    <col min="2854" max="3080" width="9.109375" style="257"/>
    <col min="3081" max="3081" width="12.88671875" style="257" bestFit="1" customWidth="1"/>
    <col min="3082" max="3082" width="32.33203125" style="257" bestFit="1" customWidth="1"/>
    <col min="3083" max="3083" width="12" style="257" customWidth="1"/>
    <col min="3084" max="3084" width="8" style="257" bestFit="1" customWidth="1"/>
    <col min="3085" max="3087" width="8.109375" style="257" customWidth="1"/>
    <col min="3088" max="3088" width="2.44140625" style="257" customWidth="1"/>
    <col min="3089" max="3089" width="2" style="257" customWidth="1"/>
    <col min="3090" max="3090" width="2.33203125" style="257" customWidth="1"/>
    <col min="3091" max="3091" width="5.33203125" style="257" customWidth="1"/>
    <col min="3092" max="3093" width="2.33203125" style="257" customWidth="1"/>
    <col min="3094" max="3094" width="2.5546875" style="257" customWidth="1"/>
    <col min="3095" max="3095" width="5.6640625" style="257" customWidth="1"/>
    <col min="3096" max="3096" width="4.88671875" style="257" customWidth="1"/>
    <col min="3097" max="3097" width="7.44140625" style="257" customWidth="1"/>
    <col min="3098" max="3098" width="11.6640625" style="257" bestFit="1" customWidth="1"/>
    <col min="3099" max="3099" width="6.5546875" style="257" customWidth="1"/>
    <col min="3100" max="3100" width="3.6640625" style="257" bestFit="1" customWidth="1"/>
    <col min="3101" max="3101" width="6.44140625" style="257" customWidth="1"/>
    <col min="3102" max="3102" width="4.44140625" style="257" customWidth="1"/>
    <col min="3103" max="3103" width="7" style="257" customWidth="1"/>
    <col min="3104" max="3104" width="6" style="257" customWidth="1"/>
    <col min="3105" max="3105" width="46" style="257" bestFit="1" customWidth="1"/>
    <col min="3106" max="3106" width="9.109375" style="257"/>
    <col min="3107" max="3107" width="16.5546875" style="257" customWidth="1"/>
    <col min="3108" max="3108" width="3.6640625" style="257" customWidth="1"/>
    <col min="3109" max="3109" width="2.33203125" style="257" customWidth="1"/>
    <col min="3110" max="3336" width="9.109375" style="257"/>
    <col min="3337" max="3337" width="12.88671875" style="257" bestFit="1" customWidth="1"/>
    <col min="3338" max="3338" width="32.33203125" style="257" bestFit="1" customWidth="1"/>
    <col min="3339" max="3339" width="12" style="257" customWidth="1"/>
    <col min="3340" max="3340" width="8" style="257" bestFit="1" customWidth="1"/>
    <col min="3341" max="3343" width="8.109375" style="257" customWidth="1"/>
    <col min="3344" max="3344" width="2.44140625" style="257" customWidth="1"/>
    <col min="3345" max="3345" width="2" style="257" customWidth="1"/>
    <col min="3346" max="3346" width="2.33203125" style="257" customWidth="1"/>
    <col min="3347" max="3347" width="5.33203125" style="257" customWidth="1"/>
    <col min="3348" max="3349" width="2.33203125" style="257" customWidth="1"/>
    <col min="3350" max="3350" width="2.5546875" style="257" customWidth="1"/>
    <col min="3351" max="3351" width="5.6640625" style="257" customWidth="1"/>
    <col min="3352" max="3352" width="4.88671875" style="257" customWidth="1"/>
    <col min="3353" max="3353" width="7.44140625" style="257" customWidth="1"/>
    <col min="3354" max="3354" width="11.6640625" style="257" bestFit="1" customWidth="1"/>
    <col min="3355" max="3355" width="6.5546875" style="257" customWidth="1"/>
    <col min="3356" max="3356" width="3.6640625" style="257" bestFit="1" customWidth="1"/>
    <col min="3357" max="3357" width="6.44140625" style="257" customWidth="1"/>
    <col min="3358" max="3358" width="4.44140625" style="257" customWidth="1"/>
    <col min="3359" max="3359" width="7" style="257" customWidth="1"/>
    <col min="3360" max="3360" width="6" style="257" customWidth="1"/>
    <col min="3361" max="3361" width="46" style="257" bestFit="1" customWidth="1"/>
    <col min="3362" max="3362" width="9.109375" style="257"/>
    <col min="3363" max="3363" width="16.5546875" style="257" customWidth="1"/>
    <col min="3364" max="3364" width="3.6640625" style="257" customWidth="1"/>
    <col min="3365" max="3365" width="2.33203125" style="257" customWidth="1"/>
    <col min="3366" max="3592" width="9.109375" style="257"/>
    <col min="3593" max="3593" width="12.88671875" style="257" bestFit="1" customWidth="1"/>
    <col min="3594" max="3594" width="32.33203125" style="257" bestFit="1" customWidth="1"/>
    <col min="3595" max="3595" width="12" style="257" customWidth="1"/>
    <col min="3596" max="3596" width="8" style="257" bestFit="1" customWidth="1"/>
    <col min="3597" max="3599" width="8.109375" style="257" customWidth="1"/>
    <col min="3600" max="3600" width="2.44140625" style="257" customWidth="1"/>
    <col min="3601" max="3601" width="2" style="257" customWidth="1"/>
    <col min="3602" max="3602" width="2.33203125" style="257" customWidth="1"/>
    <col min="3603" max="3603" width="5.33203125" style="257" customWidth="1"/>
    <col min="3604" max="3605" width="2.33203125" style="257" customWidth="1"/>
    <col min="3606" max="3606" width="2.5546875" style="257" customWidth="1"/>
    <col min="3607" max="3607" width="5.6640625" style="257" customWidth="1"/>
    <col min="3608" max="3608" width="4.88671875" style="257" customWidth="1"/>
    <col min="3609" max="3609" width="7.44140625" style="257" customWidth="1"/>
    <col min="3610" max="3610" width="11.6640625" style="257" bestFit="1" customWidth="1"/>
    <col min="3611" max="3611" width="6.5546875" style="257" customWidth="1"/>
    <col min="3612" max="3612" width="3.6640625" style="257" bestFit="1" customWidth="1"/>
    <col min="3613" max="3613" width="6.44140625" style="257" customWidth="1"/>
    <col min="3614" max="3614" width="4.44140625" style="257" customWidth="1"/>
    <col min="3615" max="3615" width="7" style="257" customWidth="1"/>
    <col min="3616" max="3616" width="6" style="257" customWidth="1"/>
    <col min="3617" max="3617" width="46" style="257" bestFit="1" customWidth="1"/>
    <col min="3618" max="3618" width="9.109375" style="257"/>
    <col min="3619" max="3619" width="16.5546875" style="257" customWidth="1"/>
    <col min="3620" max="3620" width="3.6640625" style="257" customWidth="1"/>
    <col min="3621" max="3621" width="2.33203125" style="257" customWidth="1"/>
    <col min="3622" max="3848" width="9.109375" style="257"/>
    <col min="3849" max="3849" width="12.88671875" style="257" bestFit="1" customWidth="1"/>
    <col min="3850" max="3850" width="32.33203125" style="257" bestFit="1" customWidth="1"/>
    <col min="3851" max="3851" width="12" style="257" customWidth="1"/>
    <col min="3852" max="3852" width="8" style="257" bestFit="1" customWidth="1"/>
    <col min="3853" max="3855" width="8.109375" style="257" customWidth="1"/>
    <col min="3856" max="3856" width="2.44140625" style="257" customWidth="1"/>
    <col min="3857" max="3857" width="2" style="257" customWidth="1"/>
    <col min="3858" max="3858" width="2.33203125" style="257" customWidth="1"/>
    <col min="3859" max="3859" width="5.33203125" style="257" customWidth="1"/>
    <col min="3860" max="3861" width="2.33203125" style="257" customWidth="1"/>
    <col min="3862" max="3862" width="2.5546875" style="257" customWidth="1"/>
    <col min="3863" max="3863" width="5.6640625" style="257" customWidth="1"/>
    <col min="3864" max="3864" width="4.88671875" style="257" customWidth="1"/>
    <col min="3865" max="3865" width="7.44140625" style="257" customWidth="1"/>
    <col min="3866" max="3866" width="11.6640625" style="257" bestFit="1" customWidth="1"/>
    <col min="3867" max="3867" width="6.5546875" style="257" customWidth="1"/>
    <col min="3868" max="3868" width="3.6640625" style="257" bestFit="1" customWidth="1"/>
    <col min="3869" max="3869" width="6.44140625" style="257" customWidth="1"/>
    <col min="3870" max="3870" width="4.44140625" style="257" customWidth="1"/>
    <col min="3871" max="3871" width="7" style="257" customWidth="1"/>
    <col min="3872" max="3872" width="6" style="257" customWidth="1"/>
    <col min="3873" max="3873" width="46" style="257" bestFit="1" customWidth="1"/>
    <col min="3874" max="3874" width="9.109375" style="257"/>
    <col min="3875" max="3875" width="16.5546875" style="257" customWidth="1"/>
    <col min="3876" max="3876" width="3.6640625" style="257" customWidth="1"/>
    <col min="3877" max="3877" width="2.33203125" style="257" customWidth="1"/>
    <col min="3878" max="4104" width="9.109375" style="257"/>
    <col min="4105" max="4105" width="12.88671875" style="257" bestFit="1" customWidth="1"/>
    <col min="4106" max="4106" width="32.33203125" style="257" bestFit="1" customWidth="1"/>
    <col min="4107" max="4107" width="12" style="257" customWidth="1"/>
    <col min="4108" max="4108" width="8" style="257" bestFit="1" customWidth="1"/>
    <col min="4109" max="4111" width="8.109375" style="257" customWidth="1"/>
    <col min="4112" max="4112" width="2.44140625" style="257" customWidth="1"/>
    <col min="4113" max="4113" width="2" style="257" customWidth="1"/>
    <col min="4114" max="4114" width="2.33203125" style="257" customWidth="1"/>
    <col min="4115" max="4115" width="5.33203125" style="257" customWidth="1"/>
    <col min="4116" max="4117" width="2.33203125" style="257" customWidth="1"/>
    <col min="4118" max="4118" width="2.5546875" style="257" customWidth="1"/>
    <col min="4119" max="4119" width="5.6640625" style="257" customWidth="1"/>
    <col min="4120" max="4120" width="4.88671875" style="257" customWidth="1"/>
    <col min="4121" max="4121" width="7.44140625" style="257" customWidth="1"/>
    <col min="4122" max="4122" width="11.6640625" style="257" bestFit="1" customWidth="1"/>
    <col min="4123" max="4123" width="6.5546875" style="257" customWidth="1"/>
    <col min="4124" max="4124" width="3.6640625" style="257" bestFit="1" customWidth="1"/>
    <col min="4125" max="4125" width="6.44140625" style="257" customWidth="1"/>
    <col min="4126" max="4126" width="4.44140625" style="257" customWidth="1"/>
    <col min="4127" max="4127" width="7" style="257" customWidth="1"/>
    <col min="4128" max="4128" width="6" style="257" customWidth="1"/>
    <col min="4129" max="4129" width="46" style="257" bestFit="1" customWidth="1"/>
    <col min="4130" max="4130" width="9.109375" style="257"/>
    <col min="4131" max="4131" width="16.5546875" style="257" customWidth="1"/>
    <col min="4132" max="4132" width="3.6640625" style="257" customWidth="1"/>
    <col min="4133" max="4133" width="2.33203125" style="257" customWidth="1"/>
    <col min="4134" max="4360" width="9.109375" style="257"/>
    <col min="4361" max="4361" width="12.88671875" style="257" bestFit="1" customWidth="1"/>
    <col min="4362" max="4362" width="32.33203125" style="257" bestFit="1" customWidth="1"/>
    <col min="4363" max="4363" width="12" style="257" customWidth="1"/>
    <col min="4364" max="4364" width="8" style="257" bestFit="1" customWidth="1"/>
    <col min="4365" max="4367" width="8.109375" style="257" customWidth="1"/>
    <col min="4368" max="4368" width="2.44140625" style="257" customWidth="1"/>
    <col min="4369" max="4369" width="2" style="257" customWidth="1"/>
    <col min="4370" max="4370" width="2.33203125" style="257" customWidth="1"/>
    <col min="4371" max="4371" width="5.33203125" style="257" customWidth="1"/>
    <col min="4372" max="4373" width="2.33203125" style="257" customWidth="1"/>
    <col min="4374" max="4374" width="2.5546875" style="257" customWidth="1"/>
    <col min="4375" max="4375" width="5.6640625" style="257" customWidth="1"/>
    <col min="4376" max="4376" width="4.88671875" style="257" customWidth="1"/>
    <col min="4377" max="4377" width="7.44140625" style="257" customWidth="1"/>
    <col min="4378" max="4378" width="11.6640625" style="257" bestFit="1" customWidth="1"/>
    <col min="4379" max="4379" width="6.5546875" style="257" customWidth="1"/>
    <col min="4380" max="4380" width="3.6640625" style="257" bestFit="1" customWidth="1"/>
    <col min="4381" max="4381" width="6.44140625" style="257" customWidth="1"/>
    <col min="4382" max="4382" width="4.44140625" style="257" customWidth="1"/>
    <col min="4383" max="4383" width="7" style="257" customWidth="1"/>
    <col min="4384" max="4384" width="6" style="257" customWidth="1"/>
    <col min="4385" max="4385" width="46" style="257" bestFit="1" customWidth="1"/>
    <col min="4386" max="4386" width="9.109375" style="257"/>
    <col min="4387" max="4387" width="16.5546875" style="257" customWidth="1"/>
    <col min="4388" max="4388" width="3.6640625" style="257" customWidth="1"/>
    <col min="4389" max="4389" width="2.33203125" style="257" customWidth="1"/>
    <col min="4390" max="4616" width="9.109375" style="257"/>
    <col min="4617" max="4617" width="12.88671875" style="257" bestFit="1" customWidth="1"/>
    <col min="4618" max="4618" width="32.33203125" style="257" bestFit="1" customWidth="1"/>
    <col min="4619" max="4619" width="12" style="257" customWidth="1"/>
    <col min="4620" max="4620" width="8" style="257" bestFit="1" customWidth="1"/>
    <col min="4621" max="4623" width="8.109375" style="257" customWidth="1"/>
    <col min="4624" max="4624" width="2.44140625" style="257" customWidth="1"/>
    <col min="4625" max="4625" width="2" style="257" customWidth="1"/>
    <col min="4626" max="4626" width="2.33203125" style="257" customWidth="1"/>
    <col min="4627" max="4627" width="5.33203125" style="257" customWidth="1"/>
    <col min="4628" max="4629" width="2.33203125" style="257" customWidth="1"/>
    <col min="4630" max="4630" width="2.5546875" style="257" customWidth="1"/>
    <col min="4631" max="4631" width="5.6640625" style="257" customWidth="1"/>
    <col min="4632" max="4632" width="4.88671875" style="257" customWidth="1"/>
    <col min="4633" max="4633" width="7.44140625" style="257" customWidth="1"/>
    <col min="4634" max="4634" width="11.6640625" style="257" bestFit="1" customWidth="1"/>
    <col min="4635" max="4635" width="6.5546875" style="257" customWidth="1"/>
    <col min="4636" max="4636" width="3.6640625" style="257" bestFit="1" customWidth="1"/>
    <col min="4637" max="4637" width="6.44140625" style="257" customWidth="1"/>
    <col min="4638" max="4638" width="4.44140625" style="257" customWidth="1"/>
    <col min="4639" max="4639" width="7" style="257" customWidth="1"/>
    <col min="4640" max="4640" width="6" style="257" customWidth="1"/>
    <col min="4641" max="4641" width="46" style="257" bestFit="1" customWidth="1"/>
    <col min="4642" max="4642" width="9.109375" style="257"/>
    <col min="4643" max="4643" width="16.5546875" style="257" customWidth="1"/>
    <col min="4644" max="4644" width="3.6640625" style="257" customWidth="1"/>
    <col min="4645" max="4645" width="2.33203125" style="257" customWidth="1"/>
    <col min="4646" max="4872" width="9.109375" style="257"/>
    <col min="4873" max="4873" width="12.88671875" style="257" bestFit="1" customWidth="1"/>
    <col min="4874" max="4874" width="32.33203125" style="257" bestFit="1" customWidth="1"/>
    <col min="4875" max="4875" width="12" style="257" customWidth="1"/>
    <col min="4876" max="4876" width="8" style="257" bestFit="1" customWidth="1"/>
    <col min="4877" max="4879" width="8.109375" style="257" customWidth="1"/>
    <col min="4880" max="4880" width="2.44140625" style="257" customWidth="1"/>
    <col min="4881" max="4881" width="2" style="257" customWidth="1"/>
    <col min="4882" max="4882" width="2.33203125" style="257" customWidth="1"/>
    <col min="4883" max="4883" width="5.33203125" style="257" customWidth="1"/>
    <col min="4884" max="4885" width="2.33203125" style="257" customWidth="1"/>
    <col min="4886" max="4886" width="2.5546875" style="257" customWidth="1"/>
    <col min="4887" max="4887" width="5.6640625" style="257" customWidth="1"/>
    <col min="4888" max="4888" width="4.88671875" style="257" customWidth="1"/>
    <col min="4889" max="4889" width="7.44140625" style="257" customWidth="1"/>
    <col min="4890" max="4890" width="11.6640625" style="257" bestFit="1" customWidth="1"/>
    <col min="4891" max="4891" width="6.5546875" style="257" customWidth="1"/>
    <col min="4892" max="4892" width="3.6640625" style="257" bestFit="1" customWidth="1"/>
    <col min="4893" max="4893" width="6.44140625" style="257" customWidth="1"/>
    <col min="4894" max="4894" width="4.44140625" style="257" customWidth="1"/>
    <col min="4895" max="4895" width="7" style="257" customWidth="1"/>
    <col min="4896" max="4896" width="6" style="257" customWidth="1"/>
    <col min="4897" max="4897" width="46" style="257" bestFit="1" customWidth="1"/>
    <col min="4898" max="4898" width="9.109375" style="257"/>
    <col min="4899" max="4899" width="16.5546875" style="257" customWidth="1"/>
    <col min="4900" max="4900" width="3.6640625" style="257" customWidth="1"/>
    <col min="4901" max="4901" width="2.33203125" style="257" customWidth="1"/>
    <col min="4902" max="5128" width="9.109375" style="257"/>
    <col min="5129" max="5129" width="12.88671875" style="257" bestFit="1" customWidth="1"/>
    <col min="5130" max="5130" width="32.33203125" style="257" bestFit="1" customWidth="1"/>
    <col min="5131" max="5131" width="12" style="257" customWidth="1"/>
    <col min="5132" max="5132" width="8" style="257" bestFit="1" customWidth="1"/>
    <col min="5133" max="5135" width="8.109375" style="257" customWidth="1"/>
    <col min="5136" max="5136" width="2.44140625" style="257" customWidth="1"/>
    <col min="5137" max="5137" width="2" style="257" customWidth="1"/>
    <col min="5138" max="5138" width="2.33203125" style="257" customWidth="1"/>
    <col min="5139" max="5139" width="5.33203125" style="257" customWidth="1"/>
    <col min="5140" max="5141" width="2.33203125" style="257" customWidth="1"/>
    <col min="5142" max="5142" width="2.5546875" style="257" customWidth="1"/>
    <col min="5143" max="5143" width="5.6640625" style="257" customWidth="1"/>
    <col min="5144" max="5144" width="4.88671875" style="257" customWidth="1"/>
    <col min="5145" max="5145" width="7.44140625" style="257" customWidth="1"/>
    <col min="5146" max="5146" width="11.6640625" style="257" bestFit="1" customWidth="1"/>
    <col min="5147" max="5147" width="6.5546875" style="257" customWidth="1"/>
    <col min="5148" max="5148" width="3.6640625" style="257" bestFit="1" customWidth="1"/>
    <col min="5149" max="5149" width="6.44140625" style="257" customWidth="1"/>
    <col min="5150" max="5150" width="4.44140625" style="257" customWidth="1"/>
    <col min="5151" max="5151" width="7" style="257" customWidth="1"/>
    <col min="5152" max="5152" width="6" style="257" customWidth="1"/>
    <col min="5153" max="5153" width="46" style="257" bestFit="1" customWidth="1"/>
    <col min="5154" max="5154" width="9.109375" style="257"/>
    <col min="5155" max="5155" width="16.5546875" style="257" customWidth="1"/>
    <col min="5156" max="5156" width="3.6640625" style="257" customWidth="1"/>
    <col min="5157" max="5157" width="2.33203125" style="257" customWidth="1"/>
    <col min="5158" max="5384" width="9.109375" style="257"/>
    <col min="5385" max="5385" width="12.88671875" style="257" bestFit="1" customWidth="1"/>
    <col min="5386" max="5386" width="32.33203125" style="257" bestFit="1" customWidth="1"/>
    <col min="5387" max="5387" width="12" style="257" customWidth="1"/>
    <col min="5388" max="5388" width="8" style="257" bestFit="1" customWidth="1"/>
    <col min="5389" max="5391" width="8.109375" style="257" customWidth="1"/>
    <col min="5392" max="5392" width="2.44140625" style="257" customWidth="1"/>
    <col min="5393" max="5393" width="2" style="257" customWidth="1"/>
    <col min="5394" max="5394" width="2.33203125" style="257" customWidth="1"/>
    <col min="5395" max="5395" width="5.33203125" style="257" customWidth="1"/>
    <col min="5396" max="5397" width="2.33203125" style="257" customWidth="1"/>
    <col min="5398" max="5398" width="2.5546875" style="257" customWidth="1"/>
    <col min="5399" max="5399" width="5.6640625" style="257" customWidth="1"/>
    <col min="5400" max="5400" width="4.88671875" style="257" customWidth="1"/>
    <col min="5401" max="5401" width="7.44140625" style="257" customWidth="1"/>
    <col min="5402" max="5402" width="11.6640625" style="257" bestFit="1" customWidth="1"/>
    <col min="5403" max="5403" width="6.5546875" style="257" customWidth="1"/>
    <col min="5404" max="5404" width="3.6640625" style="257" bestFit="1" customWidth="1"/>
    <col min="5405" max="5405" width="6.44140625" style="257" customWidth="1"/>
    <col min="5406" max="5406" width="4.44140625" style="257" customWidth="1"/>
    <col min="5407" max="5407" width="7" style="257" customWidth="1"/>
    <col min="5408" max="5408" width="6" style="257" customWidth="1"/>
    <col min="5409" max="5409" width="46" style="257" bestFit="1" customWidth="1"/>
    <col min="5410" max="5410" width="9.109375" style="257"/>
    <col min="5411" max="5411" width="16.5546875" style="257" customWidth="1"/>
    <col min="5412" max="5412" width="3.6640625" style="257" customWidth="1"/>
    <col min="5413" max="5413" width="2.33203125" style="257" customWidth="1"/>
    <col min="5414" max="5640" width="9.109375" style="257"/>
    <col min="5641" max="5641" width="12.88671875" style="257" bestFit="1" customWidth="1"/>
    <col min="5642" max="5642" width="32.33203125" style="257" bestFit="1" customWidth="1"/>
    <col min="5643" max="5643" width="12" style="257" customWidth="1"/>
    <col min="5644" max="5644" width="8" style="257" bestFit="1" customWidth="1"/>
    <col min="5645" max="5647" width="8.109375" style="257" customWidth="1"/>
    <col min="5648" max="5648" width="2.44140625" style="257" customWidth="1"/>
    <col min="5649" max="5649" width="2" style="257" customWidth="1"/>
    <col min="5650" max="5650" width="2.33203125" style="257" customWidth="1"/>
    <col min="5651" max="5651" width="5.33203125" style="257" customWidth="1"/>
    <col min="5652" max="5653" width="2.33203125" style="257" customWidth="1"/>
    <col min="5654" max="5654" width="2.5546875" style="257" customWidth="1"/>
    <col min="5655" max="5655" width="5.6640625" style="257" customWidth="1"/>
    <col min="5656" max="5656" width="4.88671875" style="257" customWidth="1"/>
    <col min="5657" max="5657" width="7.44140625" style="257" customWidth="1"/>
    <col min="5658" max="5658" width="11.6640625" style="257" bestFit="1" customWidth="1"/>
    <col min="5659" max="5659" width="6.5546875" style="257" customWidth="1"/>
    <col min="5660" max="5660" width="3.6640625" style="257" bestFit="1" customWidth="1"/>
    <col min="5661" max="5661" width="6.44140625" style="257" customWidth="1"/>
    <col min="5662" max="5662" width="4.44140625" style="257" customWidth="1"/>
    <col min="5663" max="5663" width="7" style="257" customWidth="1"/>
    <col min="5664" max="5664" width="6" style="257" customWidth="1"/>
    <col min="5665" max="5665" width="46" style="257" bestFit="1" customWidth="1"/>
    <col min="5666" max="5666" width="9.109375" style="257"/>
    <col min="5667" max="5667" width="16.5546875" style="257" customWidth="1"/>
    <col min="5668" max="5668" width="3.6640625" style="257" customWidth="1"/>
    <col min="5669" max="5669" width="2.33203125" style="257" customWidth="1"/>
    <col min="5670" max="5896" width="9.109375" style="257"/>
    <col min="5897" max="5897" width="12.88671875" style="257" bestFit="1" customWidth="1"/>
    <col min="5898" max="5898" width="32.33203125" style="257" bestFit="1" customWidth="1"/>
    <col min="5899" max="5899" width="12" style="257" customWidth="1"/>
    <col min="5900" max="5900" width="8" style="257" bestFit="1" customWidth="1"/>
    <col min="5901" max="5903" width="8.109375" style="257" customWidth="1"/>
    <col min="5904" max="5904" width="2.44140625" style="257" customWidth="1"/>
    <col min="5905" max="5905" width="2" style="257" customWidth="1"/>
    <col min="5906" max="5906" width="2.33203125" style="257" customWidth="1"/>
    <col min="5907" max="5907" width="5.33203125" style="257" customWidth="1"/>
    <col min="5908" max="5909" width="2.33203125" style="257" customWidth="1"/>
    <col min="5910" max="5910" width="2.5546875" style="257" customWidth="1"/>
    <col min="5911" max="5911" width="5.6640625" style="257" customWidth="1"/>
    <col min="5912" max="5912" width="4.88671875" style="257" customWidth="1"/>
    <col min="5913" max="5913" width="7.44140625" style="257" customWidth="1"/>
    <col min="5914" max="5914" width="11.6640625" style="257" bestFit="1" customWidth="1"/>
    <col min="5915" max="5915" width="6.5546875" style="257" customWidth="1"/>
    <col min="5916" max="5916" width="3.6640625" style="257" bestFit="1" customWidth="1"/>
    <col min="5917" max="5917" width="6.44140625" style="257" customWidth="1"/>
    <col min="5918" max="5918" width="4.44140625" style="257" customWidth="1"/>
    <col min="5919" max="5919" width="7" style="257" customWidth="1"/>
    <col min="5920" max="5920" width="6" style="257" customWidth="1"/>
    <col min="5921" max="5921" width="46" style="257" bestFit="1" customWidth="1"/>
    <col min="5922" max="5922" width="9.109375" style="257"/>
    <col min="5923" max="5923" width="16.5546875" style="257" customWidth="1"/>
    <col min="5924" max="5924" width="3.6640625" style="257" customWidth="1"/>
    <col min="5925" max="5925" width="2.33203125" style="257" customWidth="1"/>
    <col min="5926" max="6152" width="9.109375" style="257"/>
    <col min="6153" max="6153" width="12.88671875" style="257" bestFit="1" customWidth="1"/>
    <col min="6154" max="6154" width="32.33203125" style="257" bestFit="1" customWidth="1"/>
    <col min="6155" max="6155" width="12" style="257" customWidth="1"/>
    <col min="6156" max="6156" width="8" style="257" bestFit="1" customWidth="1"/>
    <col min="6157" max="6159" width="8.109375" style="257" customWidth="1"/>
    <col min="6160" max="6160" width="2.44140625" style="257" customWidth="1"/>
    <col min="6161" max="6161" width="2" style="257" customWidth="1"/>
    <col min="6162" max="6162" width="2.33203125" style="257" customWidth="1"/>
    <col min="6163" max="6163" width="5.33203125" style="257" customWidth="1"/>
    <col min="6164" max="6165" width="2.33203125" style="257" customWidth="1"/>
    <col min="6166" max="6166" width="2.5546875" style="257" customWidth="1"/>
    <col min="6167" max="6167" width="5.6640625" style="257" customWidth="1"/>
    <col min="6168" max="6168" width="4.88671875" style="257" customWidth="1"/>
    <col min="6169" max="6169" width="7.44140625" style="257" customWidth="1"/>
    <col min="6170" max="6170" width="11.6640625" style="257" bestFit="1" customWidth="1"/>
    <col min="6171" max="6171" width="6.5546875" style="257" customWidth="1"/>
    <col min="6172" max="6172" width="3.6640625" style="257" bestFit="1" customWidth="1"/>
    <col min="6173" max="6173" width="6.44140625" style="257" customWidth="1"/>
    <col min="6174" max="6174" width="4.44140625" style="257" customWidth="1"/>
    <col min="6175" max="6175" width="7" style="257" customWidth="1"/>
    <col min="6176" max="6176" width="6" style="257" customWidth="1"/>
    <col min="6177" max="6177" width="46" style="257" bestFit="1" customWidth="1"/>
    <col min="6178" max="6178" width="9.109375" style="257"/>
    <col min="6179" max="6179" width="16.5546875" style="257" customWidth="1"/>
    <col min="6180" max="6180" width="3.6640625" style="257" customWidth="1"/>
    <col min="6181" max="6181" width="2.33203125" style="257" customWidth="1"/>
    <col min="6182" max="6408" width="9.109375" style="257"/>
    <col min="6409" max="6409" width="12.88671875" style="257" bestFit="1" customWidth="1"/>
    <col min="6410" max="6410" width="32.33203125" style="257" bestFit="1" customWidth="1"/>
    <col min="6411" max="6411" width="12" style="257" customWidth="1"/>
    <col min="6412" max="6412" width="8" style="257" bestFit="1" customWidth="1"/>
    <col min="6413" max="6415" width="8.109375" style="257" customWidth="1"/>
    <col min="6416" max="6416" width="2.44140625" style="257" customWidth="1"/>
    <col min="6417" max="6417" width="2" style="257" customWidth="1"/>
    <col min="6418" max="6418" width="2.33203125" style="257" customWidth="1"/>
    <col min="6419" max="6419" width="5.33203125" style="257" customWidth="1"/>
    <col min="6420" max="6421" width="2.33203125" style="257" customWidth="1"/>
    <col min="6422" max="6422" width="2.5546875" style="257" customWidth="1"/>
    <col min="6423" max="6423" width="5.6640625" style="257" customWidth="1"/>
    <col min="6424" max="6424" width="4.88671875" style="257" customWidth="1"/>
    <col min="6425" max="6425" width="7.44140625" style="257" customWidth="1"/>
    <col min="6426" max="6426" width="11.6640625" style="257" bestFit="1" customWidth="1"/>
    <col min="6427" max="6427" width="6.5546875" style="257" customWidth="1"/>
    <col min="6428" max="6428" width="3.6640625" style="257" bestFit="1" customWidth="1"/>
    <col min="6429" max="6429" width="6.44140625" style="257" customWidth="1"/>
    <col min="6430" max="6430" width="4.44140625" style="257" customWidth="1"/>
    <col min="6431" max="6431" width="7" style="257" customWidth="1"/>
    <col min="6432" max="6432" width="6" style="257" customWidth="1"/>
    <col min="6433" max="6433" width="46" style="257" bestFit="1" customWidth="1"/>
    <col min="6434" max="6434" width="9.109375" style="257"/>
    <col min="6435" max="6435" width="16.5546875" style="257" customWidth="1"/>
    <col min="6436" max="6436" width="3.6640625" style="257" customWidth="1"/>
    <col min="6437" max="6437" width="2.33203125" style="257" customWidth="1"/>
    <col min="6438" max="6664" width="9.109375" style="257"/>
    <col min="6665" max="6665" width="12.88671875" style="257" bestFit="1" customWidth="1"/>
    <col min="6666" max="6666" width="32.33203125" style="257" bestFit="1" customWidth="1"/>
    <col min="6667" max="6667" width="12" style="257" customWidth="1"/>
    <col min="6668" max="6668" width="8" style="257" bestFit="1" customWidth="1"/>
    <col min="6669" max="6671" width="8.109375" style="257" customWidth="1"/>
    <col min="6672" max="6672" width="2.44140625" style="257" customWidth="1"/>
    <col min="6673" max="6673" width="2" style="257" customWidth="1"/>
    <col min="6674" max="6674" width="2.33203125" style="257" customWidth="1"/>
    <col min="6675" max="6675" width="5.33203125" style="257" customWidth="1"/>
    <col min="6676" max="6677" width="2.33203125" style="257" customWidth="1"/>
    <col min="6678" max="6678" width="2.5546875" style="257" customWidth="1"/>
    <col min="6679" max="6679" width="5.6640625" style="257" customWidth="1"/>
    <col min="6680" max="6680" width="4.88671875" style="257" customWidth="1"/>
    <col min="6681" max="6681" width="7.44140625" style="257" customWidth="1"/>
    <col min="6682" max="6682" width="11.6640625" style="257" bestFit="1" customWidth="1"/>
    <col min="6683" max="6683" width="6.5546875" style="257" customWidth="1"/>
    <col min="6684" max="6684" width="3.6640625" style="257" bestFit="1" customWidth="1"/>
    <col min="6685" max="6685" width="6.44140625" style="257" customWidth="1"/>
    <col min="6686" max="6686" width="4.44140625" style="257" customWidth="1"/>
    <col min="6687" max="6687" width="7" style="257" customWidth="1"/>
    <col min="6688" max="6688" width="6" style="257" customWidth="1"/>
    <col min="6689" max="6689" width="46" style="257" bestFit="1" customWidth="1"/>
    <col min="6690" max="6690" width="9.109375" style="257"/>
    <col min="6691" max="6691" width="16.5546875" style="257" customWidth="1"/>
    <col min="6692" max="6692" width="3.6640625" style="257" customWidth="1"/>
    <col min="6693" max="6693" width="2.33203125" style="257" customWidth="1"/>
    <col min="6694" max="6920" width="9.109375" style="257"/>
    <col min="6921" max="6921" width="12.88671875" style="257" bestFit="1" customWidth="1"/>
    <col min="6922" max="6922" width="32.33203125" style="257" bestFit="1" customWidth="1"/>
    <col min="6923" max="6923" width="12" style="257" customWidth="1"/>
    <col min="6924" max="6924" width="8" style="257" bestFit="1" customWidth="1"/>
    <col min="6925" max="6927" width="8.109375" style="257" customWidth="1"/>
    <col min="6928" max="6928" width="2.44140625" style="257" customWidth="1"/>
    <col min="6929" max="6929" width="2" style="257" customWidth="1"/>
    <col min="6930" max="6930" width="2.33203125" style="257" customWidth="1"/>
    <col min="6931" max="6931" width="5.33203125" style="257" customWidth="1"/>
    <col min="6932" max="6933" width="2.33203125" style="257" customWidth="1"/>
    <col min="6934" max="6934" width="2.5546875" style="257" customWidth="1"/>
    <col min="6935" max="6935" width="5.6640625" style="257" customWidth="1"/>
    <col min="6936" max="6936" width="4.88671875" style="257" customWidth="1"/>
    <col min="6937" max="6937" width="7.44140625" style="257" customWidth="1"/>
    <col min="6938" max="6938" width="11.6640625" style="257" bestFit="1" customWidth="1"/>
    <col min="6939" max="6939" width="6.5546875" style="257" customWidth="1"/>
    <col min="6940" max="6940" width="3.6640625" style="257" bestFit="1" customWidth="1"/>
    <col min="6941" max="6941" width="6.44140625" style="257" customWidth="1"/>
    <col min="6942" max="6942" width="4.44140625" style="257" customWidth="1"/>
    <col min="6943" max="6943" width="7" style="257" customWidth="1"/>
    <col min="6944" max="6944" width="6" style="257" customWidth="1"/>
    <col min="6945" max="6945" width="46" style="257" bestFit="1" customWidth="1"/>
    <col min="6946" max="6946" width="9.109375" style="257"/>
    <col min="6947" max="6947" width="16.5546875" style="257" customWidth="1"/>
    <col min="6948" max="6948" width="3.6640625" style="257" customWidth="1"/>
    <col min="6949" max="6949" width="2.33203125" style="257" customWidth="1"/>
    <col min="6950" max="7176" width="9.109375" style="257"/>
    <col min="7177" max="7177" width="12.88671875" style="257" bestFit="1" customWidth="1"/>
    <col min="7178" max="7178" width="32.33203125" style="257" bestFit="1" customWidth="1"/>
    <col min="7179" max="7179" width="12" style="257" customWidth="1"/>
    <col min="7180" max="7180" width="8" style="257" bestFit="1" customWidth="1"/>
    <col min="7181" max="7183" width="8.109375" style="257" customWidth="1"/>
    <col min="7184" max="7184" width="2.44140625" style="257" customWidth="1"/>
    <col min="7185" max="7185" width="2" style="257" customWidth="1"/>
    <col min="7186" max="7186" width="2.33203125" style="257" customWidth="1"/>
    <col min="7187" max="7187" width="5.33203125" style="257" customWidth="1"/>
    <col min="7188" max="7189" width="2.33203125" style="257" customWidth="1"/>
    <col min="7190" max="7190" width="2.5546875" style="257" customWidth="1"/>
    <col min="7191" max="7191" width="5.6640625" style="257" customWidth="1"/>
    <col min="7192" max="7192" width="4.88671875" style="257" customWidth="1"/>
    <col min="7193" max="7193" width="7.44140625" style="257" customWidth="1"/>
    <col min="7194" max="7194" width="11.6640625" style="257" bestFit="1" customWidth="1"/>
    <col min="7195" max="7195" width="6.5546875" style="257" customWidth="1"/>
    <col min="7196" max="7196" width="3.6640625" style="257" bestFit="1" customWidth="1"/>
    <col min="7197" max="7197" width="6.44140625" style="257" customWidth="1"/>
    <col min="7198" max="7198" width="4.44140625" style="257" customWidth="1"/>
    <col min="7199" max="7199" width="7" style="257" customWidth="1"/>
    <col min="7200" max="7200" width="6" style="257" customWidth="1"/>
    <col min="7201" max="7201" width="46" style="257" bestFit="1" customWidth="1"/>
    <col min="7202" max="7202" width="9.109375" style="257"/>
    <col min="7203" max="7203" width="16.5546875" style="257" customWidth="1"/>
    <col min="7204" max="7204" width="3.6640625" style="257" customWidth="1"/>
    <col min="7205" max="7205" width="2.33203125" style="257" customWidth="1"/>
    <col min="7206" max="7432" width="9.109375" style="257"/>
    <col min="7433" max="7433" width="12.88671875" style="257" bestFit="1" customWidth="1"/>
    <col min="7434" max="7434" width="32.33203125" style="257" bestFit="1" customWidth="1"/>
    <col min="7435" max="7435" width="12" style="257" customWidth="1"/>
    <col min="7436" max="7436" width="8" style="257" bestFit="1" customWidth="1"/>
    <col min="7437" max="7439" width="8.109375" style="257" customWidth="1"/>
    <col min="7440" max="7440" width="2.44140625" style="257" customWidth="1"/>
    <col min="7441" max="7441" width="2" style="257" customWidth="1"/>
    <col min="7442" max="7442" width="2.33203125" style="257" customWidth="1"/>
    <col min="7443" max="7443" width="5.33203125" style="257" customWidth="1"/>
    <col min="7444" max="7445" width="2.33203125" style="257" customWidth="1"/>
    <col min="7446" max="7446" width="2.5546875" style="257" customWidth="1"/>
    <col min="7447" max="7447" width="5.6640625" style="257" customWidth="1"/>
    <col min="7448" max="7448" width="4.88671875" style="257" customWidth="1"/>
    <col min="7449" max="7449" width="7.44140625" style="257" customWidth="1"/>
    <col min="7450" max="7450" width="11.6640625" style="257" bestFit="1" customWidth="1"/>
    <col min="7451" max="7451" width="6.5546875" style="257" customWidth="1"/>
    <col min="7452" max="7452" width="3.6640625" style="257" bestFit="1" customWidth="1"/>
    <col min="7453" max="7453" width="6.44140625" style="257" customWidth="1"/>
    <col min="7454" max="7454" width="4.44140625" style="257" customWidth="1"/>
    <col min="7455" max="7455" width="7" style="257" customWidth="1"/>
    <col min="7456" max="7456" width="6" style="257" customWidth="1"/>
    <col min="7457" max="7457" width="46" style="257" bestFit="1" customWidth="1"/>
    <col min="7458" max="7458" width="9.109375" style="257"/>
    <col min="7459" max="7459" width="16.5546875" style="257" customWidth="1"/>
    <col min="7460" max="7460" width="3.6640625" style="257" customWidth="1"/>
    <col min="7461" max="7461" width="2.33203125" style="257" customWidth="1"/>
    <col min="7462" max="7688" width="9.109375" style="257"/>
    <col min="7689" max="7689" width="12.88671875" style="257" bestFit="1" customWidth="1"/>
    <col min="7690" max="7690" width="32.33203125" style="257" bestFit="1" customWidth="1"/>
    <col min="7691" max="7691" width="12" style="257" customWidth="1"/>
    <col min="7692" max="7692" width="8" style="257" bestFit="1" customWidth="1"/>
    <col min="7693" max="7695" width="8.109375" style="257" customWidth="1"/>
    <col min="7696" max="7696" width="2.44140625" style="257" customWidth="1"/>
    <col min="7697" max="7697" width="2" style="257" customWidth="1"/>
    <col min="7698" max="7698" width="2.33203125" style="257" customWidth="1"/>
    <col min="7699" max="7699" width="5.33203125" style="257" customWidth="1"/>
    <col min="7700" max="7701" width="2.33203125" style="257" customWidth="1"/>
    <col min="7702" max="7702" width="2.5546875" style="257" customWidth="1"/>
    <col min="7703" max="7703" width="5.6640625" style="257" customWidth="1"/>
    <col min="7704" max="7704" width="4.88671875" style="257" customWidth="1"/>
    <col min="7705" max="7705" width="7.44140625" style="257" customWidth="1"/>
    <col min="7706" max="7706" width="11.6640625" style="257" bestFit="1" customWidth="1"/>
    <col min="7707" max="7707" width="6.5546875" style="257" customWidth="1"/>
    <col min="7708" max="7708" width="3.6640625" style="257" bestFit="1" customWidth="1"/>
    <col min="7709" max="7709" width="6.44140625" style="257" customWidth="1"/>
    <col min="7710" max="7710" width="4.44140625" style="257" customWidth="1"/>
    <col min="7711" max="7711" width="7" style="257" customWidth="1"/>
    <col min="7712" max="7712" width="6" style="257" customWidth="1"/>
    <col min="7713" max="7713" width="46" style="257" bestFit="1" customWidth="1"/>
    <col min="7714" max="7714" width="9.109375" style="257"/>
    <col min="7715" max="7715" width="16.5546875" style="257" customWidth="1"/>
    <col min="7716" max="7716" width="3.6640625" style="257" customWidth="1"/>
    <col min="7717" max="7717" width="2.33203125" style="257" customWidth="1"/>
    <col min="7718" max="7944" width="9.109375" style="257"/>
    <col min="7945" max="7945" width="12.88671875" style="257" bestFit="1" customWidth="1"/>
    <col min="7946" max="7946" width="32.33203125" style="257" bestFit="1" customWidth="1"/>
    <col min="7947" max="7947" width="12" style="257" customWidth="1"/>
    <col min="7948" max="7948" width="8" style="257" bestFit="1" customWidth="1"/>
    <col min="7949" max="7951" width="8.109375" style="257" customWidth="1"/>
    <col min="7952" max="7952" width="2.44140625" style="257" customWidth="1"/>
    <col min="7953" max="7953" width="2" style="257" customWidth="1"/>
    <col min="7954" max="7954" width="2.33203125" style="257" customWidth="1"/>
    <col min="7955" max="7955" width="5.33203125" style="257" customWidth="1"/>
    <col min="7956" max="7957" width="2.33203125" style="257" customWidth="1"/>
    <col min="7958" max="7958" width="2.5546875" style="257" customWidth="1"/>
    <col min="7959" max="7959" width="5.6640625" style="257" customWidth="1"/>
    <col min="7960" max="7960" width="4.88671875" style="257" customWidth="1"/>
    <col min="7961" max="7961" width="7.44140625" style="257" customWidth="1"/>
    <col min="7962" max="7962" width="11.6640625" style="257" bestFit="1" customWidth="1"/>
    <col min="7963" max="7963" width="6.5546875" style="257" customWidth="1"/>
    <col min="7964" max="7964" width="3.6640625" style="257" bestFit="1" customWidth="1"/>
    <col min="7965" max="7965" width="6.44140625" style="257" customWidth="1"/>
    <col min="7966" max="7966" width="4.44140625" style="257" customWidth="1"/>
    <col min="7967" max="7967" width="7" style="257" customWidth="1"/>
    <col min="7968" max="7968" width="6" style="257" customWidth="1"/>
    <col min="7969" max="7969" width="46" style="257" bestFit="1" customWidth="1"/>
    <col min="7970" max="7970" width="9.109375" style="257"/>
    <col min="7971" max="7971" width="16.5546875" style="257" customWidth="1"/>
    <col min="7972" max="7972" width="3.6640625" style="257" customWidth="1"/>
    <col min="7973" max="7973" width="2.33203125" style="257" customWidth="1"/>
    <col min="7974" max="8200" width="9.109375" style="257"/>
    <col min="8201" max="8201" width="12.88671875" style="257" bestFit="1" customWidth="1"/>
    <col min="8202" max="8202" width="32.33203125" style="257" bestFit="1" customWidth="1"/>
    <col min="8203" max="8203" width="12" style="257" customWidth="1"/>
    <col min="8204" max="8204" width="8" style="257" bestFit="1" customWidth="1"/>
    <col min="8205" max="8207" width="8.109375" style="257" customWidth="1"/>
    <col min="8208" max="8208" width="2.44140625" style="257" customWidth="1"/>
    <col min="8209" max="8209" width="2" style="257" customWidth="1"/>
    <col min="8210" max="8210" width="2.33203125" style="257" customWidth="1"/>
    <col min="8211" max="8211" width="5.33203125" style="257" customWidth="1"/>
    <col min="8212" max="8213" width="2.33203125" style="257" customWidth="1"/>
    <col min="8214" max="8214" width="2.5546875" style="257" customWidth="1"/>
    <col min="8215" max="8215" width="5.6640625" style="257" customWidth="1"/>
    <col min="8216" max="8216" width="4.88671875" style="257" customWidth="1"/>
    <col min="8217" max="8217" width="7.44140625" style="257" customWidth="1"/>
    <col min="8218" max="8218" width="11.6640625" style="257" bestFit="1" customWidth="1"/>
    <col min="8219" max="8219" width="6.5546875" style="257" customWidth="1"/>
    <col min="8220" max="8220" width="3.6640625" style="257" bestFit="1" customWidth="1"/>
    <col min="8221" max="8221" width="6.44140625" style="257" customWidth="1"/>
    <col min="8222" max="8222" width="4.44140625" style="257" customWidth="1"/>
    <col min="8223" max="8223" width="7" style="257" customWidth="1"/>
    <col min="8224" max="8224" width="6" style="257" customWidth="1"/>
    <col min="8225" max="8225" width="46" style="257" bestFit="1" customWidth="1"/>
    <col min="8226" max="8226" width="9.109375" style="257"/>
    <col min="8227" max="8227" width="16.5546875" style="257" customWidth="1"/>
    <col min="8228" max="8228" width="3.6640625" style="257" customWidth="1"/>
    <col min="8229" max="8229" width="2.33203125" style="257" customWidth="1"/>
    <col min="8230" max="8456" width="9.109375" style="257"/>
    <col min="8457" max="8457" width="12.88671875" style="257" bestFit="1" customWidth="1"/>
    <col min="8458" max="8458" width="32.33203125" style="257" bestFit="1" customWidth="1"/>
    <col min="8459" max="8459" width="12" style="257" customWidth="1"/>
    <col min="8460" max="8460" width="8" style="257" bestFit="1" customWidth="1"/>
    <col min="8461" max="8463" width="8.109375" style="257" customWidth="1"/>
    <col min="8464" max="8464" width="2.44140625" style="257" customWidth="1"/>
    <col min="8465" max="8465" width="2" style="257" customWidth="1"/>
    <col min="8466" max="8466" width="2.33203125" style="257" customWidth="1"/>
    <col min="8467" max="8467" width="5.33203125" style="257" customWidth="1"/>
    <col min="8468" max="8469" width="2.33203125" style="257" customWidth="1"/>
    <col min="8470" max="8470" width="2.5546875" style="257" customWidth="1"/>
    <col min="8471" max="8471" width="5.6640625" style="257" customWidth="1"/>
    <col min="8472" max="8472" width="4.88671875" style="257" customWidth="1"/>
    <col min="8473" max="8473" width="7.44140625" style="257" customWidth="1"/>
    <col min="8474" max="8474" width="11.6640625" style="257" bestFit="1" customWidth="1"/>
    <col min="8475" max="8475" width="6.5546875" style="257" customWidth="1"/>
    <col min="8476" max="8476" width="3.6640625" style="257" bestFit="1" customWidth="1"/>
    <col min="8477" max="8477" width="6.44140625" style="257" customWidth="1"/>
    <col min="8478" max="8478" width="4.44140625" style="257" customWidth="1"/>
    <col min="8479" max="8479" width="7" style="257" customWidth="1"/>
    <col min="8480" max="8480" width="6" style="257" customWidth="1"/>
    <col min="8481" max="8481" width="46" style="257" bestFit="1" customWidth="1"/>
    <col min="8482" max="8482" width="9.109375" style="257"/>
    <col min="8483" max="8483" width="16.5546875" style="257" customWidth="1"/>
    <col min="8484" max="8484" width="3.6640625" style="257" customWidth="1"/>
    <col min="8485" max="8485" width="2.33203125" style="257" customWidth="1"/>
    <col min="8486" max="8712" width="9.109375" style="257"/>
    <col min="8713" max="8713" width="12.88671875" style="257" bestFit="1" customWidth="1"/>
    <col min="8714" max="8714" width="32.33203125" style="257" bestFit="1" customWidth="1"/>
    <col min="8715" max="8715" width="12" style="257" customWidth="1"/>
    <col min="8716" max="8716" width="8" style="257" bestFit="1" customWidth="1"/>
    <col min="8717" max="8719" width="8.109375" style="257" customWidth="1"/>
    <col min="8720" max="8720" width="2.44140625" style="257" customWidth="1"/>
    <col min="8721" max="8721" width="2" style="257" customWidth="1"/>
    <col min="8722" max="8722" width="2.33203125" style="257" customWidth="1"/>
    <col min="8723" max="8723" width="5.33203125" style="257" customWidth="1"/>
    <col min="8724" max="8725" width="2.33203125" style="257" customWidth="1"/>
    <col min="8726" max="8726" width="2.5546875" style="257" customWidth="1"/>
    <col min="8727" max="8727" width="5.6640625" style="257" customWidth="1"/>
    <col min="8728" max="8728" width="4.88671875" style="257" customWidth="1"/>
    <col min="8729" max="8729" width="7.44140625" style="257" customWidth="1"/>
    <col min="8730" max="8730" width="11.6640625" style="257" bestFit="1" customWidth="1"/>
    <col min="8731" max="8731" width="6.5546875" style="257" customWidth="1"/>
    <col min="8732" max="8732" width="3.6640625" style="257" bestFit="1" customWidth="1"/>
    <col min="8733" max="8733" width="6.44140625" style="257" customWidth="1"/>
    <col min="8734" max="8734" width="4.44140625" style="257" customWidth="1"/>
    <col min="8735" max="8735" width="7" style="257" customWidth="1"/>
    <col min="8736" max="8736" width="6" style="257" customWidth="1"/>
    <col min="8737" max="8737" width="46" style="257" bestFit="1" customWidth="1"/>
    <col min="8738" max="8738" width="9.109375" style="257"/>
    <col min="8739" max="8739" width="16.5546875" style="257" customWidth="1"/>
    <col min="8740" max="8740" width="3.6640625" style="257" customWidth="1"/>
    <col min="8741" max="8741" width="2.33203125" style="257" customWidth="1"/>
    <col min="8742" max="8968" width="9.109375" style="257"/>
    <col min="8969" max="8969" width="12.88671875" style="257" bestFit="1" customWidth="1"/>
    <col min="8970" max="8970" width="32.33203125" style="257" bestFit="1" customWidth="1"/>
    <col min="8971" max="8971" width="12" style="257" customWidth="1"/>
    <col min="8972" max="8972" width="8" style="257" bestFit="1" customWidth="1"/>
    <col min="8973" max="8975" width="8.109375" style="257" customWidth="1"/>
    <col min="8976" max="8976" width="2.44140625" style="257" customWidth="1"/>
    <col min="8977" max="8977" width="2" style="257" customWidth="1"/>
    <col min="8978" max="8978" width="2.33203125" style="257" customWidth="1"/>
    <col min="8979" max="8979" width="5.33203125" style="257" customWidth="1"/>
    <col min="8980" max="8981" width="2.33203125" style="257" customWidth="1"/>
    <col min="8982" max="8982" width="2.5546875" style="257" customWidth="1"/>
    <col min="8983" max="8983" width="5.6640625" style="257" customWidth="1"/>
    <col min="8984" max="8984" width="4.88671875" style="257" customWidth="1"/>
    <col min="8985" max="8985" width="7.44140625" style="257" customWidth="1"/>
    <col min="8986" max="8986" width="11.6640625" style="257" bestFit="1" customWidth="1"/>
    <col min="8987" max="8987" width="6.5546875" style="257" customWidth="1"/>
    <col min="8988" max="8988" width="3.6640625" style="257" bestFit="1" customWidth="1"/>
    <col min="8989" max="8989" width="6.44140625" style="257" customWidth="1"/>
    <col min="8990" max="8990" width="4.44140625" style="257" customWidth="1"/>
    <col min="8991" max="8991" width="7" style="257" customWidth="1"/>
    <col min="8992" max="8992" width="6" style="257" customWidth="1"/>
    <col min="8993" max="8993" width="46" style="257" bestFit="1" customWidth="1"/>
    <col min="8994" max="8994" width="9.109375" style="257"/>
    <col min="8995" max="8995" width="16.5546875" style="257" customWidth="1"/>
    <col min="8996" max="8996" width="3.6640625" style="257" customWidth="1"/>
    <col min="8997" max="8997" width="2.33203125" style="257" customWidth="1"/>
    <col min="8998" max="9224" width="9.109375" style="257"/>
    <col min="9225" max="9225" width="12.88671875" style="257" bestFit="1" customWidth="1"/>
    <col min="9226" max="9226" width="32.33203125" style="257" bestFit="1" customWidth="1"/>
    <col min="9227" max="9227" width="12" style="257" customWidth="1"/>
    <col min="9228" max="9228" width="8" style="257" bestFit="1" customWidth="1"/>
    <col min="9229" max="9231" width="8.109375" style="257" customWidth="1"/>
    <col min="9232" max="9232" width="2.44140625" style="257" customWidth="1"/>
    <col min="9233" max="9233" width="2" style="257" customWidth="1"/>
    <col min="9234" max="9234" width="2.33203125" style="257" customWidth="1"/>
    <col min="9235" max="9235" width="5.33203125" style="257" customWidth="1"/>
    <col min="9236" max="9237" width="2.33203125" style="257" customWidth="1"/>
    <col min="9238" max="9238" width="2.5546875" style="257" customWidth="1"/>
    <col min="9239" max="9239" width="5.6640625" style="257" customWidth="1"/>
    <col min="9240" max="9240" width="4.88671875" style="257" customWidth="1"/>
    <col min="9241" max="9241" width="7.44140625" style="257" customWidth="1"/>
    <col min="9242" max="9242" width="11.6640625" style="257" bestFit="1" customWidth="1"/>
    <col min="9243" max="9243" width="6.5546875" style="257" customWidth="1"/>
    <col min="9244" max="9244" width="3.6640625" style="257" bestFit="1" customWidth="1"/>
    <col min="9245" max="9245" width="6.44140625" style="257" customWidth="1"/>
    <col min="9246" max="9246" width="4.44140625" style="257" customWidth="1"/>
    <col min="9247" max="9247" width="7" style="257" customWidth="1"/>
    <col min="9248" max="9248" width="6" style="257" customWidth="1"/>
    <col min="9249" max="9249" width="46" style="257" bestFit="1" customWidth="1"/>
    <col min="9250" max="9250" width="9.109375" style="257"/>
    <col min="9251" max="9251" width="16.5546875" style="257" customWidth="1"/>
    <col min="9252" max="9252" width="3.6640625" style="257" customWidth="1"/>
    <col min="9253" max="9253" width="2.33203125" style="257" customWidth="1"/>
    <col min="9254" max="9480" width="9.109375" style="257"/>
    <col min="9481" max="9481" width="12.88671875" style="257" bestFit="1" customWidth="1"/>
    <col min="9482" max="9482" width="32.33203125" style="257" bestFit="1" customWidth="1"/>
    <col min="9483" max="9483" width="12" style="257" customWidth="1"/>
    <col min="9484" max="9484" width="8" style="257" bestFit="1" customWidth="1"/>
    <col min="9485" max="9487" width="8.109375" style="257" customWidth="1"/>
    <col min="9488" max="9488" width="2.44140625" style="257" customWidth="1"/>
    <col min="9489" max="9489" width="2" style="257" customWidth="1"/>
    <col min="9490" max="9490" width="2.33203125" style="257" customWidth="1"/>
    <col min="9491" max="9491" width="5.33203125" style="257" customWidth="1"/>
    <col min="9492" max="9493" width="2.33203125" style="257" customWidth="1"/>
    <col min="9494" max="9494" width="2.5546875" style="257" customWidth="1"/>
    <col min="9495" max="9495" width="5.6640625" style="257" customWidth="1"/>
    <col min="9496" max="9496" width="4.88671875" style="257" customWidth="1"/>
    <col min="9497" max="9497" width="7.44140625" style="257" customWidth="1"/>
    <col min="9498" max="9498" width="11.6640625" style="257" bestFit="1" customWidth="1"/>
    <col min="9499" max="9499" width="6.5546875" style="257" customWidth="1"/>
    <col min="9500" max="9500" width="3.6640625" style="257" bestFit="1" customWidth="1"/>
    <col min="9501" max="9501" width="6.44140625" style="257" customWidth="1"/>
    <col min="9502" max="9502" width="4.44140625" style="257" customWidth="1"/>
    <col min="9503" max="9503" width="7" style="257" customWidth="1"/>
    <col min="9504" max="9504" width="6" style="257" customWidth="1"/>
    <col min="9505" max="9505" width="46" style="257" bestFit="1" customWidth="1"/>
    <col min="9506" max="9506" width="9.109375" style="257"/>
    <col min="9507" max="9507" width="16.5546875" style="257" customWidth="1"/>
    <col min="9508" max="9508" width="3.6640625" style="257" customWidth="1"/>
    <col min="9509" max="9509" width="2.33203125" style="257" customWidth="1"/>
    <col min="9510" max="9736" width="9.109375" style="257"/>
    <col min="9737" max="9737" width="12.88671875" style="257" bestFit="1" customWidth="1"/>
    <col min="9738" max="9738" width="32.33203125" style="257" bestFit="1" customWidth="1"/>
    <col min="9739" max="9739" width="12" style="257" customWidth="1"/>
    <col min="9740" max="9740" width="8" style="257" bestFit="1" customWidth="1"/>
    <col min="9741" max="9743" width="8.109375" style="257" customWidth="1"/>
    <col min="9744" max="9744" width="2.44140625" style="257" customWidth="1"/>
    <col min="9745" max="9745" width="2" style="257" customWidth="1"/>
    <col min="9746" max="9746" width="2.33203125" style="257" customWidth="1"/>
    <col min="9747" max="9747" width="5.33203125" style="257" customWidth="1"/>
    <col min="9748" max="9749" width="2.33203125" style="257" customWidth="1"/>
    <col min="9750" max="9750" width="2.5546875" style="257" customWidth="1"/>
    <col min="9751" max="9751" width="5.6640625" style="257" customWidth="1"/>
    <col min="9752" max="9752" width="4.88671875" style="257" customWidth="1"/>
    <col min="9753" max="9753" width="7.44140625" style="257" customWidth="1"/>
    <col min="9754" max="9754" width="11.6640625" style="257" bestFit="1" customWidth="1"/>
    <col min="9755" max="9755" width="6.5546875" style="257" customWidth="1"/>
    <col min="9756" max="9756" width="3.6640625" style="257" bestFit="1" customWidth="1"/>
    <col min="9757" max="9757" width="6.44140625" style="257" customWidth="1"/>
    <col min="9758" max="9758" width="4.44140625" style="257" customWidth="1"/>
    <col min="9759" max="9759" width="7" style="257" customWidth="1"/>
    <col min="9760" max="9760" width="6" style="257" customWidth="1"/>
    <col min="9761" max="9761" width="46" style="257" bestFit="1" customWidth="1"/>
    <col min="9762" max="9762" width="9.109375" style="257"/>
    <col min="9763" max="9763" width="16.5546875" style="257" customWidth="1"/>
    <col min="9764" max="9764" width="3.6640625" style="257" customWidth="1"/>
    <col min="9765" max="9765" width="2.33203125" style="257" customWidth="1"/>
    <col min="9766" max="9992" width="9.109375" style="257"/>
    <col min="9993" max="9993" width="12.88671875" style="257" bestFit="1" customWidth="1"/>
    <col min="9994" max="9994" width="32.33203125" style="257" bestFit="1" customWidth="1"/>
    <col min="9995" max="9995" width="12" style="257" customWidth="1"/>
    <col min="9996" max="9996" width="8" style="257" bestFit="1" customWidth="1"/>
    <col min="9997" max="9999" width="8.109375" style="257" customWidth="1"/>
    <col min="10000" max="10000" width="2.44140625" style="257" customWidth="1"/>
    <col min="10001" max="10001" width="2" style="257" customWidth="1"/>
    <col min="10002" max="10002" width="2.33203125" style="257" customWidth="1"/>
    <col min="10003" max="10003" width="5.33203125" style="257" customWidth="1"/>
    <col min="10004" max="10005" width="2.33203125" style="257" customWidth="1"/>
    <col min="10006" max="10006" width="2.5546875" style="257" customWidth="1"/>
    <col min="10007" max="10007" width="5.6640625" style="257" customWidth="1"/>
    <col min="10008" max="10008" width="4.88671875" style="257" customWidth="1"/>
    <col min="10009" max="10009" width="7.44140625" style="257" customWidth="1"/>
    <col min="10010" max="10010" width="11.6640625" style="257" bestFit="1" customWidth="1"/>
    <col min="10011" max="10011" width="6.5546875" style="257" customWidth="1"/>
    <col min="10012" max="10012" width="3.6640625" style="257" bestFit="1" customWidth="1"/>
    <col min="10013" max="10013" width="6.44140625" style="257" customWidth="1"/>
    <col min="10014" max="10014" width="4.44140625" style="257" customWidth="1"/>
    <col min="10015" max="10015" width="7" style="257" customWidth="1"/>
    <col min="10016" max="10016" width="6" style="257" customWidth="1"/>
    <col min="10017" max="10017" width="46" style="257" bestFit="1" customWidth="1"/>
    <col min="10018" max="10018" width="9.109375" style="257"/>
    <col min="10019" max="10019" width="16.5546875" style="257" customWidth="1"/>
    <col min="10020" max="10020" width="3.6640625" style="257" customWidth="1"/>
    <col min="10021" max="10021" width="2.33203125" style="257" customWidth="1"/>
    <col min="10022" max="10248" width="9.109375" style="257"/>
    <col min="10249" max="10249" width="12.88671875" style="257" bestFit="1" customWidth="1"/>
    <col min="10250" max="10250" width="32.33203125" style="257" bestFit="1" customWidth="1"/>
    <col min="10251" max="10251" width="12" style="257" customWidth="1"/>
    <col min="10252" max="10252" width="8" style="257" bestFit="1" customWidth="1"/>
    <col min="10253" max="10255" width="8.109375" style="257" customWidth="1"/>
    <col min="10256" max="10256" width="2.44140625" style="257" customWidth="1"/>
    <col min="10257" max="10257" width="2" style="257" customWidth="1"/>
    <col min="10258" max="10258" width="2.33203125" style="257" customWidth="1"/>
    <col min="10259" max="10259" width="5.33203125" style="257" customWidth="1"/>
    <col min="10260" max="10261" width="2.33203125" style="257" customWidth="1"/>
    <col min="10262" max="10262" width="2.5546875" style="257" customWidth="1"/>
    <col min="10263" max="10263" width="5.6640625" style="257" customWidth="1"/>
    <col min="10264" max="10264" width="4.88671875" style="257" customWidth="1"/>
    <col min="10265" max="10265" width="7.44140625" style="257" customWidth="1"/>
    <col min="10266" max="10266" width="11.6640625" style="257" bestFit="1" customWidth="1"/>
    <col min="10267" max="10267" width="6.5546875" style="257" customWidth="1"/>
    <col min="10268" max="10268" width="3.6640625" style="257" bestFit="1" customWidth="1"/>
    <col min="10269" max="10269" width="6.44140625" style="257" customWidth="1"/>
    <col min="10270" max="10270" width="4.44140625" style="257" customWidth="1"/>
    <col min="10271" max="10271" width="7" style="257" customWidth="1"/>
    <col min="10272" max="10272" width="6" style="257" customWidth="1"/>
    <col min="10273" max="10273" width="46" style="257" bestFit="1" customWidth="1"/>
    <col min="10274" max="10274" width="9.109375" style="257"/>
    <col min="10275" max="10275" width="16.5546875" style="257" customWidth="1"/>
    <col min="10276" max="10276" width="3.6640625" style="257" customWidth="1"/>
    <col min="10277" max="10277" width="2.33203125" style="257" customWidth="1"/>
    <col min="10278" max="10504" width="9.109375" style="257"/>
    <col min="10505" max="10505" width="12.88671875" style="257" bestFit="1" customWidth="1"/>
    <col min="10506" max="10506" width="32.33203125" style="257" bestFit="1" customWidth="1"/>
    <col min="10507" max="10507" width="12" style="257" customWidth="1"/>
    <col min="10508" max="10508" width="8" style="257" bestFit="1" customWidth="1"/>
    <col min="10509" max="10511" width="8.109375" style="257" customWidth="1"/>
    <col min="10512" max="10512" width="2.44140625" style="257" customWidth="1"/>
    <col min="10513" max="10513" width="2" style="257" customWidth="1"/>
    <col min="10514" max="10514" width="2.33203125" style="257" customWidth="1"/>
    <col min="10515" max="10515" width="5.33203125" style="257" customWidth="1"/>
    <col min="10516" max="10517" width="2.33203125" style="257" customWidth="1"/>
    <col min="10518" max="10518" width="2.5546875" style="257" customWidth="1"/>
    <col min="10519" max="10519" width="5.6640625" style="257" customWidth="1"/>
    <col min="10520" max="10520" width="4.88671875" style="257" customWidth="1"/>
    <col min="10521" max="10521" width="7.44140625" style="257" customWidth="1"/>
    <col min="10522" max="10522" width="11.6640625" style="257" bestFit="1" customWidth="1"/>
    <col min="10523" max="10523" width="6.5546875" style="257" customWidth="1"/>
    <col min="10524" max="10524" width="3.6640625" style="257" bestFit="1" customWidth="1"/>
    <col min="10525" max="10525" width="6.44140625" style="257" customWidth="1"/>
    <col min="10526" max="10526" width="4.44140625" style="257" customWidth="1"/>
    <col min="10527" max="10527" width="7" style="257" customWidth="1"/>
    <col min="10528" max="10528" width="6" style="257" customWidth="1"/>
    <col min="10529" max="10529" width="46" style="257" bestFit="1" customWidth="1"/>
    <col min="10530" max="10530" width="9.109375" style="257"/>
    <col min="10531" max="10531" width="16.5546875" style="257" customWidth="1"/>
    <col min="10532" max="10532" width="3.6640625" style="257" customWidth="1"/>
    <col min="10533" max="10533" width="2.33203125" style="257" customWidth="1"/>
    <col min="10534" max="10760" width="9.109375" style="257"/>
    <col min="10761" max="10761" width="12.88671875" style="257" bestFit="1" customWidth="1"/>
    <col min="10762" max="10762" width="32.33203125" style="257" bestFit="1" customWidth="1"/>
    <col min="10763" max="10763" width="12" style="257" customWidth="1"/>
    <col min="10764" max="10764" width="8" style="257" bestFit="1" customWidth="1"/>
    <col min="10765" max="10767" width="8.109375" style="257" customWidth="1"/>
    <col min="10768" max="10768" width="2.44140625" style="257" customWidth="1"/>
    <col min="10769" max="10769" width="2" style="257" customWidth="1"/>
    <col min="10770" max="10770" width="2.33203125" style="257" customWidth="1"/>
    <col min="10771" max="10771" width="5.33203125" style="257" customWidth="1"/>
    <col min="10772" max="10773" width="2.33203125" style="257" customWidth="1"/>
    <col min="10774" max="10774" width="2.5546875" style="257" customWidth="1"/>
    <col min="10775" max="10775" width="5.6640625" style="257" customWidth="1"/>
    <col min="10776" max="10776" width="4.88671875" style="257" customWidth="1"/>
    <col min="10777" max="10777" width="7.44140625" style="257" customWidth="1"/>
    <col min="10778" max="10778" width="11.6640625" style="257" bestFit="1" customWidth="1"/>
    <col min="10779" max="10779" width="6.5546875" style="257" customWidth="1"/>
    <col min="10780" max="10780" width="3.6640625" style="257" bestFit="1" customWidth="1"/>
    <col min="10781" max="10781" width="6.44140625" style="257" customWidth="1"/>
    <col min="10782" max="10782" width="4.44140625" style="257" customWidth="1"/>
    <col min="10783" max="10783" width="7" style="257" customWidth="1"/>
    <col min="10784" max="10784" width="6" style="257" customWidth="1"/>
    <col min="10785" max="10785" width="46" style="257" bestFit="1" customWidth="1"/>
    <col min="10786" max="10786" width="9.109375" style="257"/>
    <col min="10787" max="10787" width="16.5546875" style="257" customWidth="1"/>
    <col min="10788" max="10788" width="3.6640625" style="257" customWidth="1"/>
    <col min="10789" max="10789" width="2.33203125" style="257" customWidth="1"/>
    <col min="10790" max="11016" width="9.109375" style="257"/>
    <col min="11017" max="11017" width="12.88671875" style="257" bestFit="1" customWidth="1"/>
    <col min="11018" max="11018" width="32.33203125" style="257" bestFit="1" customWidth="1"/>
    <col min="11019" max="11019" width="12" style="257" customWidth="1"/>
    <col min="11020" max="11020" width="8" style="257" bestFit="1" customWidth="1"/>
    <col min="11021" max="11023" width="8.109375" style="257" customWidth="1"/>
    <col min="11024" max="11024" width="2.44140625" style="257" customWidth="1"/>
    <col min="11025" max="11025" width="2" style="257" customWidth="1"/>
    <col min="11026" max="11026" width="2.33203125" style="257" customWidth="1"/>
    <col min="11027" max="11027" width="5.33203125" style="257" customWidth="1"/>
    <col min="11028" max="11029" width="2.33203125" style="257" customWidth="1"/>
    <col min="11030" max="11030" width="2.5546875" style="257" customWidth="1"/>
    <col min="11031" max="11031" width="5.6640625" style="257" customWidth="1"/>
    <col min="11032" max="11032" width="4.88671875" style="257" customWidth="1"/>
    <col min="11033" max="11033" width="7.44140625" style="257" customWidth="1"/>
    <col min="11034" max="11034" width="11.6640625" style="257" bestFit="1" customWidth="1"/>
    <col min="11035" max="11035" width="6.5546875" style="257" customWidth="1"/>
    <col min="11036" max="11036" width="3.6640625" style="257" bestFit="1" customWidth="1"/>
    <col min="11037" max="11037" width="6.44140625" style="257" customWidth="1"/>
    <col min="11038" max="11038" width="4.44140625" style="257" customWidth="1"/>
    <col min="11039" max="11039" width="7" style="257" customWidth="1"/>
    <col min="11040" max="11040" width="6" style="257" customWidth="1"/>
    <col min="11041" max="11041" width="46" style="257" bestFit="1" customWidth="1"/>
    <col min="11042" max="11042" width="9.109375" style="257"/>
    <col min="11043" max="11043" width="16.5546875" style="257" customWidth="1"/>
    <col min="11044" max="11044" width="3.6640625" style="257" customWidth="1"/>
    <col min="11045" max="11045" width="2.33203125" style="257" customWidth="1"/>
    <col min="11046" max="11272" width="9.109375" style="257"/>
    <col min="11273" max="11273" width="12.88671875" style="257" bestFit="1" customWidth="1"/>
    <col min="11274" max="11274" width="32.33203125" style="257" bestFit="1" customWidth="1"/>
    <col min="11275" max="11275" width="12" style="257" customWidth="1"/>
    <col min="11276" max="11276" width="8" style="257" bestFit="1" customWidth="1"/>
    <col min="11277" max="11279" width="8.109375" style="257" customWidth="1"/>
    <col min="11280" max="11280" width="2.44140625" style="257" customWidth="1"/>
    <col min="11281" max="11281" width="2" style="257" customWidth="1"/>
    <col min="11282" max="11282" width="2.33203125" style="257" customWidth="1"/>
    <col min="11283" max="11283" width="5.33203125" style="257" customWidth="1"/>
    <col min="11284" max="11285" width="2.33203125" style="257" customWidth="1"/>
    <col min="11286" max="11286" width="2.5546875" style="257" customWidth="1"/>
    <col min="11287" max="11287" width="5.6640625" style="257" customWidth="1"/>
    <col min="11288" max="11288" width="4.88671875" style="257" customWidth="1"/>
    <col min="11289" max="11289" width="7.44140625" style="257" customWidth="1"/>
    <col min="11290" max="11290" width="11.6640625" style="257" bestFit="1" customWidth="1"/>
    <col min="11291" max="11291" width="6.5546875" style="257" customWidth="1"/>
    <col min="11292" max="11292" width="3.6640625" style="257" bestFit="1" customWidth="1"/>
    <col min="11293" max="11293" width="6.44140625" style="257" customWidth="1"/>
    <col min="11294" max="11294" width="4.44140625" style="257" customWidth="1"/>
    <col min="11295" max="11295" width="7" style="257" customWidth="1"/>
    <col min="11296" max="11296" width="6" style="257" customWidth="1"/>
    <col min="11297" max="11297" width="46" style="257" bestFit="1" customWidth="1"/>
    <col min="11298" max="11298" width="9.109375" style="257"/>
    <col min="11299" max="11299" width="16.5546875" style="257" customWidth="1"/>
    <col min="11300" max="11300" width="3.6640625" style="257" customWidth="1"/>
    <col min="11301" max="11301" width="2.33203125" style="257" customWidth="1"/>
    <col min="11302" max="11528" width="9.109375" style="257"/>
    <col min="11529" max="11529" width="12.88671875" style="257" bestFit="1" customWidth="1"/>
    <col min="11530" max="11530" width="32.33203125" style="257" bestFit="1" customWidth="1"/>
    <col min="11531" max="11531" width="12" style="257" customWidth="1"/>
    <col min="11532" max="11532" width="8" style="257" bestFit="1" customWidth="1"/>
    <col min="11533" max="11535" width="8.109375" style="257" customWidth="1"/>
    <col min="11536" max="11536" width="2.44140625" style="257" customWidth="1"/>
    <col min="11537" max="11537" width="2" style="257" customWidth="1"/>
    <col min="11538" max="11538" width="2.33203125" style="257" customWidth="1"/>
    <col min="11539" max="11539" width="5.33203125" style="257" customWidth="1"/>
    <col min="11540" max="11541" width="2.33203125" style="257" customWidth="1"/>
    <col min="11542" max="11542" width="2.5546875" style="257" customWidth="1"/>
    <col min="11543" max="11543" width="5.6640625" style="257" customWidth="1"/>
    <col min="11544" max="11544" width="4.88671875" style="257" customWidth="1"/>
    <col min="11545" max="11545" width="7.44140625" style="257" customWidth="1"/>
    <col min="11546" max="11546" width="11.6640625" style="257" bestFit="1" customWidth="1"/>
    <col min="11547" max="11547" width="6.5546875" style="257" customWidth="1"/>
    <col min="11548" max="11548" width="3.6640625" style="257" bestFit="1" customWidth="1"/>
    <col min="11549" max="11549" width="6.44140625" style="257" customWidth="1"/>
    <col min="11550" max="11550" width="4.44140625" style="257" customWidth="1"/>
    <col min="11551" max="11551" width="7" style="257" customWidth="1"/>
    <col min="11552" max="11552" width="6" style="257" customWidth="1"/>
    <col min="11553" max="11553" width="46" style="257" bestFit="1" customWidth="1"/>
    <col min="11554" max="11554" width="9.109375" style="257"/>
    <col min="11555" max="11555" width="16.5546875" style="257" customWidth="1"/>
    <col min="11556" max="11556" width="3.6640625" style="257" customWidth="1"/>
    <col min="11557" max="11557" width="2.33203125" style="257" customWidth="1"/>
    <col min="11558" max="11784" width="9.109375" style="257"/>
    <col min="11785" max="11785" width="12.88671875" style="257" bestFit="1" customWidth="1"/>
    <col min="11786" max="11786" width="32.33203125" style="257" bestFit="1" customWidth="1"/>
    <col min="11787" max="11787" width="12" style="257" customWidth="1"/>
    <col min="11788" max="11788" width="8" style="257" bestFit="1" customWidth="1"/>
    <col min="11789" max="11791" width="8.109375" style="257" customWidth="1"/>
    <col min="11792" max="11792" width="2.44140625" style="257" customWidth="1"/>
    <col min="11793" max="11793" width="2" style="257" customWidth="1"/>
    <col min="11794" max="11794" width="2.33203125" style="257" customWidth="1"/>
    <col min="11795" max="11795" width="5.33203125" style="257" customWidth="1"/>
    <col min="11796" max="11797" width="2.33203125" style="257" customWidth="1"/>
    <col min="11798" max="11798" width="2.5546875" style="257" customWidth="1"/>
    <col min="11799" max="11799" width="5.6640625" style="257" customWidth="1"/>
    <col min="11800" max="11800" width="4.88671875" style="257" customWidth="1"/>
    <col min="11801" max="11801" width="7.44140625" style="257" customWidth="1"/>
    <col min="11802" max="11802" width="11.6640625" style="257" bestFit="1" customWidth="1"/>
    <col min="11803" max="11803" width="6.5546875" style="257" customWidth="1"/>
    <col min="11804" max="11804" width="3.6640625" style="257" bestFit="1" customWidth="1"/>
    <col min="11805" max="11805" width="6.44140625" style="257" customWidth="1"/>
    <col min="11806" max="11806" width="4.44140625" style="257" customWidth="1"/>
    <col min="11807" max="11807" width="7" style="257" customWidth="1"/>
    <col min="11808" max="11808" width="6" style="257" customWidth="1"/>
    <col min="11809" max="11809" width="46" style="257" bestFit="1" customWidth="1"/>
    <col min="11810" max="11810" width="9.109375" style="257"/>
    <col min="11811" max="11811" width="16.5546875" style="257" customWidth="1"/>
    <col min="11812" max="11812" width="3.6640625" style="257" customWidth="1"/>
    <col min="11813" max="11813" width="2.33203125" style="257" customWidth="1"/>
    <col min="11814" max="12040" width="9.109375" style="257"/>
    <col min="12041" max="12041" width="12.88671875" style="257" bestFit="1" customWidth="1"/>
    <col min="12042" max="12042" width="32.33203125" style="257" bestFit="1" customWidth="1"/>
    <col min="12043" max="12043" width="12" style="257" customWidth="1"/>
    <col min="12044" max="12044" width="8" style="257" bestFit="1" customWidth="1"/>
    <col min="12045" max="12047" width="8.109375" style="257" customWidth="1"/>
    <col min="12048" max="12048" width="2.44140625" style="257" customWidth="1"/>
    <col min="12049" max="12049" width="2" style="257" customWidth="1"/>
    <col min="12050" max="12050" width="2.33203125" style="257" customWidth="1"/>
    <col min="12051" max="12051" width="5.33203125" style="257" customWidth="1"/>
    <col min="12052" max="12053" width="2.33203125" style="257" customWidth="1"/>
    <col min="12054" max="12054" width="2.5546875" style="257" customWidth="1"/>
    <col min="12055" max="12055" width="5.6640625" style="257" customWidth="1"/>
    <col min="12056" max="12056" width="4.88671875" style="257" customWidth="1"/>
    <col min="12057" max="12057" width="7.44140625" style="257" customWidth="1"/>
    <col min="12058" max="12058" width="11.6640625" style="257" bestFit="1" customWidth="1"/>
    <col min="12059" max="12059" width="6.5546875" style="257" customWidth="1"/>
    <col min="12060" max="12060" width="3.6640625" style="257" bestFit="1" customWidth="1"/>
    <col min="12061" max="12061" width="6.44140625" style="257" customWidth="1"/>
    <col min="12062" max="12062" width="4.44140625" style="257" customWidth="1"/>
    <col min="12063" max="12063" width="7" style="257" customWidth="1"/>
    <col min="12064" max="12064" width="6" style="257" customWidth="1"/>
    <col min="12065" max="12065" width="46" style="257" bestFit="1" customWidth="1"/>
    <col min="12066" max="12066" width="9.109375" style="257"/>
    <col min="12067" max="12067" width="16.5546875" style="257" customWidth="1"/>
    <col min="12068" max="12068" width="3.6640625" style="257" customWidth="1"/>
    <col min="12069" max="12069" width="2.33203125" style="257" customWidth="1"/>
    <col min="12070" max="12296" width="9.109375" style="257"/>
    <col min="12297" max="12297" width="12.88671875" style="257" bestFit="1" customWidth="1"/>
    <col min="12298" max="12298" width="32.33203125" style="257" bestFit="1" customWidth="1"/>
    <col min="12299" max="12299" width="12" style="257" customWidth="1"/>
    <col min="12300" max="12300" width="8" style="257" bestFit="1" customWidth="1"/>
    <col min="12301" max="12303" width="8.109375" style="257" customWidth="1"/>
    <col min="12304" max="12304" width="2.44140625" style="257" customWidth="1"/>
    <col min="12305" max="12305" width="2" style="257" customWidth="1"/>
    <col min="12306" max="12306" width="2.33203125" style="257" customWidth="1"/>
    <col min="12307" max="12307" width="5.33203125" style="257" customWidth="1"/>
    <col min="12308" max="12309" width="2.33203125" style="257" customWidth="1"/>
    <col min="12310" max="12310" width="2.5546875" style="257" customWidth="1"/>
    <col min="12311" max="12311" width="5.6640625" style="257" customWidth="1"/>
    <col min="12312" max="12312" width="4.88671875" style="257" customWidth="1"/>
    <col min="12313" max="12313" width="7.44140625" style="257" customWidth="1"/>
    <col min="12314" max="12314" width="11.6640625" style="257" bestFit="1" customWidth="1"/>
    <col min="12315" max="12315" width="6.5546875" style="257" customWidth="1"/>
    <col min="12316" max="12316" width="3.6640625" style="257" bestFit="1" customWidth="1"/>
    <col min="12317" max="12317" width="6.44140625" style="257" customWidth="1"/>
    <col min="12318" max="12318" width="4.44140625" style="257" customWidth="1"/>
    <col min="12319" max="12319" width="7" style="257" customWidth="1"/>
    <col min="12320" max="12320" width="6" style="257" customWidth="1"/>
    <col min="12321" max="12321" width="46" style="257" bestFit="1" customWidth="1"/>
    <col min="12322" max="12322" width="9.109375" style="257"/>
    <col min="12323" max="12323" width="16.5546875" style="257" customWidth="1"/>
    <col min="12324" max="12324" width="3.6640625" style="257" customWidth="1"/>
    <col min="12325" max="12325" width="2.33203125" style="257" customWidth="1"/>
    <col min="12326" max="12552" width="9.109375" style="257"/>
    <col min="12553" max="12553" width="12.88671875" style="257" bestFit="1" customWidth="1"/>
    <col min="12554" max="12554" width="32.33203125" style="257" bestFit="1" customWidth="1"/>
    <col min="12555" max="12555" width="12" style="257" customWidth="1"/>
    <col min="12556" max="12556" width="8" style="257" bestFit="1" customWidth="1"/>
    <col min="12557" max="12559" width="8.109375" style="257" customWidth="1"/>
    <col min="12560" max="12560" width="2.44140625" style="257" customWidth="1"/>
    <col min="12561" max="12561" width="2" style="257" customWidth="1"/>
    <col min="12562" max="12562" width="2.33203125" style="257" customWidth="1"/>
    <col min="12563" max="12563" width="5.33203125" style="257" customWidth="1"/>
    <col min="12564" max="12565" width="2.33203125" style="257" customWidth="1"/>
    <col min="12566" max="12566" width="2.5546875" style="257" customWidth="1"/>
    <col min="12567" max="12567" width="5.6640625" style="257" customWidth="1"/>
    <col min="12568" max="12568" width="4.88671875" style="257" customWidth="1"/>
    <col min="12569" max="12569" width="7.44140625" style="257" customWidth="1"/>
    <col min="12570" max="12570" width="11.6640625" style="257" bestFit="1" customWidth="1"/>
    <col min="12571" max="12571" width="6.5546875" style="257" customWidth="1"/>
    <col min="12572" max="12572" width="3.6640625" style="257" bestFit="1" customWidth="1"/>
    <col min="12573" max="12573" width="6.44140625" style="257" customWidth="1"/>
    <col min="12574" max="12574" width="4.44140625" style="257" customWidth="1"/>
    <col min="12575" max="12575" width="7" style="257" customWidth="1"/>
    <col min="12576" max="12576" width="6" style="257" customWidth="1"/>
    <col min="12577" max="12577" width="46" style="257" bestFit="1" customWidth="1"/>
    <col min="12578" max="12578" width="9.109375" style="257"/>
    <col min="12579" max="12579" width="16.5546875" style="257" customWidth="1"/>
    <col min="12580" max="12580" width="3.6640625" style="257" customWidth="1"/>
    <col min="12581" max="12581" width="2.33203125" style="257" customWidth="1"/>
    <col min="12582" max="12808" width="9.109375" style="257"/>
    <col min="12809" max="12809" width="12.88671875" style="257" bestFit="1" customWidth="1"/>
    <col min="12810" max="12810" width="32.33203125" style="257" bestFit="1" customWidth="1"/>
    <col min="12811" max="12811" width="12" style="257" customWidth="1"/>
    <col min="12812" max="12812" width="8" style="257" bestFit="1" customWidth="1"/>
    <col min="12813" max="12815" width="8.109375" style="257" customWidth="1"/>
    <col min="12816" max="12816" width="2.44140625" style="257" customWidth="1"/>
    <col min="12817" max="12817" width="2" style="257" customWidth="1"/>
    <col min="12818" max="12818" width="2.33203125" style="257" customWidth="1"/>
    <col min="12819" max="12819" width="5.33203125" style="257" customWidth="1"/>
    <col min="12820" max="12821" width="2.33203125" style="257" customWidth="1"/>
    <col min="12822" max="12822" width="2.5546875" style="257" customWidth="1"/>
    <col min="12823" max="12823" width="5.6640625" style="257" customWidth="1"/>
    <col min="12824" max="12824" width="4.88671875" style="257" customWidth="1"/>
    <col min="12825" max="12825" width="7.44140625" style="257" customWidth="1"/>
    <col min="12826" max="12826" width="11.6640625" style="257" bestFit="1" customWidth="1"/>
    <col min="12827" max="12827" width="6.5546875" style="257" customWidth="1"/>
    <col min="12828" max="12828" width="3.6640625" style="257" bestFit="1" customWidth="1"/>
    <col min="12829" max="12829" width="6.44140625" style="257" customWidth="1"/>
    <col min="12830" max="12830" width="4.44140625" style="257" customWidth="1"/>
    <col min="12831" max="12831" width="7" style="257" customWidth="1"/>
    <col min="12832" max="12832" width="6" style="257" customWidth="1"/>
    <col min="12833" max="12833" width="46" style="257" bestFit="1" customWidth="1"/>
    <col min="12834" max="12834" width="9.109375" style="257"/>
    <col min="12835" max="12835" width="16.5546875" style="257" customWidth="1"/>
    <col min="12836" max="12836" width="3.6640625" style="257" customWidth="1"/>
    <col min="12837" max="12837" width="2.33203125" style="257" customWidth="1"/>
    <col min="12838" max="13064" width="9.109375" style="257"/>
    <col min="13065" max="13065" width="12.88671875" style="257" bestFit="1" customWidth="1"/>
    <col min="13066" max="13066" width="32.33203125" style="257" bestFit="1" customWidth="1"/>
    <col min="13067" max="13067" width="12" style="257" customWidth="1"/>
    <col min="13068" max="13068" width="8" style="257" bestFit="1" customWidth="1"/>
    <col min="13069" max="13071" width="8.109375" style="257" customWidth="1"/>
    <col min="13072" max="13072" width="2.44140625" style="257" customWidth="1"/>
    <col min="13073" max="13073" width="2" style="257" customWidth="1"/>
    <col min="13074" max="13074" width="2.33203125" style="257" customWidth="1"/>
    <col min="13075" max="13075" width="5.33203125" style="257" customWidth="1"/>
    <col min="13076" max="13077" width="2.33203125" style="257" customWidth="1"/>
    <col min="13078" max="13078" width="2.5546875" style="257" customWidth="1"/>
    <col min="13079" max="13079" width="5.6640625" style="257" customWidth="1"/>
    <col min="13080" max="13080" width="4.88671875" style="257" customWidth="1"/>
    <col min="13081" max="13081" width="7.44140625" style="257" customWidth="1"/>
    <col min="13082" max="13082" width="11.6640625" style="257" bestFit="1" customWidth="1"/>
    <col min="13083" max="13083" width="6.5546875" style="257" customWidth="1"/>
    <col min="13084" max="13084" width="3.6640625" style="257" bestFit="1" customWidth="1"/>
    <col min="13085" max="13085" width="6.44140625" style="257" customWidth="1"/>
    <col min="13086" max="13086" width="4.44140625" style="257" customWidth="1"/>
    <col min="13087" max="13087" width="7" style="257" customWidth="1"/>
    <col min="13088" max="13088" width="6" style="257" customWidth="1"/>
    <col min="13089" max="13089" width="46" style="257" bestFit="1" customWidth="1"/>
    <col min="13090" max="13090" width="9.109375" style="257"/>
    <col min="13091" max="13091" width="16.5546875" style="257" customWidth="1"/>
    <col min="13092" max="13092" width="3.6640625" style="257" customWidth="1"/>
    <col min="13093" max="13093" width="2.33203125" style="257" customWidth="1"/>
    <col min="13094" max="13320" width="9.109375" style="257"/>
    <col min="13321" max="13321" width="12.88671875" style="257" bestFit="1" customWidth="1"/>
    <col min="13322" max="13322" width="32.33203125" style="257" bestFit="1" customWidth="1"/>
    <col min="13323" max="13323" width="12" style="257" customWidth="1"/>
    <col min="13324" max="13324" width="8" style="257" bestFit="1" customWidth="1"/>
    <col min="13325" max="13327" width="8.109375" style="257" customWidth="1"/>
    <col min="13328" max="13328" width="2.44140625" style="257" customWidth="1"/>
    <col min="13329" max="13329" width="2" style="257" customWidth="1"/>
    <col min="13330" max="13330" width="2.33203125" style="257" customWidth="1"/>
    <col min="13331" max="13331" width="5.33203125" style="257" customWidth="1"/>
    <col min="13332" max="13333" width="2.33203125" style="257" customWidth="1"/>
    <col min="13334" max="13334" width="2.5546875" style="257" customWidth="1"/>
    <col min="13335" max="13335" width="5.6640625" style="257" customWidth="1"/>
    <col min="13336" max="13336" width="4.88671875" style="257" customWidth="1"/>
    <col min="13337" max="13337" width="7.44140625" style="257" customWidth="1"/>
    <col min="13338" max="13338" width="11.6640625" style="257" bestFit="1" customWidth="1"/>
    <col min="13339" max="13339" width="6.5546875" style="257" customWidth="1"/>
    <col min="13340" max="13340" width="3.6640625" style="257" bestFit="1" customWidth="1"/>
    <col min="13341" max="13341" width="6.44140625" style="257" customWidth="1"/>
    <col min="13342" max="13342" width="4.44140625" style="257" customWidth="1"/>
    <col min="13343" max="13343" width="7" style="257" customWidth="1"/>
    <col min="13344" max="13344" width="6" style="257" customWidth="1"/>
    <col min="13345" max="13345" width="46" style="257" bestFit="1" customWidth="1"/>
    <col min="13346" max="13346" width="9.109375" style="257"/>
    <col min="13347" max="13347" width="16.5546875" style="257" customWidth="1"/>
    <col min="13348" max="13348" width="3.6640625" style="257" customWidth="1"/>
    <col min="13349" max="13349" width="2.33203125" style="257" customWidth="1"/>
    <col min="13350" max="13576" width="9.109375" style="257"/>
    <col min="13577" max="13577" width="12.88671875" style="257" bestFit="1" customWidth="1"/>
    <col min="13578" max="13578" width="32.33203125" style="257" bestFit="1" customWidth="1"/>
    <col min="13579" max="13579" width="12" style="257" customWidth="1"/>
    <col min="13580" max="13580" width="8" style="257" bestFit="1" customWidth="1"/>
    <col min="13581" max="13583" width="8.109375" style="257" customWidth="1"/>
    <col min="13584" max="13584" width="2.44140625" style="257" customWidth="1"/>
    <col min="13585" max="13585" width="2" style="257" customWidth="1"/>
    <col min="13586" max="13586" width="2.33203125" style="257" customWidth="1"/>
    <col min="13587" max="13587" width="5.33203125" style="257" customWidth="1"/>
    <col min="13588" max="13589" width="2.33203125" style="257" customWidth="1"/>
    <col min="13590" max="13590" width="2.5546875" style="257" customWidth="1"/>
    <col min="13591" max="13591" width="5.6640625" style="257" customWidth="1"/>
    <col min="13592" max="13592" width="4.88671875" style="257" customWidth="1"/>
    <col min="13593" max="13593" width="7.44140625" style="257" customWidth="1"/>
    <col min="13594" max="13594" width="11.6640625" style="257" bestFit="1" customWidth="1"/>
    <col min="13595" max="13595" width="6.5546875" style="257" customWidth="1"/>
    <col min="13596" max="13596" width="3.6640625" style="257" bestFit="1" customWidth="1"/>
    <col min="13597" max="13597" width="6.44140625" style="257" customWidth="1"/>
    <col min="13598" max="13598" width="4.44140625" style="257" customWidth="1"/>
    <col min="13599" max="13599" width="7" style="257" customWidth="1"/>
    <col min="13600" max="13600" width="6" style="257" customWidth="1"/>
    <col min="13601" max="13601" width="46" style="257" bestFit="1" customWidth="1"/>
    <col min="13602" max="13602" width="9.109375" style="257"/>
    <col min="13603" max="13603" width="16.5546875" style="257" customWidth="1"/>
    <col min="13604" max="13604" width="3.6640625" style="257" customWidth="1"/>
    <col min="13605" max="13605" width="2.33203125" style="257" customWidth="1"/>
    <col min="13606" max="13832" width="9.109375" style="257"/>
    <col min="13833" max="13833" width="12.88671875" style="257" bestFit="1" customWidth="1"/>
    <col min="13834" max="13834" width="32.33203125" style="257" bestFit="1" customWidth="1"/>
    <col min="13835" max="13835" width="12" style="257" customWidth="1"/>
    <col min="13836" max="13836" width="8" style="257" bestFit="1" customWidth="1"/>
    <col min="13837" max="13839" width="8.109375" style="257" customWidth="1"/>
    <col min="13840" max="13840" width="2.44140625" style="257" customWidth="1"/>
    <col min="13841" max="13841" width="2" style="257" customWidth="1"/>
    <col min="13842" max="13842" width="2.33203125" style="257" customWidth="1"/>
    <col min="13843" max="13843" width="5.33203125" style="257" customWidth="1"/>
    <col min="13844" max="13845" width="2.33203125" style="257" customWidth="1"/>
    <col min="13846" max="13846" width="2.5546875" style="257" customWidth="1"/>
    <col min="13847" max="13847" width="5.6640625" style="257" customWidth="1"/>
    <col min="13848" max="13848" width="4.88671875" style="257" customWidth="1"/>
    <col min="13849" max="13849" width="7.44140625" style="257" customWidth="1"/>
    <col min="13850" max="13850" width="11.6640625" style="257" bestFit="1" customWidth="1"/>
    <col min="13851" max="13851" width="6.5546875" style="257" customWidth="1"/>
    <col min="13852" max="13852" width="3.6640625" style="257" bestFit="1" customWidth="1"/>
    <col min="13853" max="13853" width="6.44140625" style="257" customWidth="1"/>
    <col min="13854" max="13854" width="4.44140625" style="257" customWidth="1"/>
    <col min="13855" max="13855" width="7" style="257" customWidth="1"/>
    <col min="13856" max="13856" width="6" style="257" customWidth="1"/>
    <col min="13857" max="13857" width="46" style="257" bestFit="1" customWidth="1"/>
    <col min="13858" max="13858" width="9.109375" style="257"/>
    <col min="13859" max="13859" width="16.5546875" style="257" customWidth="1"/>
    <col min="13860" max="13860" width="3.6640625" style="257" customWidth="1"/>
    <col min="13861" max="13861" width="2.33203125" style="257" customWidth="1"/>
    <col min="13862" max="14088" width="9.109375" style="257"/>
    <col min="14089" max="14089" width="12.88671875" style="257" bestFit="1" customWidth="1"/>
    <col min="14090" max="14090" width="32.33203125" style="257" bestFit="1" customWidth="1"/>
    <col min="14091" max="14091" width="12" style="257" customWidth="1"/>
    <col min="14092" max="14092" width="8" style="257" bestFit="1" customWidth="1"/>
    <col min="14093" max="14095" width="8.109375" style="257" customWidth="1"/>
    <col min="14096" max="14096" width="2.44140625" style="257" customWidth="1"/>
    <col min="14097" max="14097" width="2" style="257" customWidth="1"/>
    <col min="14098" max="14098" width="2.33203125" style="257" customWidth="1"/>
    <col min="14099" max="14099" width="5.33203125" style="257" customWidth="1"/>
    <col min="14100" max="14101" width="2.33203125" style="257" customWidth="1"/>
    <col min="14102" max="14102" width="2.5546875" style="257" customWidth="1"/>
    <col min="14103" max="14103" width="5.6640625" style="257" customWidth="1"/>
    <col min="14104" max="14104" width="4.88671875" style="257" customWidth="1"/>
    <col min="14105" max="14105" width="7.44140625" style="257" customWidth="1"/>
    <col min="14106" max="14106" width="11.6640625" style="257" bestFit="1" customWidth="1"/>
    <col min="14107" max="14107" width="6.5546875" style="257" customWidth="1"/>
    <col min="14108" max="14108" width="3.6640625" style="257" bestFit="1" customWidth="1"/>
    <col min="14109" max="14109" width="6.44140625" style="257" customWidth="1"/>
    <col min="14110" max="14110" width="4.44140625" style="257" customWidth="1"/>
    <col min="14111" max="14111" width="7" style="257" customWidth="1"/>
    <col min="14112" max="14112" width="6" style="257" customWidth="1"/>
    <col min="14113" max="14113" width="46" style="257" bestFit="1" customWidth="1"/>
    <col min="14114" max="14114" width="9.109375" style="257"/>
    <col min="14115" max="14115" width="16.5546875" style="257" customWidth="1"/>
    <col min="14116" max="14116" width="3.6640625" style="257" customWidth="1"/>
    <col min="14117" max="14117" width="2.33203125" style="257" customWidth="1"/>
    <col min="14118" max="14344" width="9.109375" style="257"/>
    <col min="14345" max="14345" width="12.88671875" style="257" bestFit="1" customWidth="1"/>
    <col min="14346" max="14346" width="32.33203125" style="257" bestFit="1" customWidth="1"/>
    <col min="14347" max="14347" width="12" style="257" customWidth="1"/>
    <col min="14348" max="14348" width="8" style="257" bestFit="1" customWidth="1"/>
    <col min="14349" max="14351" width="8.109375" style="257" customWidth="1"/>
    <col min="14352" max="14352" width="2.44140625" style="257" customWidth="1"/>
    <col min="14353" max="14353" width="2" style="257" customWidth="1"/>
    <col min="14354" max="14354" width="2.33203125" style="257" customWidth="1"/>
    <col min="14355" max="14355" width="5.33203125" style="257" customWidth="1"/>
    <col min="14356" max="14357" width="2.33203125" style="257" customWidth="1"/>
    <col min="14358" max="14358" width="2.5546875" style="257" customWidth="1"/>
    <col min="14359" max="14359" width="5.6640625" style="257" customWidth="1"/>
    <col min="14360" max="14360" width="4.88671875" style="257" customWidth="1"/>
    <col min="14361" max="14361" width="7.44140625" style="257" customWidth="1"/>
    <col min="14362" max="14362" width="11.6640625" style="257" bestFit="1" customWidth="1"/>
    <col min="14363" max="14363" width="6.5546875" style="257" customWidth="1"/>
    <col min="14364" max="14364" width="3.6640625" style="257" bestFit="1" customWidth="1"/>
    <col min="14365" max="14365" width="6.44140625" style="257" customWidth="1"/>
    <col min="14366" max="14366" width="4.44140625" style="257" customWidth="1"/>
    <col min="14367" max="14367" width="7" style="257" customWidth="1"/>
    <col min="14368" max="14368" width="6" style="257" customWidth="1"/>
    <col min="14369" max="14369" width="46" style="257" bestFit="1" customWidth="1"/>
    <col min="14370" max="14370" width="9.109375" style="257"/>
    <col min="14371" max="14371" width="16.5546875" style="257" customWidth="1"/>
    <col min="14372" max="14372" width="3.6640625" style="257" customWidth="1"/>
    <col min="14373" max="14373" width="2.33203125" style="257" customWidth="1"/>
    <col min="14374" max="14600" width="9.109375" style="257"/>
    <col min="14601" max="14601" width="12.88671875" style="257" bestFit="1" customWidth="1"/>
    <col min="14602" max="14602" width="32.33203125" style="257" bestFit="1" customWidth="1"/>
    <col min="14603" max="14603" width="12" style="257" customWidth="1"/>
    <col min="14604" max="14604" width="8" style="257" bestFit="1" customWidth="1"/>
    <col min="14605" max="14607" width="8.109375" style="257" customWidth="1"/>
    <col min="14608" max="14608" width="2.44140625" style="257" customWidth="1"/>
    <col min="14609" max="14609" width="2" style="257" customWidth="1"/>
    <col min="14610" max="14610" width="2.33203125" style="257" customWidth="1"/>
    <col min="14611" max="14611" width="5.33203125" style="257" customWidth="1"/>
    <col min="14612" max="14613" width="2.33203125" style="257" customWidth="1"/>
    <col min="14614" max="14614" width="2.5546875" style="257" customWidth="1"/>
    <col min="14615" max="14615" width="5.6640625" style="257" customWidth="1"/>
    <col min="14616" max="14616" width="4.88671875" style="257" customWidth="1"/>
    <col min="14617" max="14617" width="7.44140625" style="257" customWidth="1"/>
    <col min="14618" max="14618" width="11.6640625" style="257" bestFit="1" customWidth="1"/>
    <col min="14619" max="14619" width="6.5546875" style="257" customWidth="1"/>
    <col min="14620" max="14620" width="3.6640625" style="257" bestFit="1" customWidth="1"/>
    <col min="14621" max="14621" width="6.44140625" style="257" customWidth="1"/>
    <col min="14622" max="14622" width="4.44140625" style="257" customWidth="1"/>
    <col min="14623" max="14623" width="7" style="257" customWidth="1"/>
    <col min="14624" max="14624" width="6" style="257" customWidth="1"/>
    <col min="14625" max="14625" width="46" style="257" bestFit="1" customWidth="1"/>
    <col min="14626" max="14626" width="9.109375" style="257"/>
    <col min="14627" max="14627" width="16.5546875" style="257" customWidth="1"/>
    <col min="14628" max="14628" width="3.6640625" style="257" customWidth="1"/>
    <col min="14629" max="14629" width="2.33203125" style="257" customWidth="1"/>
    <col min="14630" max="14856" width="9.109375" style="257"/>
    <col min="14857" max="14857" width="12.88671875" style="257" bestFit="1" customWidth="1"/>
    <col min="14858" max="14858" width="32.33203125" style="257" bestFit="1" customWidth="1"/>
    <col min="14859" max="14859" width="12" style="257" customWidth="1"/>
    <col min="14860" max="14860" width="8" style="257" bestFit="1" customWidth="1"/>
    <col min="14861" max="14863" width="8.109375" style="257" customWidth="1"/>
    <col min="14864" max="14864" width="2.44140625" style="257" customWidth="1"/>
    <col min="14865" max="14865" width="2" style="257" customWidth="1"/>
    <col min="14866" max="14866" width="2.33203125" style="257" customWidth="1"/>
    <col min="14867" max="14867" width="5.33203125" style="257" customWidth="1"/>
    <col min="14868" max="14869" width="2.33203125" style="257" customWidth="1"/>
    <col min="14870" max="14870" width="2.5546875" style="257" customWidth="1"/>
    <col min="14871" max="14871" width="5.6640625" style="257" customWidth="1"/>
    <col min="14872" max="14872" width="4.88671875" style="257" customWidth="1"/>
    <col min="14873" max="14873" width="7.44140625" style="257" customWidth="1"/>
    <col min="14874" max="14874" width="11.6640625" style="257" bestFit="1" customWidth="1"/>
    <col min="14875" max="14875" width="6.5546875" style="257" customWidth="1"/>
    <col min="14876" max="14876" width="3.6640625" style="257" bestFit="1" customWidth="1"/>
    <col min="14877" max="14877" width="6.44140625" style="257" customWidth="1"/>
    <col min="14878" max="14878" width="4.44140625" style="257" customWidth="1"/>
    <col min="14879" max="14879" width="7" style="257" customWidth="1"/>
    <col min="14880" max="14880" width="6" style="257" customWidth="1"/>
    <col min="14881" max="14881" width="46" style="257" bestFit="1" customWidth="1"/>
    <col min="14882" max="14882" width="9.109375" style="257"/>
    <col min="14883" max="14883" width="16.5546875" style="257" customWidth="1"/>
    <col min="14884" max="14884" width="3.6640625" style="257" customWidth="1"/>
    <col min="14885" max="14885" width="2.33203125" style="257" customWidth="1"/>
    <col min="14886" max="15112" width="9.109375" style="257"/>
    <col min="15113" max="15113" width="12.88671875" style="257" bestFit="1" customWidth="1"/>
    <col min="15114" max="15114" width="32.33203125" style="257" bestFit="1" customWidth="1"/>
    <col min="15115" max="15115" width="12" style="257" customWidth="1"/>
    <col min="15116" max="15116" width="8" style="257" bestFit="1" customWidth="1"/>
    <col min="15117" max="15119" width="8.109375" style="257" customWidth="1"/>
    <col min="15120" max="15120" width="2.44140625" style="257" customWidth="1"/>
    <col min="15121" max="15121" width="2" style="257" customWidth="1"/>
    <col min="15122" max="15122" width="2.33203125" style="257" customWidth="1"/>
    <col min="15123" max="15123" width="5.33203125" style="257" customWidth="1"/>
    <col min="15124" max="15125" width="2.33203125" style="257" customWidth="1"/>
    <col min="15126" max="15126" width="2.5546875" style="257" customWidth="1"/>
    <col min="15127" max="15127" width="5.6640625" style="257" customWidth="1"/>
    <col min="15128" max="15128" width="4.88671875" style="257" customWidth="1"/>
    <col min="15129" max="15129" width="7.44140625" style="257" customWidth="1"/>
    <col min="15130" max="15130" width="11.6640625" style="257" bestFit="1" customWidth="1"/>
    <col min="15131" max="15131" width="6.5546875" style="257" customWidth="1"/>
    <col min="15132" max="15132" width="3.6640625" style="257" bestFit="1" customWidth="1"/>
    <col min="15133" max="15133" width="6.44140625" style="257" customWidth="1"/>
    <col min="15134" max="15134" width="4.44140625" style="257" customWidth="1"/>
    <col min="15135" max="15135" width="7" style="257" customWidth="1"/>
    <col min="15136" max="15136" width="6" style="257" customWidth="1"/>
    <col min="15137" max="15137" width="46" style="257" bestFit="1" customWidth="1"/>
    <col min="15138" max="15138" width="9.109375" style="257"/>
    <col min="15139" max="15139" width="16.5546875" style="257" customWidth="1"/>
    <col min="15140" max="15140" width="3.6640625" style="257" customWidth="1"/>
    <col min="15141" max="15141" width="2.33203125" style="257" customWidth="1"/>
    <col min="15142" max="15368" width="9.109375" style="257"/>
    <col min="15369" max="15369" width="12.88671875" style="257" bestFit="1" customWidth="1"/>
    <col min="15370" max="15370" width="32.33203125" style="257" bestFit="1" customWidth="1"/>
    <col min="15371" max="15371" width="12" style="257" customWidth="1"/>
    <col min="15372" max="15372" width="8" style="257" bestFit="1" customWidth="1"/>
    <col min="15373" max="15375" width="8.109375" style="257" customWidth="1"/>
    <col min="15376" max="15376" width="2.44140625" style="257" customWidth="1"/>
    <col min="15377" max="15377" width="2" style="257" customWidth="1"/>
    <col min="15378" max="15378" width="2.33203125" style="257" customWidth="1"/>
    <col min="15379" max="15379" width="5.33203125" style="257" customWidth="1"/>
    <col min="15380" max="15381" width="2.33203125" style="257" customWidth="1"/>
    <col min="15382" max="15382" width="2.5546875" style="257" customWidth="1"/>
    <col min="15383" max="15383" width="5.6640625" style="257" customWidth="1"/>
    <col min="15384" max="15384" width="4.88671875" style="257" customWidth="1"/>
    <col min="15385" max="15385" width="7.44140625" style="257" customWidth="1"/>
    <col min="15386" max="15386" width="11.6640625" style="257" bestFit="1" customWidth="1"/>
    <col min="15387" max="15387" width="6.5546875" style="257" customWidth="1"/>
    <col min="15388" max="15388" width="3.6640625" style="257" bestFit="1" customWidth="1"/>
    <col min="15389" max="15389" width="6.44140625" style="257" customWidth="1"/>
    <col min="15390" max="15390" width="4.44140625" style="257" customWidth="1"/>
    <col min="15391" max="15391" width="7" style="257" customWidth="1"/>
    <col min="15392" max="15392" width="6" style="257" customWidth="1"/>
    <col min="15393" max="15393" width="46" style="257" bestFit="1" customWidth="1"/>
    <col min="15394" max="15394" width="9.109375" style="257"/>
    <col min="15395" max="15395" width="16.5546875" style="257" customWidth="1"/>
    <col min="15396" max="15396" width="3.6640625" style="257" customWidth="1"/>
    <col min="15397" max="15397" width="2.33203125" style="257" customWidth="1"/>
    <col min="15398" max="15624" width="9.109375" style="257"/>
    <col min="15625" max="15625" width="12.88671875" style="257" bestFit="1" customWidth="1"/>
    <col min="15626" max="15626" width="32.33203125" style="257" bestFit="1" customWidth="1"/>
    <col min="15627" max="15627" width="12" style="257" customWidth="1"/>
    <col min="15628" max="15628" width="8" style="257" bestFit="1" customWidth="1"/>
    <col min="15629" max="15631" width="8.109375" style="257" customWidth="1"/>
    <col min="15632" max="15632" width="2.44140625" style="257" customWidth="1"/>
    <col min="15633" max="15633" width="2" style="257" customWidth="1"/>
    <col min="15634" max="15634" width="2.33203125" style="257" customWidth="1"/>
    <col min="15635" max="15635" width="5.33203125" style="257" customWidth="1"/>
    <col min="15636" max="15637" width="2.33203125" style="257" customWidth="1"/>
    <col min="15638" max="15638" width="2.5546875" style="257" customWidth="1"/>
    <col min="15639" max="15639" width="5.6640625" style="257" customWidth="1"/>
    <col min="15640" max="15640" width="4.88671875" style="257" customWidth="1"/>
    <col min="15641" max="15641" width="7.44140625" style="257" customWidth="1"/>
    <col min="15642" max="15642" width="11.6640625" style="257" bestFit="1" customWidth="1"/>
    <col min="15643" max="15643" width="6.5546875" style="257" customWidth="1"/>
    <col min="15644" max="15644" width="3.6640625" style="257" bestFit="1" customWidth="1"/>
    <col min="15645" max="15645" width="6.44140625" style="257" customWidth="1"/>
    <col min="15646" max="15646" width="4.44140625" style="257" customWidth="1"/>
    <col min="15647" max="15647" width="7" style="257" customWidth="1"/>
    <col min="15648" max="15648" width="6" style="257" customWidth="1"/>
    <col min="15649" max="15649" width="46" style="257" bestFit="1" customWidth="1"/>
    <col min="15650" max="15650" width="9.109375" style="257"/>
    <col min="15651" max="15651" width="16.5546875" style="257" customWidth="1"/>
    <col min="15652" max="15652" width="3.6640625" style="257" customWidth="1"/>
    <col min="15653" max="15653" width="2.33203125" style="257" customWidth="1"/>
    <col min="15654" max="15880" width="9.109375" style="257"/>
    <col min="15881" max="15881" width="12.88671875" style="257" bestFit="1" customWidth="1"/>
    <col min="15882" max="15882" width="32.33203125" style="257" bestFit="1" customWidth="1"/>
    <col min="15883" max="15883" width="12" style="257" customWidth="1"/>
    <col min="15884" max="15884" width="8" style="257" bestFit="1" customWidth="1"/>
    <col min="15885" max="15887" width="8.109375" style="257" customWidth="1"/>
    <col min="15888" max="15888" width="2.44140625" style="257" customWidth="1"/>
    <col min="15889" max="15889" width="2" style="257" customWidth="1"/>
    <col min="15890" max="15890" width="2.33203125" style="257" customWidth="1"/>
    <col min="15891" max="15891" width="5.33203125" style="257" customWidth="1"/>
    <col min="15892" max="15893" width="2.33203125" style="257" customWidth="1"/>
    <col min="15894" max="15894" width="2.5546875" style="257" customWidth="1"/>
    <col min="15895" max="15895" width="5.6640625" style="257" customWidth="1"/>
    <col min="15896" max="15896" width="4.88671875" style="257" customWidth="1"/>
    <col min="15897" max="15897" width="7.44140625" style="257" customWidth="1"/>
    <col min="15898" max="15898" width="11.6640625" style="257" bestFit="1" customWidth="1"/>
    <col min="15899" max="15899" width="6.5546875" style="257" customWidth="1"/>
    <col min="15900" max="15900" width="3.6640625" style="257" bestFit="1" customWidth="1"/>
    <col min="15901" max="15901" width="6.44140625" style="257" customWidth="1"/>
    <col min="15902" max="15902" width="4.44140625" style="257" customWidth="1"/>
    <col min="15903" max="15903" width="7" style="257" customWidth="1"/>
    <col min="15904" max="15904" width="6" style="257" customWidth="1"/>
    <col min="15905" max="15905" width="46" style="257" bestFit="1" customWidth="1"/>
    <col min="15906" max="15906" width="9.109375" style="257"/>
    <col min="15907" max="15907" width="16.5546875" style="257" customWidth="1"/>
    <col min="15908" max="15908" width="3.6640625" style="257" customWidth="1"/>
    <col min="15909" max="15909" width="2.33203125" style="257" customWidth="1"/>
    <col min="15910" max="16136" width="9.109375" style="257"/>
    <col min="16137" max="16137" width="12.88671875" style="257" bestFit="1" customWidth="1"/>
    <col min="16138" max="16138" width="32.33203125" style="257" bestFit="1" customWidth="1"/>
    <col min="16139" max="16139" width="12" style="257" customWidth="1"/>
    <col min="16140" max="16140" width="8" style="257" bestFit="1" customWidth="1"/>
    <col min="16141" max="16143" width="8.109375" style="257" customWidth="1"/>
    <col min="16144" max="16144" width="2.44140625" style="257" customWidth="1"/>
    <col min="16145" max="16145" width="2" style="257" customWidth="1"/>
    <col min="16146" max="16146" width="2.33203125" style="257" customWidth="1"/>
    <col min="16147" max="16147" width="5.33203125" style="257" customWidth="1"/>
    <col min="16148" max="16149" width="2.33203125" style="257" customWidth="1"/>
    <col min="16150" max="16150" width="2.5546875" style="257" customWidth="1"/>
    <col min="16151" max="16151" width="5.6640625" style="257" customWidth="1"/>
    <col min="16152" max="16152" width="4.88671875" style="257" customWidth="1"/>
    <col min="16153" max="16153" width="7.44140625" style="257" customWidth="1"/>
    <col min="16154" max="16154" width="11.6640625" style="257" bestFit="1" customWidth="1"/>
    <col min="16155" max="16155" width="6.5546875" style="257" customWidth="1"/>
    <col min="16156" max="16156" width="3.6640625" style="257" bestFit="1" customWidth="1"/>
    <col min="16157" max="16157" width="6.44140625" style="257" customWidth="1"/>
    <col min="16158" max="16158" width="4.44140625" style="257" customWidth="1"/>
    <col min="16159" max="16159" width="7" style="257" customWidth="1"/>
    <col min="16160" max="16160" width="6" style="257" customWidth="1"/>
    <col min="16161" max="16161" width="46" style="257" bestFit="1" customWidth="1"/>
    <col min="16162" max="16162" width="9.109375" style="257"/>
    <col min="16163" max="16163" width="16.5546875" style="257" customWidth="1"/>
    <col min="16164" max="16164" width="3.6640625" style="257" customWidth="1"/>
    <col min="16165" max="16165" width="2.33203125" style="257" customWidth="1"/>
    <col min="16166" max="16384" width="9.109375" style="257"/>
  </cols>
  <sheetData>
    <row r="1" spans="1:32" ht="19.5" customHeight="1" thickBot="1">
      <c r="E1" s="866" t="s">
        <v>67</v>
      </c>
      <c r="F1" s="867"/>
      <c r="G1" s="867"/>
      <c r="H1" s="867"/>
      <c r="I1" s="867"/>
      <c r="J1" s="867"/>
      <c r="K1" s="867"/>
      <c r="L1" s="867"/>
      <c r="M1" s="867"/>
      <c r="N1" s="867"/>
      <c r="O1" s="867"/>
      <c r="P1" s="867"/>
      <c r="Q1" s="867"/>
      <c r="R1" s="867"/>
      <c r="S1" s="868"/>
      <c r="T1" s="364"/>
      <c r="U1" s="364"/>
    </row>
    <row r="2" spans="1:32" ht="19.5" customHeight="1" thickBot="1">
      <c r="A2" s="365" t="s">
        <v>68</v>
      </c>
      <c r="B2" s="366" t="s">
        <v>347</v>
      </c>
      <c r="C2" s="367"/>
      <c r="D2" s="281"/>
      <c r="E2" s="869" t="s">
        <v>447</v>
      </c>
      <c r="F2" s="870"/>
      <c r="G2" s="870"/>
      <c r="H2" s="870"/>
      <c r="I2" s="870"/>
      <c r="J2" s="870"/>
      <c r="K2" s="870"/>
      <c r="L2" s="870"/>
      <c r="M2" s="870"/>
      <c r="N2" s="870"/>
      <c r="O2" s="870"/>
      <c r="P2" s="870"/>
      <c r="Q2" s="870"/>
      <c r="R2" s="870"/>
      <c r="S2" s="871"/>
      <c r="T2" s="364"/>
      <c r="U2" s="368" t="s">
        <v>69</v>
      </c>
      <c r="V2" s="872" t="s">
        <v>448</v>
      </c>
      <c r="W2" s="873"/>
      <c r="X2" s="873"/>
      <c r="Y2" s="873"/>
      <c r="Z2" s="874"/>
      <c r="AA2" s="369"/>
      <c r="AB2" s="369"/>
      <c r="AC2" s="369"/>
      <c r="AD2" s="369"/>
      <c r="AE2" s="369"/>
      <c r="AF2" s="369"/>
    </row>
    <row r="3" spans="1:32" ht="15.6" thickBot="1">
      <c r="A3" s="281"/>
      <c r="B3" s="337"/>
      <c r="C3" s="281"/>
      <c r="D3" s="281"/>
      <c r="E3" s="370"/>
      <c r="F3" s="370"/>
      <c r="G3" s="370"/>
      <c r="H3" s="371"/>
      <c r="I3" s="371"/>
      <c r="J3" s="371"/>
      <c r="K3" s="371"/>
      <c r="L3" s="371"/>
      <c r="M3" s="371"/>
      <c r="N3" s="371"/>
      <c r="O3" s="371"/>
      <c r="P3" s="371"/>
      <c r="Q3" s="371"/>
      <c r="R3" s="371"/>
      <c r="S3" s="371"/>
      <c r="T3" s="364"/>
      <c r="U3" s="369"/>
      <c r="V3" s="369"/>
      <c r="W3" s="369"/>
      <c r="X3" s="369"/>
      <c r="Y3" s="369"/>
      <c r="Z3" s="369"/>
      <c r="AA3" s="369"/>
      <c r="AB3" s="369"/>
      <c r="AC3" s="369"/>
      <c r="AD3" s="369"/>
      <c r="AE3" s="369"/>
      <c r="AF3" s="369"/>
    </row>
    <row r="4" spans="1:32" ht="13.8" thickBot="1">
      <c r="A4" s="372" t="s">
        <v>70</v>
      </c>
      <c r="B4" s="373"/>
      <c r="C4" s="259"/>
      <c r="D4" s="259"/>
      <c r="J4" s="374"/>
      <c r="K4" s="374"/>
      <c r="L4" s="374"/>
      <c r="M4" s="374"/>
      <c r="N4" s="374"/>
      <c r="O4" s="374"/>
      <c r="U4" s="369"/>
      <c r="V4" s="369"/>
      <c r="W4" s="369"/>
      <c r="X4" s="369"/>
      <c r="Y4" s="369"/>
      <c r="Z4" s="369"/>
      <c r="AA4" s="369"/>
      <c r="AB4" s="369"/>
      <c r="AC4" s="369"/>
      <c r="AD4" s="369"/>
      <c r="AE4" s="369"/>
      <c r="AF4" s="369"/>
    </row>
    <row r="5" spans="1:32" ht="15" thickTop="1" thickBot="1">
      <c r="A5" s="260" t="s">
        <v>71</v>
      </c>
      <c r="B5" s="261" t="s">
        <v>449</v>
      </c>
      <c r="C5" s="262"/>
      <c r="D5" s="262"/>
      <c r="H5" s="375"/>
      <c r="I5" s="376"/>
      <c r="J5" s="377"/>
      <c r="K5" s="378"/>
      <c r="L5" s="378"/>
      <c r="M5" s="378"/>
      <c r="N5" s="379"/>
      <c r="O5" s="377"/>
      <c r="P5" s="380"/>
      <c r="Q5" s="381"/>
      <c r="U5" s="875" t="s">
        <v>348</v>
      </c>
      <c r="V5" s="876"/>
      <c r="W5" s="876"/>
      <c r="X5" s="876"/>
      <c r="Y5" s="876"/>
      <c r="Z5" s="876"/>
      <c r="AA5" s="876"/>
      <c r="AB5" s="877"/>
      <c r="AC5" s="369"/>
      <c r="AD5" s="369"/>
      <c r="AE5" s="369"/>
      <c r="AF5" s="369"/>
    </row>
    <row r="6" spans="1:32">
      <c r="A6" s="382" t="s">
        <v>72</v>
      </c>
      <c r="B6" s="263">
        <v>25</v>
      </c>
      <c r="C6" s="264"/>
      <c r="D6" s="264"/>
      <c r="H6" s="383"/>
      <c r="I6" s="376"/>
      <c r="J6" s="384"/>
      <c r="K6" s="380"/>
      <c r="L6" s="380"/>
      <c r="M6" s="380"/>
      <c r="O6" s="384"/>
      <c r="P6" s="380"/>
      <c r="Q6" s="385"/>
      <c r="U6" s="386" t="s">
        <v>73</v>
      </c>
      <c r="V6" s="878" t="s">
        <v>450</v>
      </c>
      <c r="W6" s="879"/>
      <c r="X6" s="880"/>
      <c r="Y6" s="387"/>
      <c r="Z6" s="388"/>
      <c r="AA6" s="388"/>
      <c r="AB6" s="389"/>
      <c r="AC6" s="369"/>
      <c r="AD6" s="369"/>
      <c r="AE6" s="369"/>
      <c r="AF6" s="369"/>
    </row>
    <row r="7" spans="1:32">
      <c r="A7" s="382" t="s">
        <v>74</v>
      </c>
      <c r="B7" s="265" t="s">
        <v>349</v>
      </c>
      <c r="C7" s="262"/>
      <c r="D7" s="262"/>
      <c r="I7" s="376"/>
      <c r="J7" s="390"/>
      <c r="K7" s="380"/>
      <c r="L7" s="380"/>
      <c r="M7" s="380"/>
      <c r="N7" s="376"/>
      <c r="O7" s="390"/>
      <c r="P7" s="380"/>
      <c r="R7" s="258"/>
      <c r="S7" s="391"/>
      <c r="U7" s="392" t="s">
        <v>75</v>
      </c>
      <c r="V7" s="881">
        <v>833885</v>
      </c>
      <c r="W7" s="882"/>
      <c r="X7" s="883"/>
      <c r="Y7" s="393"/>
      <c r="Z7" s="394"/>
      <c r="AA7" s="394"/>
      <c r="AB7" s="395"/>
      <c r="AC7" s="369"/>
      <c r="AD7" s="369"/>
      <c r="AE7" s="369"/>
      <c r="AF7" s="369"/>
    </row>
    <row r="8" spans="1:32">
      <c r="A8" s="382" t="s">
        <v>76</v>
      </c>
      <c r="B8" s="265" t="s">
        <v>451</v>
      </c>
      <c r="C8" s="262"/>
      <c r="D8" s="262"/>
      <c r="I8" s="376"/>
      <c r="J8" s="390"/>
      <c r="K8" s="380"/>
      <c r="L8" s="380"/>
      <c r="M8" s="380"/>
      <c r="N8" s="376"/>
      <c r="O8" s="390"/>
      <c r="P8" s="380"/>
      <c r="U8" s="392" t="s">
        <v>77</v>
      </c>
      <c r="V8" s="884">
        <v>43460</v>
      </c>
      <c r="W8" s="885"/>
      <c r="X8" s="886"/>
      <c r="Y8" s="887" t="s">
        <v>78</v>
      </c>
      <c r="Z8" s="888"/>
      <c r="AA8" s="889"/>
      <c r="AB8" s="396">
        <v>43145</v>
      </c>
      <c r="AC8" s="369"/>
      <c r="AD8" s="369"/>
      <c r="AE8" s="369"/>
      <c r="AF8" s="369"/>
    </row>
    <row r="9" spans="1:32" ht="13.8" thickBot="1">
      <c r="A9" s="382" t="s">
        <v>79</v>
      </c>
      <c r="B9" s="397" t="s">
        <v>350</v>
      </c>
      <c r="C9" s="262"/>
      <c r="D9" s="262"/>
      <c r="I9" s="398"/>
      <c r="J9" s="390"/>
      <c r="K9" s="380"/>
      <c r="L9" s="380"/>
      <c r="M9" s="380"/>
      <c r="N9" s="376"/>
      <c r="O9" s="390"/>
      <c r="P9" s="399"/>
      <c r="U9" s="400" t="s">
        <v>80</v>
      </c>
      <c r="V9" s="890" t="s">
        <v>351</v>
      </c>
      <c r="W9" s="891"/>
      <c r="X9" s="892"/>
      <c r="Y9" s="401"/>
      <c r="Z9" s="402"/>
      <c r="AA9" s="402"/>
      <c r="AB9" s="403"/>
      <c r="AC9" s="369"/>
      <c r="AD9" s="369"/>
      <c r="AE9" s="369"/>
      <c r="AF9" s="369"/>
    </row>
    <row r="10" spans="1:32" ht="13.8" thickBot="1">
      <c r="A10" s="382" t="s">
        <v>81</v>
      </c>
      <c r="B10" s="404" t="s">
        <v>452</v>
      </c>
      <c r="C10" s="262"/>
      <c r="D10" s="262"/>
      <c r="I10" s="398"/>
      <c r="J10" s="390"/>
      <c r="K10" s="380"/>
      <c r="L10" s="380"/>
      <c r="M10" s="380"/>
      <c r="N10" s="376"/>
      <c r="O10" s="390"/>
      <c r="P10" s="399"/>
      <c r="U10" s="369"/>
      <c r="V10" s="369"/>
      <c r="W10" s="369"/>
      <c r="X10" s="369"/>
      <c r="Y10" s="369"/>
      <c r="Z10" s="369"/>
      <c r="AA10" s="369"/>
      <c r="AB10" s="369"/>
      <c r="AC10" s="405"/>
      <c r="AD10" s="369"/>
      <c r="AE10" s="369"/>
      <c r="AF10" s="369"/>
    </row>
    <row r="11" spans="1:32" ht="13.8" thickBot="1">
      <c r="A11" s="382" t="s">
        <v>82</v>
      </c>
      <c r="B11" s="406" t="s">
        <v>453</v>
      </c>
      <c r="C11" s="262"/>
      <c r="D11" s="262"/>
      <c r="I11" s="398"/>
      <c r="J11" s="390"/>
      <c r="K11" s="380"/>
      <c r="L11" s="380"/>
      <c r="M11" s="380"/>
      <c r="N11" s="376"/>
      <c r="O11" s="390"/>
      <c r="P11" s="399"/>
      <c r="U11" s="814" t="s">
        <v>83</v>
      </c>
      <c r="V11" s="815"/>
      <c r="W11" s="815"/>
      <c r="X11" s="815"/>
      <c r="Y11" s="815"/>
      <c r="Z11" s="815"/>
      <c r="AA11" s="815"/>
      <c r="AB11" s="815"/>
      <c r="AC11" s="815"/>
      <c r="AD11" s="815"/>
      <c r="AE11" s="816"/>
      <c r="AF11" s="369"/>
    </row>
    <row r="12" spans="1:32" ht="13.8" thickBot="1">
      <c r="A12" s="407" t="s">
        <v>84</v>
      </c>
      <c r="B12" s="408" t="s">
        <v>352</v>
      </c>
      <c r="C12" s="262"/>
      <c r="D12" s="262"/>
      <c r="G12" s="409" t="s">
        <v>454</v>
      </c>
      <c r="I12" s="410"/>
      <c r="J12" s="411"/>
      <c r="K12" s="380"/>
      <c r="L12" s="380"/>
      <c r="M12" s="380"/>
      <c r="N12" s="376"/>
      <c r="O12" s="412"/>
      <c r="P12" s="399"/>
      <c r="U12" s="413" t="s">
        <v>85</v>
      </c>
      <c r="V12" s="829">
        <v>17.5</v>
      </c>
      <c r="W12" s="830"/>
      <c r="X12" s="387"/>
      <c r="Y12" s="388"/>
      <c r="Z12" s="388"/>
      <c r="AA12" s="388"/>
      <c r="AB12" s="388"/>
      <c r="AC12" s="388"/>
      <c r="AD12" s="388"/>
      <c r="AE12" s="389"/>
      <c r="AF12" s="369"/>
    </row>
    <row r="13" spans="1:32" ht="13.8" thickBot="1">
      <c r="A13" s="831" t="s">
        <v>86</v>
      </c>
      <c r="B13" s="832"/>
      <c r="C13" s="262"/>
      <c r="D13" s="262"/>
      <c r="I13" s="410"/>
      <c r="J13" s="411"/>
      <c r="K13" s="380"/>
      <c r="L13" s="380"/>
      <c r="M13" s="380"/>
      <c r="N13" s="376"/>
      <c r="O13" s="412"/>
      <c r="P13" s="399"/>
      <c r="U13" s="414" t="s">
        <v>87</v>
      </c>
      <c r="V13" s="864">
        <v>13.375</v>
      </c>
      <c r="W13" s="865"/>
      <c r="X13" s="415">
        <v>55</v>
      </c>
      <c r="Y13" s="416" t="s">
        <v>88</v>
      </c>
      <c r="Z13" s="417" t="s">
        <v>89</v>
      </c>
      <c r="AA13" s="418" t="s">
        <v>353</v>
      </c>
      <c r="AB13" s="417"/>
      <c r="AC13" s="419"/>
      <c r="AD13" s="419"/>
      <c r="AE13" s="420"/>
      <c r="AF13" s="369"/>
    </row>
    <row r="14" spans="1:32">
      <c r="A14" s="421" t="s">
        <v>90</v>
      </c>
      <c r="B14" s="422" t="s">
        <v>455</v>
      </c>
      <c r="C14" s="262"/>
      <c r="D14" s="262"/>
      <c r="I14" s="410"/>
      <c r="J14" s="411"/>
      <c r="K14" s="380"/>
      <c r="L14" s="380"/>
      <c r="M14" s="380"/>
      <c r="N14" s="376"/>
      <c r="O14" s="412"/>
      <c r="P14" s="399"/>
      <c r="U14" s="423" t="s">
        <v>91</v>
      </c>
      <c r="V14" s="822">
        <v>1178</v>
      </c>
      <c r="W14" s="823"/>
      <c r="X14" s="424"/>
      <c r="Y14" s="419"/>
      <c r="Z14" s="419"/>
      <c r="AA14" s="419"/>
      <c r="AB14" s="419"/>
      <c r="AC14" s="419"/>
      <c r="AD14" s="419"/>
      <c r="AE14" s="420"/>
      <c r="AF14" s="369"/>
    </row>
    <row r="15" spans="1:32">
      <c r="A15" s="425" t="s">
        <v>92</v>
      </c>
      <c r="B15" s="426" t="s">
        <v>456</v>
      </c>
      <c r="C15" s="262"/>
      <c r="D15" s="262"/>
      <c r="I15" s="410"/>
      <c r="J15" s="411"/>
      <c r="K15" s="380"/>
      <c r="L15" s="380"/>
      <c r="M15" s="380"/>
      <c r="N15" s="376"/>
      <c r="O15" s="412"/>
      <c r="P15" s="399"/>
      <c r="U15" s="423" t="s">
        <v>93</v>
      </c>
      <c r="V15" s="427">
        <v>460</v>
      </c>
      <c r="W15" s="428" t="s">
        <v>354</v>
      </c>
      <c r="X15" s="429">
        <v>12.8</v>
      </c>
      <c r="Y15" s="430" t="s">
        <v>94</v>
      </c>
      <c r="Z15" s="431">
        <v>1.82</v>
      </c>
      <c r="AA15" s="430" t="s">
        <v>95</v>
      </c>
      <c r="AB15" s="424"/>
      <c r="AC15" s="419"/>
      <c r="AD15" s="419"/>
      <c r="AE15" s="420"/>
      <c r="AF15" s="369"/>
    </row>
    <row r="16" spans="1:32">
      <c r="A16" s="432" t="s">
        <v>96</v>
      </c>
      <c r="B16" s="433" t="s">
        <v>355</v>
      </c>
      <c r="C16" s="262"/>
      <c r="D16" s="262"/>
      <c r="I16" s="410"/>
      <c r="J16" s="411"/>
      <c r="K16" s="380"/>
      <c r="L16" s="380"/>
      <c r="M16" s="380"/>
      <c r="N16" s="376"/>
      <c r="O16" s="412"/>
      <c r="P16" s="399"/>
      <c r="U16" s="434" t="s">
        <v>97</v>
      </c>
      <c r="V16" s="427">
        <v>400</v>
      </c>
      <c r="W16" s="428" t="s">
        <v>354</v>
      </c>
      <c r="X16" s="429">
        <v>13.8</v>
      </c>
      <c r="Y16" s="430" t="s">
        <v>356</v>
      </c>
      <c r="Z16" s="431">
        <v>1.6</v>
      </c>
      <c r="AA16" s="430" t="s">
        <v>95</v>
      </c>
      <c r="AB16" s="424"/>
      <c r="AC16" s="419"/>
      <c r="AD16" s="419"/>
      <c r="AE16" s="420"/>
      <c r="AF16" s="369"/>
    </row>
    <row r="17" spans="1:33" ht="13.8" thickBot="1">
      <c r="A17" s="435" t="s">
        <v>98</v>
      </c>
      <c r="B17" s="436"/>
      <c r="C17" s="437"/>
      <c r="D17" s="437"/>
      <c r="I17" s="410"/>
      <c r="J17" s="411"/>
      <c r="K17" s="380"/>
      <c r="L17" s="380"/>
      <c r="M17" s="380"/>
      <c r="N17" s="376"/>
      <c r="O17" s="412"/>
      <c r="P17" s="399"/>
      <c r="U17" s="423" t="s">
        <v>99</v>
      </c>
      <c r="V17" s="427">
        <v>145</v>
      </c>
      <c r="W17" s="428" t="s">
        <v>354</v>
      </c>
      <c r="X17" s="824" t="s">
        <v>100</v>
      </c>
      <c r="Y17" s="825"/>
      <c r="Z17" s="826"/>
      <c r="AA17" s="417">
        <v>8</v>
      </c>
      <c r="AB17" s="424"/>
      <c r="AC17" s="419"/>
      <c r="AD17" s="419"/>
      <c r="AE17" s="420"/>
      <c r="AF17" s="369"/>
    </row>
    <row r="18" spans="1:33">
      <c r="A18" s="270"/>
      <c r="B18" s="438"/>
      <c r="C18" s="439"/>
      <c r="D18" s="440"/>
      <c r="I18" s="410"/>
      <c r="J18" s="411"/>
      <c r="K18" s="380"/>
      <c r="L18" s="380"/>
      <c r="M18" s="380"/>
      <c r="N18" s="376"/>
      <c r="O18" s="412"/>
      <c r="P18" s="399"/>
      <c r="U18" s="441" t="s">
        <v>101</v>
      </c>
      <c r="V18" s="827"/>
      <c r="W18" s="827"/>
      <c r="X18" s="828" t="s">
        <v>102</v>
      </c>
      <c r="Y18" s="828"/>
      <c r="Z18" s="828"/>
      <c r="AA18" s="442">
        <v>12.5</v>
      </c>
      <c r="AB18" s="424"/>
      <c r="AC18" s="419"/>
      <c r="AD18" s="419"/>
      <c r="AE18" s="420"/>
      <c r="AF18" s="369"/>
    </row>
    <row r="19" spans="1:33" ht="13.8" thickBot="1">
      <c r="A19" s="443"/>
      <c r="B19" s="280"/>
      <c r="C19" s="281"/>
      <c r="D19" s="281"/>
      <c r="I19" s="410"/>
      <c r="J19" s="399"/>
      <c r="K19" s="444"/>
      <c r="L19" s="380"/>
      <c r="M19" s="380"/>
      <c r="N19" s="445"/>
      <c r="O19" s="412"/>
      <c r="P19" s="399"/>
      <c r="U19" s="446" t="s">
        <v>103</v>
      </c>
      <c r="V19" s="447">
        <f>SUM(V15:V16)</f>
        <v>860</v>
      </c>
      <c r="W19" s="448" t="s">
        <v>354</v>
      </c>
      <c r="X19" s="449"/>
      <c r="Y19" s="450"/>
      <c r="Z19" s="450"/>
      <c r="AA19" s="450"/>
      <c r="AB19" s="450"/>
      <c r="AC19" s="450"/>
      <c r="AD19" s="450"/>
      <c r="AE19" s="451"/>
      <c r="AF19" s="369"/>
    </row>
    <row r="20" spans="1:33" ht="13.8" thickBot="1">
      <c r="A20" s="452" t="s">
        <v>4</v>
      </c>
      <c r="B20" s="271" t="s">
        <v>104</v>
      </c>
      <c r="C20" s="453"/>
      <c r="D20" s="454"/>
      <c r="I20" s="410"/>
      <c r="J20" s="399"/>
      <c r="K20" s="444"/>
      <c r="L20" s="380"/>
      <c r="M20" s="380"/>
      <c r="N20" s="445"/>
      <c r="O20" s="412"/>
      <c r="P20" s="399"/>
      <c r="U20" s="455"/>
      <c r="V20" s="438"/>
      <c r="W20" s="281"/>
      <c r="X20" s="456"/>
      <c r="Y20" s="281"/>
      <c r="Z20" s="281"/>
      <c r="AA20" s="281"/>
      <c r="AB20" s="281"/>
      <c r="AC20" s="281"/>
      <c r="AD20" s="281"/>
      <c r="AE20" s="281"/>
      <c r="AF20" s="281"/>
      <c r="AG20" s="457"/>
    </row>
    <row r="21" spans="1:33" ht="15.75" customHeight="1" thickBot="1">
      <c r="A21" s="860" t="s">
        <v>471</v>
      </c>
      <c r="B21" s="861" t="s">
        <v>457</v>
      </c>
      <c r="C21" s="862"/>
      <c r="D21" s="863"/>
      <c r="I21" s="410"/>
      <c r="J21" s="399"/>
      <c r="K21" s="444"/>
      <c r="L21" s="380"/>
      <c r="M21" s="380"/>
      <c r="N21" s="445"/>
      <c r="O21" s="412"/>
      <c r="P21" s="399"/>
      <c r="U21" s="814" t="s">
        <v>105</v>
      </c>
      <c r="V21" s="815"/>
      <c r="W21" s="815"/>
      <c r="X21" s="815"/>
      <c r="Y21" s="815"/>
      <c r="Z21" s="815"/>
      <c r="AA21" s="815"/>
      <c r="AB21" s="815"/>
      <c r="AC21" s="815"/>
      <c r="AD21" s="815"/>
      <c r="AE21" s="816"/>
      <c r="AF21" s="281"/>
      <c r="AG21" s="457"/>
    </row>
    <row r="22" spans="1:33">
      <c r="A22" s="835"/>
      <c r="B22" s="839"/>
      <c r="C22" s="840"/>
      <c r="D22" s="841"/>
      <c r="I22" s="410"/>
      <c r="J22" s="411"/>
      <c r="K22" s="380"/>
      <c r="L22" s="380"/>
      <c r="M22" s="380"/>
      <c r="N22" s="380"/>
      <c r="O22" s="412"/>
      <c r="P22" s="399"/>
      <c r="U22" s="413" t="s">
        <v>85</v>
      </c>
      <c r="V22" s="829">
        <v>12.25</v>
      </c>
      <c r="W22" s="830"/>
      <c r="X22" s="458"/>
      <c r="Y22" s="459"/>
      <c r="Z22" s="459"/>
      <c r="AA22" s="459"/>
      <c r="AB22" s="459"/>
      <c r="AC22" s="459"/>
      <c r="AD22" s="459"/>
      <c r="AE22" s="460"/>
      <c r="AF22" s="281"/>
      <c r="AG22" s="457"/>
    </row>
    <row r="23" spans="1:33">
      <c r="A23" s="833">
        <v>43158</v>
      </c>
      <c r="B23" s="836" t="s">
        <v>499</v>
      </c>
      <c r="C23" s="837"/>
      <c r="D23" s="838"/>
      <c r="I23" s="410"/>
      <c r="J23" s="411"/>
      <c r="K23" s="380"/>
      <c r="L23" s="380"/>
      <c r="M23" s="380"/>
      <c r="N23" s="380"/>
      <c r="O23" s="412"/>
      <c r="P23" s="399"/>
      <c r="U23" s="414" t="s">
        <v>106</v>
      </c>
      <c r="V23" s="819">
        <v>9.625</v>
      </c>
      <c r="W23" s="820"/>
      <c r="X23" s="461">
        <v>40</v>
      </c>
      <c r="Y23" s="461" t="s">
        <v>88</v>
      </c>
      <c r="Z23" s="461" t="s">
        <v>357</v>
      </c>
      <c r="AA23" s="461" t="s">
        <v>353</v>
      </c>
      <c r="AB23" s="424"/>
      <c r="AC23" s="419"/>
      <c r="AD23" s="419"/>
      <c r="AE23" s="420"/>
      <c r="AF23" s="281"/>
      <c r="AG23" s="457"/>
    </row>
    <row r="24" spans="1:33">
      <c r="A24" s="834"/>
      <c r="B24" s="839"/>
      <c r="C24" s="840"/>
      <c r="D24" s="841"/>
      <c r="I24" s="410"/>
      <c r="J24" s="411"/>
      <c r="K24" s="380"/>
      <c r="L24" s="380"/>
      <c r="M24" s="380"/>
      <c r="N24" s="380"/>
      <c r="O24" s="412"/>
      <c r="P24" s="399"/>
      <c r="U24" s="423" t="s">
        <v>91</v>
      </c>
      <c r="V24" s="822">
        <v>8331</v>
      </c>
      <c r="W24" s="823"/>
      <c r="X24" s="462"/>
      <c r="Y24" s="461"/>
      <c r="Z24" s="463"/>
      <c r="AA24" s="461"/>
      <c r="AB24" s="464" t="s">
        <v>358</v>
      </c>
      <c r="AC24" s="417">
        <v>4267</v>
      </c>
      <c r="AD24" s="464" t="s">
        <v>359</v>
      </c>
      <c r="AE24" s="465">
        <v>7528</v>
      </c>
      <c r="AF24" s="281"/>
      <c r="AG24" s="457"/>
    </row>
    <row r="25" spans="1:33">
      <c r="A25" s="835"/>
      <c r="B25" s="842"/>
      <c r="C25" s="843"/>
      <c r="D25" s="844"/>
      <c r="I25" s="410"/>
      <c r="J25" s="411"/>
      <c r="K25" s="380"/>
      <c r="L25" s="380"/>
      <c r="M25" s="380"/>
      <c r="N25" s="380"/>
      <c r="O25" s="412"/>
      <c r="P25" s="399"/>
      <c r="U25" s="423" t="s">
        <v>93</v>
      </c>
      <c r="V25" s="427">
        <v>250</v>
      </c>
      <c r="W25" s="428" t="s">
        <v>354</v>
      </c>
      <c r="X25" s="429">
        <v>11</v>
      </c>
      <c r="Y25" s="430" t="s">
        <v>94</v>
      </c>
      <c r="Z25" s="431">
        <v>3.45</v>
      </c>
      <c r="AA25" s="430" t="s">
        <v>95</v>
      </c>
      <c r="AB25" s="424"/>
      <c r="AC25" s="419"/>
      <c r="AD25" s="419"/>
      <c r="AE25" s="420"/>
      <c r="AF25" s="281"/>
      <c r="AG25" s="457"/>
    </row>
    <row r="26" spans="1:33" ht="14.25" customHeight="1">
      <c r="A26" s="848" t="s">
        <v>596</v>
      </c>
      <c r="B26" s="851" t="s">
        <v>603</v>
      </c>
      <c r="C26" s="852"/>
      <c r="D26" s="853"/>
      <c r="I26" s="410"/>
      <c r="J26" s="411"/>
      <c r="K26" s="380"/>
      <c r="L26" s="380"/>
      <c r="M26" s="380"/>
      <c r="N26" s="380"/>
      <c r="O26" s="412"/>
      <c r="P26" s="399"/>
      <c r="U26" s="434" t="s">
        <v>97</v>
      </c>
      <c r="V26" s="427">
        <v>420</v>
      </c>
      <c r="W26" s="428" t="s">
        <v>354</v>
      </c>
      <c r="X26" s="429">
        <v>13.1</v>
      </c>
      <c r="Y26" s="430" t="s">
        <v>94</v>
      </c>
      <c r="Z26" s="431">
        <v>1.64</v>
      </c>
      <c r="AA26" s="430" t="s">
        <v>95</v>
      </c>
      <c r="AB26" s="424"/>
      <c r="AC26" s="419"/>
      <c r="AD26" s="419"/>
      <c r="AE26" s="420"/>
      <c r="AF26" s="281"/>
      <c r="AG26" s="457"/>
    </row>
    <row r="27" spans="1:33" ht="12.75" customHeight="1">
      <c r="A27" s="849"/>
      <c r="B27" s="854"/>
      <c r="C27" s="855"/>
      <c r="D27" s="856"/>
      <c r="E27" s="466"/>
      <c r="G27" s="409" t="s">
        <v>458</v>
      </c>
      <c r="I27" s="467"/>
      <c r="J27" s="411"/>
      <c r="K27" s="380"/>
      <c r="L27" s="380"/>
      <c r="M27" s="380"/>
      <c r="N27" s="380"/>
      <c r="O27" s="412"/>
      <c r="P27" s="468"/>
      <c r="U27" s="423" t="s">
        <v>99</v>
      </c>
      <c r="V27" s="427">
        <v>0</v>
      </c>
      <c r="W27" s="428" t="s">
        <v>354</v>
      </c>
      <c r="X27" s="824" t="s">
        <v>100</v>
      </c>
      <c r="Y27" s="825"/>
      <c r="Z27" s="826"/>
      <c r="AA27" s="417">
        <v>27</v>
      </c>
      <c r="AB27" s="424"/>
      <c r="AC27" s="419"/>
      <c r="AD27" s="419"/>
      <c r="AE27" s="420"/>
      <c r="AF27" s="281"/>
      <c r="AG27" s="457"/>
    </row>
    <row r="28" spans="1:33" ht="13.8" thickBot="1">
      <c r="A28" s="849"/>
      <c r="B28" s="854"/>
      <c r="C28" s="855"/>
      <c r="D28" s="856"/>
      <c r="I28" s="469"/>
      <c r="J28" s="399"/>
      <c r="K28" s="444"/>
      <c r="L28" s="380"/>
      <c r="M28" s="380"/>
      <c r="N28" s="445"/>
      <c r="O28" s="412"/>
      <c r="P28" s="470"/>
      <c r="R28" s="391"/>
      <c r="U28" s="446" t="s">
        <v>103</v>
      </c>
      <c r="V28" s="447">
        <f>SUM(V25:V26)</f>
        <v>670</v>
      </c>
      <c r="W28" s="448" t="s">
        <v>354</v>
      </c>
      <c r="X28" s="828" t="s">
        <v>102</v>
      </c>
      <c r="Y28" s="828"/>
      <c r="Z28" s="828"/>
      <c r="AA28" s="471">
        <v>30.69</v>
      </c>
      <c r="AB28" s="424"/>
      <c r="AC28" s="419"/>
      <c r="AD28" s="419"/>
      <c r="AE28" s="420"/>
      <c r="AF28" s="281"/>
      <c r="AG28" s="457"/>
    </row>
    <row r="29" spans="1:33" ht="12.75" customHeight="1">
      <c r="A29" s="849"/>
      <c r="B29" s="854"/>
      <c r="C29" s="855"/>
      <c r="D29" s="856"/>
      <c r="G29" s="409" t="s">
        <v>459</v>
      </c>
      <c r="I29" s="469"/>
      <c r="J29" s="399"/>
      <c r="K29" s="444"/>
      <c r="L29" s="380"/>
      <c r="M29" s="380"/>
      <c r="N29" s="445"/>
      <c r="O29" s="412"/>
      <c r="P29" s="470"/>
      <c r="R29" s="472"/>
      <c r="U29" s="413" t="s">
        <v>107</v>
      </c>
      <c r="V29" s="473">
        <v>1270</v>
      </c>
      <c r="W29" s="416" t="s">
        <v>354</v>
      </c>
      <c r="X29" s="429">
        <v>11.6</v>
      </c>
      <c r="Y29" s="430" t="s">
        <v>94</v>
      </c>
      <c r="Z29" s="431">
        <v>2.61</v>
      </c>
      <c r="AA29" s="430" t="s">
        <v>95</v>
      </c>
      <c r="AB29" s="424"/>
      <c r="AC29" s="419"/>
      <c r="AD29" s="419"/>
      <c r="AE29" s="420"/>
      <c r="AF29" s="281"/>
      <c r="AG29" s="457"/>
    </row>
    <row r="30" spans="1:33">
      <c r="A30" s="850"/>
      <c r="B30" s="857"/>
      <c r="C30" s="858"/>
      <c r="D30" s="859"/>
      <c r="H30" s="374"/>
      <c r="I30" s="470"/>
      <c r="J30" s="474"/>
      <c r="K30" s="444"/>
      <c r="L30" s="380"/>
      <c r="M30" s="380"/>
      <c r="N30" s="445"/>
      <c r="O30" s="411"/>
      <c r="P30" s="470"/>
      <c r="R30" s="472"/>
      <c r="U30" s="441" t="s">
        <v>108</v>
      </c>
      <c r="V30" s="475">
        <v>290</v>
      </c>
      <c r="W30" s="428" t="s">
        <v>354</v>
      </c>
      <c r="X30" s="429">
        <v>13.8</v>
      </c>
      <c r="Y30" s="430" t="s">
        <v>94</v>
      </c>
      <c r="Z30" s="431">
        <v>1.6</v>
      </c>
      <c r="AA30" s="430" t="s">
        <v>95</v>
      </c>
      <c r="AB30" s="269"/>
      <c r="AC30" s="267"/>
      <c r="AD30" s="267"/>
      <c r="AE30" s="268"/>
      <c r="AF30" s="281"/>
      <c r="AG30" s="457"/>
    </row>
    <row r="31" spans="1:33" ht="13.8" thickBot="1">
      <c r="A31" s="272"/>
      <c r="B31" s="845"/>
      <c r="C31" s="846"/>
      <c r="D31" s="847"/>
      <c r="I31" s="470"/>
      <c r="J31" s="476"/>
      <c r="K31" s="444"/>
      <c r="L31" s="380"/>
      <c r="M31" s="380"/>
      <c r="N31" s="445"/>
      <c r="O31" s="476"/>
      <c r="P31" s="470"/>
      <c r="U31" s="446" t="s">
        <v>103</v>
      </c>
      <c r="V31" s="477">
        <f>SUM(V29:V30)</f>
        <v>1560</v>
      </c>
      <c r="W31" s="428" t="s">
        <v>354</v>
      </c>
      <c r="X31" s="478"/>
      <c r="Y31" s="479"/>
      <c r="Z31" s="479"/>
      <c r="AA31" s="479"/>
      <c r="AB31" s="479"/>
      <c r="AC31" s="479"/>
      <c r="AD31" s="479"/>
      <c r="AE31" s="480"/>
      <c r="AF31" s="281"/>
      <c r="AG31" s="457"/>
    </row>
    <row r="32" spans="1:33" ht="13.8" thickBot="1">
      <c r="A32" s="272"/>
      <c r="B32" s="845"/>
      <c r="C32" s="846"/>
      <c r="D32" s="847"/>
      <c r="I32" s="470"/>
      <c r="J32" s="476"/>
      <c r="K32" s="444"/>
      <c r="L32" s="380"/>
      <c r="M32" s="380"/>
      <c r="N32" s="445"/>
      <c r="O32" s="476"/>
      <c r="P32" s="470"/>
      <c r="U32" s="481" t="s">
        <v>109</v>
      </c>
      <c r="V32" s="482"/>
      <c r="W32" s="483"/>
      <c r="X32" s="484">
        <f>+V28+V31</f>
        <v>2230</v>
      </c>
      <c r="Y32" s="821" t="s">
        <v>360</v>
      </c>
      <c r="Z32" s="821"/>
      <c r="AA32" s="821"/>
      <c r="AB32" s="485"/>
      <c r="AC32" s="486"/>
      <c r="AD32" s="486"/>
      <c r="AE32" s="487"/>
      <c r="AF32" s="281"/>
      <c r="AG32" s="457"/>
    </row>
    <row r="33" spans="1:41" ht="15" customHeight="1">
      <c r="A33" s="273"/>
      <c r="B33" s="808"/>
      <c r="C33" s="809"/>
      <c r="D33" s="810"/>
      <c r="I33" s="470"/>
      <c r="J33" s="476"/>
      <c r="K33" s="444"/>
      <c r="L33" s="380"/>
      <c r="M33" s="380"/>
      <c r="N33" s="445"/>
      <c r="O33" s="476"/>
      <c r="P33" s="470"/>
      <c r="AC33" s="374"/>
    </row>
    <row r="34" spans="1:41" ht="13.8" thickBot="1">
      <c r="A34" s="274"/>
      <c r="B34" s="811"/>
      <c r="C34" s="812"/>
      <c r="D34" s="813"/>
      <c r="I34" s="470"/>
      <c r="J34" s="476"/>
      <c r="K34" s="444"/>
      <c r="L34" s="380"/>
      <c r="M34" s="380"/>
      <c r="N34" s="445"/>
      <c r="O34" s="476"/>
      <c r="P34" s="470"/>
      <c r="AC34" s="374"/>
    </row>
    <row r="35" spans="1:41" ht="13.8" thickBot="1">
      <c r="A35" s="488"/>
      <c r="B35" s="794"/>
      <c r="C35" s="795"/>
      <c r="D35" s="796"/>
      <c r="I35" s="470"/>
      <c r="J35" s="476"/>
      <c r="K35" s="444"/>
      <c r="L35" s="380"/>
      <c r="M35" s="380"/>
      <c r="N35" s="445"/>
      <c r="O35" s="476"/>
      <c r="P35" s="470"/>
      <c r="U35" s="814" t="s">
        <v>110</v>
      </c>
      <c r="V35" s="815"/>
      <c r="W35" s="815"/>
      <c r="X35" s="815"/>
      <c r="Y35" s="815"/>
      <c r="Z35" s="815"/>
      <c r="AA35" s="815"/>
      <c r="AB35" s="815"/>
      <c r="AC35" s="815"/>
      <c r="AD35" s="815"/>
      <c r="AE35" s="816"/>
    </row>
    <row r="36" spans="1:41">
      <c r="A36" s="488"/>
      <c r="B36" s="794"/>
      <c r="C36" s="795"/>
      <c r="D36" s="796"/>
      <c r="I36" s="470"/>
      <c r="J36" s="476"/>
      <c r="K36" s="444"/>
      <c r="L36" s="380"/>
      <c r="M36" s="380"/>
      <c r="N36" s="445"/>
      <c r="O36" s="476"/>
      <c r="P36" s="470"/>
      <c r="U36" s="413" t="s">
        <v>85</v>
      </c>
      <c r="V36" s="817">
        <v>8.5</v>
      </c>
      <c r="W36" s="818"/>
      <c r="X36" s="489"/>
      <c r="Y36" s="490"/>
      <c r="Z36" s="490"/>
      <c r="AA36" s="490"/>
      <c r="AB36" s="490"/>
      <c r="AC36" s="490"/>
      <c r="AD36" s="490"/>
      <c r="AE36" s="491"/>
    </row>
    <row r="37" spans="1:41" ht="12.75" customHeight="1">
      <c r="A37" s="488"/>
      <c r="B37" s="794"/>
      <c r="C37" s="795"/>
      <c r="D37" s="796"/>
      <c r="I37" s="470"/>
      <c r="J37" s="476"/>
      <c r="K37" s="444"/>
      <c r="L37" s="380"/>
      <c r="M37" s="380"/>
      <c r="N37" s="445"/>
      <c r="O37" s="476"/>
      <c r="P37" s="470"/>
      <c r="R37" s="391"/>
      <c r="U37" s="441" t="s">
        <v>111</v>
      </c>
      <c r="V37" s="819">
        <v>5.5</v>
      </c>
      <c r="W37" s="820"/>
      <c r="X37" s="417">
        <v>20</v>
      </c>
      <c r="Y37" s="430" t="s">
        <v>88</v>
      </c>
      <c r="Z37" s="430" t="s">
        <v>361</v>
      </c>
      <c r="AA37" s="417" t="s">
        <v>181</v>
      </c>
      <c r="AB37" s="417"/>
      <c r="AC37" s="419"/>
      <c r="AD37" s="419"/>
      <c r="AE37" s="420"/>
    </row>
    <row r="38" spans="1:41">
      <c r="A38" s="488"/>
      <c r="B38" s="794"/>
      <c r="C38" s="795"/>
      <c r="D38" s="796"/>
      <c r="G38" s="409"/>
      <c r="I38" s="492"/>
      <c r="J38" s="476"/>
      <c r="K38" s="380"/>
      <c r="L38" s="380"/>
      <c r="M38" s="380"/>
      <c r="N38" s="376"/>
      <c r="O38" s="476"/>
      <c r="P38" s="492"/>
      <c r="U38" s="441" t="s">
        <v>91</v>
      </c>
      <c r="V38" s="493">
        <v>19442</v>
      </c>
      <c r="W38" s="494" t="s">
        <v>112</v>
      </c>
      <c r="X38" s="495">
        <v>19392</v>
      </c>
      <c r="Y38" s="496" t="s">
        <v>113</v>
      </c>
      <c r="Z38" s="494">
        <v>110</v>
      </c>
      <c r="AA38" s="417"/>
      <c r="AB38" s="424"/>
      <c r="AC38" s="419"/>
      <c r="AD38" s="419"/>
      <c r="AE38" s="420"/>
    </row>
    <row r="39" spans="1:41">
      <c r="A39" s="488"/>
      <c r="B39" s="794"/>
      <c r="C39" s="795"/>
      <c r="D39" s="796"/>
      <c r="I39" s="492"/>
      <c r="J39" s="476"/>
      <c r="K39" s="380"/>
      <c r="L39" s="380"/>
      <c r="M39" s="380"/>
      <c r="N39" s="376"/>
      <c r="O39" s="476"/>
      <c r="P39" s="492"/>
      <c r="U39" s="441" t="s">
        <v>114</v>
      </c>
      <c r="V39" s="475">
        <v>454</v>
      </c>
      <c r="W39" s="428" t="s">
        <v>354</v>
      </c>
      <c r="X39" s="429">
        <v>11</v>
      </c>
      <c r="Y39" s="430" t="s">
        <v>94</v>
      </c>
      <c r="Z39" s="431">
        <v>3.45</v>
      </c>
      <c r="AA39" s="430" t="s">
        <v>95</v>
      </c>
      <c r="AB39" s="424"/>
      <c r="AC39" s="419"/>
      <c r="AD39" s="419"/>
      <c r="AE39" s="420"/>
    </row>
    <row r="40" spans="1:41">
      <c r="A40" s="488"/>
      <c r="B40" s="794"/>
      <c r="C40" s="795"/>
      <c r="D40" s="796"/>
      <c r="I40" s="492"/>
      <c r="J40" s="476"/>
      <c r="K40" s="380"/>
      <c r="L40" s="380"/>
      <c r="M40" s="380"/>
      <c r="N40" s="376"/>
      <c r="O40" s="476"/>
      <c r="P40" s="492"/>
      <c r="U40" s="441" t="s">
        <v>115</v>
      </c>
      <c r="V40" s="475">
        <v>1405</v>
      </c>
      <c r="W40" s="428" t="s">
        <v>354</v>
      </c>
      <c r="X40" s="429">
        <v>12.5</v>
      </c>
      <c r="Y40" s="430" t="s">
        <v>94</v>
      </c>
      <c r="Z40" s="431">
        <v>2.25</v>
      </c>
      <c r="AA40" s="430" t="s">
        <v>95</v>
      </c>
      <c r="AB40" s="424"/>
      <c r="AC40" s="419"/>
      <c r="AD40" s="419"/>
      <c r="AE40" s="420"/>
    </row>
    <row r="41" spans="1:41" ht="15" customHeight="1" thickBot="1">
      <c r="A41" s="497"/>
      <c r="B41" s="794"/>
      <c r="C41" s="795"/>
      <c r="D41" s="796"/>
      <c r="H41" s="374"/>
      <c r="I41" s="492"/>
      <c r="J41" s="476"/>
      <c r="K41" s="380"/>
      <c r="L41" s="380"/>
      <c r="M41" s="380"/>
      <c r="N41" s="376"/>
      <c r="O41" s="476"/>
      <c r="P41" s="492"/>
      <c r="Q41" s="258"/>
      <c r="U41" s="446" t="s">
        <v>103</v>
      </c>
      <c r="V41" s="498">
        <f>SUM(V39:V40)</f>
        <v>1859</v>
      </c>
      <c r="W41" s="448" t="s">
        <v>354</v>
      </c>
      <c r="X41" s="499" t="s">
        <v>116</v>
      </c>
      <c r="Y41" s="499"/>
      <c r="Z41" s="500">
        <v>30.8</v>
      </c>
      <c r="AA41" s="501"/>
      <c r="AB41" s="502"/>
      <c r="AC41" s="502"/>
      <c r="AD41" s="502"/>
      <c r="AE41" s="503"/>
    </row>
    <row r="42" spans="1:41" ht="13.8" thickBot="1">
      <c r="A42" s="497"/>
      <c r="B42" s="794"/>
      <c r="C42" s="795"/>
      <c r="D42" s="796"/>
      <c r="J42" s="383"/>
      <c r="K42" s="380"/>
      <c r="L42" s="380"/>
      <c r="M42" s="380"/>
      <c r="N42" s="376"/>
      <c r="O42" s="385"/>
      <c r="P42" s="374"/>
      <c r="U42" s="275" t="s">
        <v>117</v>
      </c>
      <c r="V42" s="805" t="s">
        <v>362</v>
      </c>
      <c r="W42" s="806"/>
      <c r="X42" s="807"/>
      <c r="AN42" s="276"/>
      <c r="AO42" s="276"/>
    </row>
    <row r="43" spans="1:41" ht="13.8" thickBot="1">
      <c r="A43" s="497"/>
      <c r="B43" s="794"/>
      <c r="C43" s="795"/>
      <c r="D43" s="796"/>
      <c r="F43" s="472"/>
      <c r="G43" s="504" t="s">
        <v>460</v>
      </c>
      <c r="I43" s="374"/>
      <c r="J43" s="383"/>
      <c r="K43" s="380"/>
      <c r="L43" s="380"/>
      <c r="M43" s="380"/>
      <c r="N43" s="376"/>
      <c r="O43" s="385"/>
      <c r="P43" s="374"/>
      <c r="AH43" s="505"/>
      <c r="AI43" s="505"/>
    </row>
    <row r="44" spans="1:41" ht="11.4" customHeight="1" thickBot="1">
      <c r="A44" s="497"/>
      <c r="B44" s="794"/>
      <c r="C44" s="795"/>
      <c r="D44" s="796"/>
      <c r="E44" s="506"/>
      <c r="F44" s="472"/>
      <c r="G44" s="266"/>
      <c r="J44" s="383"/>
      <c r="K44" s="380"/>
      <c r="L44" s="380"/>
      <c r="M44" s="380"/>
      <c r="N44" s="376"/>
      <c r="O44" s="507"/>
      <c r="P44" s="508"/>
      <c r="Q44" s="508"/>
      <c r="R44" s="508"/>
      <c r="S44" s="508"/>
      <c r="T44" s="508"/>
      <c r="U44" s="803"/>
      <c r="V44" s="803"/>
      <c r="W44" s="803"/>
      <c r="X44" s="803"/>
      <c r="Y44" s="803"/>
      <c r="Z44" s="803"/>
      <c r="AA44" s="803"/>
      <c r="AB44" s="803"/>
      <c r="AC44" s="509"/>
      <c r="AD44" s="509"/>
      <c r="AE44" s="509"/>
      <c r="AF44" s="509"/>
      <c r="AG44" s="510"/>
      <c r="AH44" s="510"/>
      <c r="AI44" s="511"/>
      <c r="AJ44" s="510"/>
    </row>
    <row r="45" spans="1:41" ht="11.4" customHeight="1" thickTop="1">
      <c r="A45" s="497"/>
      <c r="B45" s="794"/>
      <c r="C45" s="795"/>
      <c r="D45" s="796"/>
      <c r="E45" s="506"/>
      <c r="F45" s="472"/>
      <c r="G45" s="409"/>
      <c r="J45" s="383"/>
      <c r="K45" s="380"/>
      <c r="L45" s="380"/>
      <c r="M45" s="380"/>
      <c r="N45" s="376"/>
      <c r="O45" s="380"/>
      <c r="P45" s="380"/>
      <c r="Q45" s="380"/>
      <c r="R45" s="380"/>
      <c r="S45" s="380"/>
      <c r="T45" s="380"/>
      <c r="U45" s="512"/>
      <c r="V45" s="512"/>
      <c r="W45" s="512"/>
      <c r="X45" s="512"/>
      <c r="Y45" s="512"/>
      <c r="Z45" s="512"/>
      <c r="AA45" s="512"/>
      <c r="AB45" s="512"/>
      <c r="AC45" s="512"/>
      <c r="AD45" s="512"/>
      <c r="AE45" s="512"/>
      <c r="AF45" s="512"/>
      <c r="AG45" s="513"/>
      <c r="AH45" s="514"/>
      <c r="AI45" s="515"/>
      <c r="AJ45" s="513"/>
    </row>
    <row r="46" spans="1:41" ht="11.4" customHeight="1">
      <c r="A46" s="497"/>
      <c r="B46" s="794"/>
      <c r="C46" s="795"/>
      <c r="D46" s="796"/>
      <c r="E46" s="506"/>
      <c r="F46" s="472"/>
      <c r="G46" s="409"/>
      <c r="J46" s="383"/>
      <c r="K46" s="380"/>
      <c r="L46" s="380"/>
      <c r="M46" s="380"/>
      <c r="N46" s="376"/>
      <c r="O46" s="380"/>
      <c r="P46" s="380"/>
      <c r="Q46" s="380"/>
      <c r="R46" s="380"/>
      <c r="S46" s="380"/>
      <c r="T46" s="380"/>
      <c r="U46" s="512"/>
      <c r="V46" s="512"/>
      <c r="W46" s="512"/>
      <c r="X46" s="512"/>
      <c r="Y46" s="512"/>
      <c r="Z46" s="512"/>
      <c r="AA46" s="512"/>
      <c r="AB46" s="512"/>
      <c r="AC46" s="512"/>
      <c r="AD46" s="512"/>
      <c r="AE46" s="512"/>
      <c r="AF46" s="512"/>
      <c r="AG46" s="513"/>
      <c r="AH46" s="513"/>
      <c r="AI46" s="516"/>
      <c r="AJ46" s="513"/>
    </row>
    <row r="47" spans="1:41" ht="11.4" customHeight="1">
      <c r="A47" s="497"/>
      <c r="B47" s="794"/>
      <c r="C47" s="795"/>
      <c r="D47" s="796"/>
      <c r="E47" s="506"/>
      <c r="F47" s="472"/>
      <c r="G47" s="409"/>
      <c r="J47" s="383"/>
      <c r="K47" s="380"/>
      <c r="L47" s="380"/>
      <c r="M47" s="380"/>
      <c r="N47" s="376"/>
      <c r="O47" s="380"/>
      <c r="P47" s="380"/>
      <c r="Q47" s="380"/>
      <c r="R47" s="380"/>
      <c r="S47" s="380"/>
      <c r="T47" s="380"/>
      <c r="U47" s="512"/>
      <c r="V47" s="512"/>
      <c r="W47" s="512"/>
      <c r="X47" s="512"/>
      <c r="Y47" s="512"/>
      <c r="Z47" s="512"/>
      <c r="AA47" s="512"/>
      <c r="AB47" s="512"/>
      <c r="AC47" s="512"/>
      <c r="AD47" s="512"/>
      <c r="AE47" s="512"/>
      <c r="AF47" s="512"/>
      <c r="AG47" s="513"/>
      <c r="AH47" s="513"/>
      <c r="AI47" s="516"/>
      <c r="AJ47" s="513"/>
    </row>
    <row r="48" spans="1:41" ht="11.4" customHeight="1" thickBot="1">
      <c r="A48" s="497"/>
      <c r="B48" s="794"/>
      <c r="C48" s="795"/>
      <c r="D48" s="796"/>
      <c r="J48" s="383"/>
      <c r="K48" s="517"/>
      <c r="L48" s="518"/>
      <c r="M48" s="518"/>
      <c r="N48" s="376"/>
      <c r="U48" s="804"/>
      <c r="V48" s="804"/>
      <c r="W48" s="804"/>
      <c r="X48" s="804"/>
      <c r="Y48" s="804"/>
      <c r="Z48" s="804"/>
      <c r="AB48" s="369"/>
      <c r="AC48" s="369"/>
      <c r="AD48" s="369"/>
      <c r="AE48" s="369"/>
      <c r="AF48" s="369"/>
      <c r="AG48" s="519"/>
      <c r="AH48" s="519"/>
      <c r="AI48" s="520"/>
      <c r="AJ48" s="519"/>
      <c r="AK48" s="277"/>
      <c r="AL48" s="277"/>
    </row>
    <row r="49" spans="1:37" ht="11.4" customHeight="1" thickTop="1" thickBot="1">
      <c r="A49" s="497"/>
      <c r="B49" s="794"/>
      <c r="C49" s="795"/>
      <c r="D49" s="796"/>
      <c r="J49" s="470"/>
      <c r="K49" s="470"/>
      <c r="L49" s="470"/>
      <c r="M49" s="470"/>
      <c r="N49" s="521"/>
      <c r="O49" s="521"/>
      <c r="P49" s="521"/>
      <c r="Q49" s="521"/>
      <c r="R49" s="521"/>
      <c r="S49" s="521"/>
      <c r="T49" s="521"/>
      <c r="U49" s="801"/>
      <c r="V49" s="801"/>
      <c r="W49" s="801"/>
      <c r="X49" s="801"/>
      <c r="Y49" s="801"/>
      <c r="Z49" s="801"/>
      <c r="AA49" s="521"/>
      <c r="AB49" s="521"/>
      <c r="AC49" s="521"/>
      <c r="AD49" s="521"/>
      <c r="AE49" s="521"/>
      <c r="AF49" s="521"/>
      <c r="AG49" s="522"/>
      <c r="AH49" s="522"/>
      <c r="AI49" s="523"/>
      <c r="AJ49" s="522"/>
    </row>
    <row r="50" spans="1:37">
      <c r="A50" s="497"/>
      <c r="B50" s="794"/>
      <c r="C50" s="795"/>
      <c r="D50" s="796"/>
      <c r="S50" s="266"/>
      <c r="T50" s="802"/>
      <c r="U50" s="802"/>
      <c r="V50" s="802"/>
      <c r="W50" s="798"/>
      <c r="X50" s="798"/>
      <c r="Y50" s="798"/>
      <c r="Z50" s="798"/>
      <c r="AA50" s="798"/>
      <c r="AB50" s="798"/>
      <c r="AC50" s="524"/>
      <c r="AD50" s="524"/>
      <c r="AE50" s="524"/>
      <c r="AF50" s="524"/>
      <c r="AH50" s="525" t="s">
        <v>461</v>
      </c>
      <c r="AI50" s="525"/>
      <c r="AJ50" s="526"/>
    </row>
    <row r="51" spans="1:37">
      <c r="A51" s="497"/>
      <c r="B51" s="794"/>
      <c r="C51" s="795"/>
      <c r="D51" s="796"/>
      <c r="O51" s="527"/>
      <c r="P51" s="527"/>
      <c r="Q51" s="527"/>
      <c r="U51" s="798"/>
      <c r="V51" s="798"/>
      <c r="AA51" s="798"/>
      <c r="AB51" s="798"/>
      <c r="AC51" s="524"/>
      <c r="AD51" s="524"/>
      <c r="AE51" s="524"/>
      <c r="AF51" s="524"/>
      <c r="AG51" s="528"/>
      <c r="AH51" s="529" t="s">
        <v>469</v>
      </c>
      <c r="AI51" s="529"/>
      <c r="AJ51" s="530"/>
      <c r="AK51" s="278"/>
    </row>
    <row r="52" spans="1:37" ht="12.75" customHeight="1">
      <c r="A52" s="497"/>
      <c r="B52" s="794"/>
      <c r="C52" s="795"/>
      <c r="D52" s="796"/>
      <c r="O52" s="527"/>
      <c r="P52" s="527"/>
      <c r="Q52" s="527"/>
      <c r="S52" s="797" t="s">
        <v>462</v>
      </c>
      <c r="T52" s="797"/>
      <c r="U52" s="797"/>
      <c r="V52" s="797"/>
      <c r="W52" s="799"/>
      <c r="X52" s="799"/>
      <c r="Y52" s="800"/>
      <c r="Z52" s="800"/>
      <c r="AA52" s="257" t="s">
        <v>463</v>
      </c>
      <c r="AH52" s="351" t="s">
        <v>470</v>
      </c>
      <c r="AI52" s="529"/>
      <c r="AJ52" s="529"/>
    </row>
    <row r="53" spans="1:37">
      <c r="A53" s="497"/>
      <c r="B53" s="794"/>
      <c r="C53" s="795"/>
      <c r="D53" s="796"/>
      <c r="O53" s="527"/>
      <c r="P53" s="527"/>
      <c r="Q53" s="527"/>
      <c r="S53" s="797" t="s">
        <v>464</v>
      </c>
      <c r="T53" s="797"/>
      <c r="U53" s="797"/>
      <c r="V53" s="797"/>
      <c r="W53" s="798"/>
      <c r="X53" s="798"/>
      <c r="Y53" s="798"/>
      <c r="Z53" s="798"/>
      <c r="AA53" s="531" t="s">
        <v>465</v>
      </c>
      <c r="AJ53" s="532"/>
    </row>
    <row r="54" spans="1:37">
      <c r="A54" s="497"/>
      <c r="B54" s="794"/>
      <c r="C54" s="795"/>
      <c r="D54" s="796"/>
      <c r="E54" s="533"/>
      <c r="S54" s="472"/>
      <c r="T54" s="472"/>
      <c r="U54" s="472"/>
      <c r="V54" s="472"/>
      <c r="W54" s="472"/>
      <c r="AG54" s="534" t="s">
        <v>363</v>
      </c>
      <c r="AH54" s="535" t="s">
        <v>466</v>
      </c>
      <c r="AI54" s="535"/>
      <c r="AJ54" s="472"/>
    </row>
    <row r="55" spans="1:37">
      <c r="A55" s="497"/>
      <c r="B55" s="794"/>
      <c r="C55" s="795"/>
      <c r="D55" s="796"/>
      <c r="H55" s="526"/>
      <c r="I55" s="526"/>
      <c r="J55" s="526"/>
      <c r="K55" s="526"/>
      <c r="L55" s="526"/>
      <c r="M55" s="526"/>
      <c r="N55" s="526"/>
      <c r="O55" s="526"/>
      <c r="P55" s="526"/>
      <c r="Q55" s="526"/>
      <c r="R55" s="526"/>
      <c r="S55" s="472"/>
      <c r="AG55" s="536" t="s">
        <v>364</v>
      </c>
      <c r="AH55" s="537" t="s">
        <v>467</v>
      </c>
      <c r="AI55" s="537"/>
    </row>
    <row r="56" spans="1:37" ht="13.8" thickBot="1">
      <c r="A56" s="538"/>
      <c r="B56" s="782"/>
      <c r="C56" s="783"/>
      <c r="D56" s="784"/>
    </row>
    <row r="57" spans="1:37" ht="13.8" thickBot="1">
      <c r="A57" s="279"/>
      <c r="B57" s="280"/>
      <c r="C57" s="281"/>
      <c r="D57" s="281"/>
      <c r="F57" s="282" t="s">
        <v>365</v>
      </c>
    </row>
    <row r="58" spans="1:37" ht="13.8" thickBot="1">
      <c r="A58" s="283" t="s">
        <v>118</v>
      </c>
      <c r="B58" s="284" t="s">
        <v>119</v>
      </c>
      <c r="C58" s="285" t="s">
        <v>118</v>
      </c>
      <c r="D58" s="286" t="s">
        <v>118</v>
      </c>
    </row>
    <row r="59" spans="1:37" ht="13.8" thickBot="1">
      <c r="A59" s="287" t="s">
        <v>120</v>
      </c>
      <c r="B59" s="288" t="s">
        <v>121</v>
      </c>
      <c r="C59" s="289" t="s">
        <v>122</v>
      </c>
      <c r="D59" s="290" t="s">
        <v>123</v>
      </c>
      <c r="F59" s="291" t="s">
        <v>366</v>
      </c>
      <c r="G59" s="292" t="s">
        <v>367</v>
      </c>
      <c r="H59" s="785"/>
      <c r="I59" s="785"/>
      <c r="J59" s="785"/>
      <c r="K59" s="786"/>
      <c r="L59" s="786"/>
      <c r="M59" s="786"/>
      <c r="N59" s="787"/>
    </row>
    <row r="60" spans="1:37">
      <c r="A60" s="293"/>
      <c r="B60" s="294"/>
      <c r="C60" s="295"/>
      <c r="D60" s="296">
        <f>C60</f>
        <v>0</v>
      </c>
      <c r="F60" s="297" t="s">
        <v>368</v>
      </c>
      <c r="G60" s="298" t="s">
        <v>367</v>
      </c>
      <c r="H60" s="788"/>
      <c r="I60" s="788"/>
      <c r="J60" s="788"/>
      <c r="K60" s="789"/>
      <c r="L60" s="789"/>
      <c r="M60" s="789"/>
      <c r="N60" s="790"/>
    </row>
    <row r="61" spans="1:37" ht="13.8" thickBot="1">
      <c r="A61" s="299"/>
      <c r="B61" s="300"/>
      <c r="C61" s="301"/>
      <c r="D61" s="302">
        <f t="shared" ref="D61:D62" si="0">D60+C61</f>
        <v>0</v>
      </c>
      <c r="F61" s="303" t="s">
        <v>369</v>
      </c>
      <c r="G61" s="304" t="s">
        <v>367</v>
      </c>
      <c r="H61" s="791"/>
      <c r="I61" s="791"/>
      <c r="J61" s="791"/>
      <c r="K61" s="792"/>
      <c r="L61" s="792"/>
      <c r="M61" s="792"/>
      <c r="N61" s="793"/>
    </row>
    <row r="62" spans="1:37">
      <c r="A62" s="299"/>
      <c r="B62" s="300"/>
      <c r="C62" s="305"/>
      <c r="D62" s="302">
        <f t="shared" si="0"/>
        <v>0</v>
      </c>
    </row>
    <row r="63" spans="1:37">
      <c r="A63" s="299"/>
      <c r="B63" s="300"/>
      <c r="C63" s="305"/>
      <c r="D63" s="302">
        <f>SUM(D62+C63)</f>
        <v>0</v>
      </c>
    </row>
    <row r="64" spans="1:37">
      <c r="A64" s="299"/>
      <c r="B64" s="300"/>
      <c r="C64" s="305"/>
      <c r="D64" s="306">
        <f t="shared" ref="D64:D70" si="1">D63+C64</f>
        <v>0</v>
      </c>
    </row>
    <row r="65" spans="1:4">
      <c r="A65" s="299"/>
      <c r="B65" s="300"/>
      <c r="C65" s="305"/>
      <c r="D65" s="302">
        <f t="shared" si="1"/>
        <v>0</v>
      </c>
    </row>
    <row r="66" spans="1:4">
      <c r="A66" s="299"/>
      <c r="B66" s="300"/>
      <c r="C66" s="305"/>
      <c r="D66" s="302">
        <f t="shared" si="1"/>
        <v>0</v>
      </c>
    </row>
    <row r="67" spans="1:4">
      <c r="A67" s="299"/>
      <c r="B67" s="300"/>
      <c r="C67" s="305"/>
      <c r="D67" s="306">
        <f t="shared" si="1"/>
        <v>0</v>
      </c>
    </row>
    <row r="68" spans="1:4">
      <c r="A68" s="307"/>
      <c r="B68" s="308"/>
      <c r="C68" s="309"/>
      <c r="D68" s="302">
        <f t="shared" si="1"/>
        <v>0</v>
      </c>
    </row>
    <row r="69" spans="1:4">
      <c r="A69" s="307"/>
      <c r="B69" s="308"/>
      <c r="C69" s="309"/>
      <c r="D69" s="306">
        <f t="shared" si="1"/>
        <v>0</v>
      </c>
    </row>
    <row r="70" spans="1:4">
      <c r="A70" s="310"/>
      <c r="B70" s="300"/>
      <c r="C70" s="305"/>
      <c r="D70" s="311">
        <f t="shared" si="1"/>
        <v>0</v>
      </c>
    </row>
    <row r="71" spans="1:4">
      <c r="A71" s="299"/>
      <c r="B71" s="300"/>
      <c r="C71" s="305"/>
      <c r="D71" s="311">
        <f>D70+C71</f>
        <v>0</v>
      </c>
    </row>
    <row r="72" spans="1:4">
      <c r="A72" s="310"/>
      <c r="B72" s="300"/>
      <c r="C72" s="305"/>
      <c r="D72" s="311">
        <f>D71+C72</f>
        <v>0</v>
      </c>
    </row>
    <row r="73" spans="1:4">
      <c r="A73" s="299"/>
      <c r="B73" s="300"/>
      <c r="C73" s="305"/>
      <c r="D73" s="311">
        <f>D72+C73</f>
        <v>0</v>
      </c>
    </row>
    <row r="74" spans="1:4" ht="13.8" thickBot="1">
      <c r="A74" s="312"/>
      <c r="B74" s="313"/>
      <c r="C74" s="314"/>
      <c r="D74" s="315">
        <f>D73+C74</f>
        <v>0</v>
      </c>
    </row>
    <row r="75" spans="1:4" ht="13.8" thickBot="1">
      <c r="A75" s="279"/>
      <c r="B75" s="280"/>
      <c r="C75" s="281"/>
      <c r="D75" s="281"/>
    </row>
    <row r="76" spans="1:4">
      <c r="A76" s="283" t="s">
        <v>118</v>
      </c>
      <c r="B76" s="284" t="s">
        <v>124</v>
      </c>
      <c r="C76" s="316" t="s">
        <v>118</v>
      </c>
      <c r="D76" s="317" t="s">
        <v>118</v>
      </c>
    </row>
    <row r="77" spans="1:4" ht="13.8" thickBot="1">
      <c r="A77" s="318" t="s">
        <v>125</v>
      </c>
      <c r="B77" s="319" t="s">
        <v>121</v>
      </c>
      <c r="C77" s="320" t="s">
        <v>122</v>
      </c>
      <c r="D77" s="321" t="s">
        <v>123</v>
      </c>
    </row>
    <row r="78" spans="1:4">
      <c r="A78" s="322"/>
      <c r="B78" s="323"/>
      <c r="C78" s="324"/>
      <c r="D78" s="325"/>
    </row>
    <row r="79" spans="1:4">
      <c r="A79" s="326"/>
      <c r="B79" s="327"/>
      <c r="C79" s="328"/>
      <c r="D79" s="329"/>
    </row>
    <row r="80" spans="1:4">
      <c r="A80" s="326"/>
      <c r="B80" s="327"/>
      <c r="C80" s="328"/>
      <c r="D80" s="329"/>
    </row>
    <row r="81" spans="1:4">
      <c r="A81" s="326"/>
      <c r="B81" s="327"/>
      <c r="C81" s="328"/>
      <c r="D81" s="329"/>
    </row>
    <row r="82" spans="1:4">
      <c r="A82" s="326"/>
      <c r="B82" s="327"/>
      <c r="C82" s="328"/>
      <c r="D82" s="329"/>
    </row>
    <row r="83" spans="1:4">
      <c r="A83" s="326"/>
      <c r="B83" s="327"/>
      <c r="C83" s="328"/>
      <c r="D83" s="329"/>
    </row>
    <row r="84" spans="1:4">
      <c r="A84" s="326"/>
      <c r="B84" s="327"/>
      <c r="C84" s="328"/>
      <c r="D84" s="329"/>
    </row>
    <row r="85" spans="1:4">
      <c r="A85" s="326"/>
      <c r="B85" s="327"/>
      <c r="C85" s="328"/>
      <c r="D85" s="329"/>
    </row>
    <row r="86" spans="1:4">
      <c r="A86" s="326"/>
      <c r="B86" s="327"/>
      <c r="C86" s="328"/>
      <c r="D86" s="329"/>
    </row>
    <row r="87" spans="1:4">
      <c r="A87" s="326"/>
      <c r="B87" s="327"/>
      <c r="C87" s="328"/>
      <c r="D87" s="329"/>
    </row>
    <row r="88" spans="1:4">
      <c r="A88" s="326"/>
      <c r="B88" s="327"/>
      <c r="C88" s="328"/>
      <c r="D88" s="329"/>
    </row>
    <row r="89" spans="1:4">
      <c r="A89" s="326"/>
      <c r="B89" s="327"/>
      <c r="C89" s="328"/>
      <c r="D89" s="329"/>
    </row>
    <row r="90" spans="1:4">
      <c r="A90" s="326"/>
      <c r="B90" s="327"/>
      <c r="C90" s="328"/>
      <c r="D90" s="329"/>
    </row>
    <row r="91" spans="1:4">
      <c r="A91" s="326"/>
      <c r="B91" s="327"/>
      <c r="C91" s="328"/>
      <c r="D91" s="329"/>
    </row>
    <row r="92" spans="1:4" ht="13.8" thickBot="1">
      <c r="A92" s="330"/>
      <c r="B92" s="331"/>
      <c r="C92" s="332"/>
      <c r="D92" s="333"/>
    </row>
    <row r="93" spans="1:4">
      <c r="A93" s="334"/>
      <c r="B93" s="335"/>
      <c r="C93" s="281"/>
      <c r="D93" s="281"/>
    </row>
    <row r="94" spans="1:4">
      <c r="A94" s="336" t="s">
        <v>126</v>
      </c>
      <c r="B94" s="337"/>
      <c r="C94" s="281"/>
      <c r="D94" s="281"/>
    </row>
    <row r="95" spans="1:4">
      <c r="A95" s="338"/>
      <c r="B95" s="337"/>
      <c r="C95" s="281"/>
      <c r="D95" s="281"/>
    </row>
    <row r="96" spans="1:4">
      <c r="A96" s="34" t="s">
        <v>127</v>
      </c>
      <c r="B96" s="66" t="s">
        <v>468</v>
      </c>
    </row>
    <row r="97" spans="1:2">
      <c r="A97" s="35"/>
      <c r="B97" s="569" t="s">
        <v>592</v>
      </c>
    </row>
    <row r="98" spans="1:2">
      <c r="A98" s="35"/>
      <c r="B98" s="339"/>
    </row>
    <row r="99" spans="1:2">
      <c r="A99" s="35"/>
    </row>
    <row r="100" spans="1:2">
      <c r="A100" s="36"/>
      <c r="B100" s="337"/>
    </row>
    <row r="101" spans="1:2">
      <c r="B101" s="337"/>
    </row>
    <row r="102" spans="1:2">
      <c r="B102" s="35"/>
    </row>
    <row r="103" spans="1:2">
      <c r="B103" s="35"/>
    </row>
  </sheetData>
  <mergeCells count="84">
    <mergeCell ref="V13:W13"/>
    <mergeCell ref="E1:S1"/>
    <mergeCell ref="E2:S2"/>
    <mergeCell ref="V2:Z2"/>
    <mergeCell ref="U5:AB5"/>
    <mergeCell ref="V6:X6"/>
    <mergeCell ref="V7:X7"/>
    <mergeCell ref="V8:X8"/>
    <mergeCell ref="Y8:AA8"/>
    <mergeCell ref="V9:X9"/>
    <mergeCell ref="U11:AE11"/>
    <mergeCell ref="V12:W12"/>
    <mergeCell ref="A13:B13"/>
    <mergeCell ref="A23:A25"/>
    <mergeCell ref="B23:D25"/>
    <mergeCell ref="B32:D32"/>
    <mergeCell ref="B31:D31"/>
    <mergeCell ref="A26:A30"/>
    <mergeCell ref="B26:D30"/>
    <mergeCell ref="A21:A22"/>
    <mergeCell ref="B21:D22"/>
    <mergeCell ref="Y32:AA32"/>
    <mergeCell ref="V14:W14"/>
    <mergeCell ref="X17:Z17"/>
    <mergeCell ref="V18:W18"/>
    <mergeCell ref="X18:Z18"/>
    <mergeCell ref="X27:Z27"/>
    <mergeCell ref="X28:Z28"/>
    <mergeCell ref="U21:AE21"/>
    <mergeCell ref="V22:W22"/>
    <mergeCell ref="V23:W23"/>
    <mergeCell ref="V24:W24"/>
    <mergeCell ref="B41:D41"/>
    <mergeCell ref="B33:D33"/>
    <mergeCell ref="B34:D34"/>
    <mergeCell ref="B35:D35"/>
    <mergeCell ref="U35:AE35"/>
    <mergeCell ref="B36:D36"/>
    <mergeCell ref="V36:W36"/>
    <mergeCell ref="B37:D37"/>
    <mergeCell ref="V37:W37"/>
    <mergeCell ref="B38:D38"/>
    <mergeCell ref="B39:D39"/>
    <mergeCell ref="B40:D40"/>
    <mergeCell ref="B42:D42"/>
    <mergeCell ref="V42:X42"/>
    <mergeCell ref="B43:D43"/>
    <mergeCell ref="B44:D44"/>
    <mergeCell ref="U44:V44"/>
    <mergeCell ref="W44:X44"/>
    <mergeCell ref="Y44:Z44"/>
    <mergeCell ref="AA44:AB44"/>
    <mergeCell ref="B48:D48"/>
    <mergeCell ref="U48:V48"/>
    <mergeCell ref="W48:X48"/>
    <mergeCell ref="Y48:Z48"/>
    <mergeCell ref="B45:D45"/>
    <mergeCell ref="B46:D46"/>
    <mergeCell ref="B47:D47"/>
    <mergeCell ref="B49:D49"/>
    <mergeCell ref="U49:V49"/>
    <mergeCell ref="W49:X49"/>
    <mergeCell ref="Y49:Z49"/>
    <mergeCell ref="B50:D50"/>
    <mergeCell ref="T50:V50"/>
    <mergeCell ref="W50:X50"/>
    <mergeCell ref="Y50:Z50"/>
    <mergeCell ref="AA50:AB50"/>
    <mergeCell ref="B51:D51"/>
    <mergeCell ref="U51:V51"/>
    <mergeCell ref="AA51:AB51"/>
    <mergeCell ref="B52:D52"/>
    <mergeCell ref="S52:V52"/>
    <mergeCell ref="W52:Z52"/>
    <mergeCell ref="S53:V53"/>
    <mergeCell ref="W53:X53"/>
    <mergeCell ref="Y53:Z53"/>
    <mergeCell ref="B54:D54"/>
    <mergeCell ref="B55:D55"/>
    <mergeCell ref="B56:D56"/>
    <mergeCell ref="H59:N59"/>
    <mergeCell ref="H60:N60"/>
    <mergeCell ref="H61:N61"/>
    <mergeCell ref="B53:D53"/>
  </mergeCells>
  <pageMargins left="0.7" right="0.7" top="0.75" bottom="0.75" header="0.3" footer="0.3"/>
  <pageSetup paperSize="5" scale="60"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35"/>
  <sheetViews>
    <sheetView workbookViewId="0">
      <pane ySplit="2" topLeftCell="A3" activePane="bottomLeft" state="frozen"/>
      <selection activeCell="E17" sqref="E17"/>
      <selection pane="bottomLeft" activeCell="G5" sqref="G5"/>
    </sheetView>
  </sheetViews>
  <sheetFormatPr defaultRowHeight="14.4"/>
  <cols>
    <col min="1" max="5" width="12.6640625" customWidth="1"/>
  </cols>
  <sheetData>
    <row r="1" spans="1:7">
      <c r="A1" s="893" t="str">
        <f>'Perf Sheet '!A2:L2</f>
        <v>Gwendolyn 2517LA</v>
      </c>
      <c r="B1" s="894"/>
      <c r="C1" s="894"/>
      <c r="D1" s="894"/>
      <c r="E1" s="894"/>
      <c r="F1" s="894"/>
      <c r="G1" s="895"/>
    </row>
    <row r="2" spans="1:7">
      <c r="A2" s="340" t="s">
        <v>176</v>
      </c>
      <c r="B2" s="340" t="s">
        <v>177</v>
      </c>
      <c r="C2" s="340" t="s">
        <v>178</v>
      </c>
      <c r="D2" s="340" t="s">
        <v>179</v>
      </c>
      <c r="E2" s="340" t="s">
        <v>180</v>
      </c>
      <c r="F2" s="73"/>
      <c r="G2" s="342"/>
    </row>
    <row r="3" spans="1:7">
      <c r="A3" s="540">
        <v>0</v>
      </c>
      <c r="B3" s="540">
        <v>0</v>
      </c>
      <c r="C3" s="540">
        <v>0</v>
      </c>
      <c r="D3" s="540">
        <v>0</v>
      </c>
      <c r="E3" s="540">
        <v>0</v>
      </c>
      <c r="F3" s="155"/>
      <c r="G3" s="341"/>
    </row>
    <row r="4" spans="1:7">
      <c r="A4" s="540">
        <v>145</v>
      </c>
      <c r="B4" s="540">
        <v>0.2</v>
      </c>
      <c r="C4" s="540">
        <v>19.239999999999998</v>
      </c>
      <c r="D4" s="540">
        <v>144.99969999999999</v>
      </c>
      <c r="E4" s="540">
        <v>0.14000000000000001</v>
      </c>
      <c r="F4" s="73"/>
      <c r="G4" s="342"/>
    </row>
    <row r="5" spans="1:7">
      <c r="A5" s="540">
        <v>203</v>
      </c>
      <c r="B5" s="540">
        <v>0.3</v>
      </c>
      <c r="C5" s="540">
        <v>158.24</v>
      </c>
      <c r="D5" s="540">
        <v>202.99950000000001</v>
      </c>
      <c r="E5" s="540">
        <v>0.81</v>
      </c>
      <c r="F5" s="73"/>
      <c r="G5" s="342"/>
    </row>
    <row r="6" spans="1:7">
      <c r="A6" s="540">
        <v>232</v>
      </c>
      <c r="B6" s="540">
        <v>0.3</v>
      </c>
      <c r="C6" s="540">
        <v>113.24</v>
      </c>
      <c r="D6" s="540">
        <v>231.9991</v>
      </c>
      <c r="E6" s="540">
        <v>0.79</v>
      </c>
      <c r="F6" s="73"/>
      <c r="G6" s="342"/>
    </row>
    <row r="7" spans="1:7">
      <c r="A7" s="540">
        <v>262</v>
      </c>
      <c r="B7" s="540">
        <v>0.5</v>
      </c>
      <c r="C7" s="540">
        <v>103.24</v>
      </c>
      <c r="D7" s="540">
        <v>261.9984</v>
      </c>
      <c r="E7" s="540">
        <v>0.7</v>
      </c>
      <c r="F7" s="73"/>
      <c r="G7" s="342"/>
    </row>
    <row r="8" spans="1:7">
      <c r="A8" s="540">
        <v>327</v>
      </c>
      <c r="B8" s="540">
        <v>0.4</v>
      </c>
      <c r="C8" s="540">
        <v>108.24</v>
      </c>
      <c r="D8" s="540">
        <v>326.99630000000002</v>
      </c>
      <c r="E8" s="540">
        <v>0.17</v>
      </c>
      <c r="F8" s="73"/>
      <c r="G8" s="342"/>
    </row>
    <row r="9" spans="1:7">
      <c r="A9" s="540">
        <v>358</v>
      </c>
      <c r="B9" s="540">
        <v>0.2</v>
      </c>
      <c r="C9" s="540">
        <v>281.24</v>
      </c>
      <c r="D9" s="540">
        <v>357.99619999999999</v>
      </c>
      <c r="E9" s="540">
        <v>1.93</v>
      </c>
      <c r="F9" s="73"/>
      <c r="G9" s="342"/>
    </row>
    <row r="10" spans="1:7">
      <c r="A10" s="540">
        <v>390</v>
      </c>
      <c r="B10" s="540">
        <v>0.4</v>
      </c>
      <c r="C10" s="540">
        <v>212.24</v>
      </c>
      <c r="D10" s="540">
        <v>389.99579999999997</v>
      </c>
      <c r="E10" s="540">
        <v>1.18</v>
      </c>
      <c r="F10" s="73"/>
      <c r="G10" s="342"/>
    </row>
    <row r="11" spans="1:7">
      <c r="A11" s="540">
        <v>421</v>
      </c>
      <c r="B11" s="540">
        <v>0.4</v>
      </c>
      <c r="C11" s="540">
        <v>320.24</v>
      </c>
      <c r="D11" s="540">
        <v>420.99540000000002</v>
      </c>
      <c r="E11" s="540">
        <v>2.09</v>
      </c>
      <c r="F11" s="73"/>
      <c r="G11" s="342"/>
    </row>
    <row r="12" spans="1:7">
      <c r="A12" s="540">
        <v>452</v>
      </c>
      <c r="B12" s="540">
        <v>0.3</v>
      </c>
      <c r="C12" s="540">
        <v>20.239999999999998</v>
      </c>
      <c r="D12" s="540">
        <v>451.99489999999997</v>
      </c>
      <c r="E12" s="540">
        <v>1.1599999999999999</v>
      </c>
      <c r="F12" s="73"/>
      <c r="G12" s="342"/>
    </row>
    <row r="13" spans="1:7">
      <c r="A13" s="540">
        <v>484</v>
      </c>
      <c r="B13" s="540">
        <v>0.5</v>
      </c>
      <c r="C13" s="540">
        <v>198.24</v>
      </c>
      <c r="D13" s="540">
        <v>483.99459999999999</v>
      </c>
      <c r="E13" s="540">
        <v>2.5</v>
      </c>
      <c r="F13" s="73"/>
      <c r="G13" s="342"/>
    </row>
    <row r="14" spans="1:7">
      <c r="A14" s="540">
        <v>515</v>
      </c>
      <c r="B14" s="540">
        <v>0.5</v>
      </c>
      <c r="C14" s="540">
        <v>223.24</v>
      </c>
      <c r="D14" s="540">
        <v>514.99339999999995</v>
      </c>
      <c r="E14" s="540">
        <v>0.7</v>
      </c>
      <c r="F14" s="73"/>
      <c r="G14" s="342"/>
    </row>
    <row r="15" spans="1:7">
      <c r="A15" s="540">
        <v>547</v>
      </c>
      <c r="B15" s="540">
        <v>0.4</v>
      </c>
      <c r="C15" s="540">
        <v>232.24</v>
      </c>
      <c r="D15" s="540">
        <v>546.99239999999998</v>
      </c>
      <c r="E15" s="540">
        <v>0.38</v>
      </c>
      <c r="F15" s="73"/>
      <c r="G15" s="342"/>
    </row>
    <row r="16" spans="1:7">
      <c r="A16" s="540">
        <v>643</v>
      </c>
      <c r="B16" s="540">
        <v>0.3</v>
      </c>
      <c r="C16" s="540">
        <v>88</v>
      </c>
      <c r="D16" s="540">
        <v>642.99170000000004</v>
      </c>
      <c r="E16" s="540">
        <v>0.69</v>
      </c>
      <c r="F16" s="73"/>
      <c r="G16" s="342"/>
    </row>
    <row r="17" spans="1:7">
      <c r="A17" s="540">
        <v>735</v>
      </c>
      <c r="B17" s="540">
        <v>0.1</v>
      </c>
      <c r="C17" s="540">
        <v>60.24</v>
      </c>
      <c r="D17" s="540">
        <v>734.99109999999996</v>
      </c>
      <c r="E17" s="540">
        <v>0.24</v>
      </c>
      <c r="F17" s="73"/>
      <c r="G17" s="342"/>
    </row>
    <row r="18" spans="1:7">
      <c r="A18" s="540">
        <v>829</v>
      </c>
      <c r="B18" s="540">
        <v>0.2</v>
      </c>
      <c r="C18" s="540">
        <v>61.24</v>
      </c>
      <c r="D18" s="540">
        <v>828.99080000000004</v>
      </c>
      <c r="E18" s="540">
        <v>0.11</v>
      </c>
      <c r="F18" s="73"/>
      <c r="G18" s="342"/>
    </row>
    <row r="19" spans="1:7">
      <c r="A19" s="540">
        <v>924</v>
      </c>
      <c r="B19" s="540">
        <v>0.4</v>
      </c>
      <c r="C19" s="540">
        <v>171.24</v>
      </c>
      <c r="D19" s="540">
        <v>923.98990000000003</v>
      </c>
      <c r="E19" s="540">
        <v>0.53</v>
      </c>
      <c r="F19" s="73"/>
      <c r="G19" s="342"/>
    </row>
    <row r="20" spans="1:7">
      <c r="A20" s="540">
        <v>987</v>
      </c>
      <c r="B20" s="540">
        <v>0.6</v>
      </c>
      <c r="C20" s="540">
        <v>110.24</v>
      </c>
      <c r="D20" s="540">
        <v>986.98789999999997</v>
      </c>
      <c r="E20" s="540">
        <v>0.85</v>
      </c>
      <c r="F20" s="73"/>
      <c r="G20" s="342"/>
    </row>
    <row r="21" spans="1:7">
      <c r="A21" s="540">
        <v>1018</v>
      </c>
      <c r="B21" s="540">
        <v>0.5</v>
      </c>
      <c r="C21" s="540">
        <v>97.24</v>
      </c>
      <c r="D21" s="540">
        <v>1017.9865</v>
      </c>
      <c r="E21" s="540">
        <v>0.51</v>
      </c>
      <c r="F21" s="73"/>
      <c r="G21" s="342"/>
    </row>
    <row r="22" spans="1:7">
      <c r="A22" s="540">
        <v>1050</v>
      </c>
      <c r="B22" s="540">
        <v>0.6</v>
      </c>
      <c r="C22" s="540">
        <v>95.24</v>
      </c>
      <c r="D22" s="540">
        <v>1049.9849999999999</v>
      </c>
      <c r="E22" s="540">
        <v>0.32</v>
      </c>
      <c r="F22" s="73"/>
      <c r="G22" s="342"/>
    </row>
    <row r="23" spans="1:7">
      <c r="A23" s="540">
        <v>1081</v>
      </c>
      <c r="B23" s="540">
        <v>0.4</v>
      </c>
      <c r="C23" s="540">
        <v>172.24</v>
      </c>
      <c r="D23" s="540">
        <v>1080.9840999999999</v>
      </c>
      <c r="E23" s="540">
        <v>2.0699999999999998</v>
      </c>
      <c r="F23" s="73"/>
      <c r="G23" s="342"/>
    </row>
    <row r="24" spans="1:7">
      <c r="A24" s="540">
        <v>1113</v>
      </c>
      <c r="B24" s="540">
        <v>0.3</v>
      </c>
      <c r="C24" s="540">
        <v>195.24</v>
      </c>
      <c r="D24" s="540">
        <v>1112.9835</v>
      </c>
      <c r="E24" s="540">
        <v>0.53</v>
      </c>
      <c r="F24" s="73"/>
      <c r="G24" s="342"/>
    </row>
    <row r="25" spans="1:7">
      <c r="A25" s="540">
        <v>1176</v>
      </c>
      <c r="B25" s="540">
        <v>0.2</v>
      </c>
      <c r="C25" s="540">
        <v>111.24</v>
      </c>
      <c r="D25" s="540">
        <v>1175.9830999999999</v>
      </c>
      <c r="E25" s="540">
        <v>0.54</v>
      </c>
      <c r="F25" s="73"/>
      <c r="G25" s="342"/>
    </row>
    <row r="26" spans="1:7">
      <c r="A26" s="540">
        <v>1230</v>
      </c>
      <c r="B26" s="540">
        <v>0.45</v>
      </c>
      <c r="C26" s="540">
        <v>145.04</v>
      </c>
      <c r="D26" s="540">
        <v>1229.9821999999999</v>
      </c>
      <c r="E26" s="540">
        <v>0.56000000000000005</v>
      </c>
      <c r="F26" s="73"/>
      <c r="G26" s="342"/>
    </row>
    <row r="27" spans="1:7">
      <c r="A27" s="540">
        <v>1320</v>
      </c>
      <c r="B27" s="540">
        <v>0.48</v>
      </c>
      <c r="C27" s="540">
        <v>130.47</v>
      </c>
      <c r="D27" s="540">
        <v>1319.9793</v>
      </c>
      <c r="E27" s="540">
        <v>0.14000000000000001</v>
      </c>
      <c r="F27" s="73"/>
      <c r="G27" s="342"/>
    </row>
    <row r="28" spans="1:7">
      <c r="A28" s="540">
        <v>1409</v>
      </c>
      <c r="B28" s="540">
        <v>0.59</v>
      </c>
      <c r="C28" s="540">
        <v>132.61000000000001</v>
      </c>
      <c r="D28" s="540">
        <v>1408.9754</v>
      </c>
      <c r="E28" s="540">
        <v>0.13</v>
      </c>
      <c r="F28" s="73"/>
      <c r="G28" s="342"/>
    </row>
    <row r="29" spans="1:7">
      <c r="A29" s="540">
        <v>1498</v>
      </c>
      <c r="B29" s="540">
        <v>0.74</v>
      </c>
      <c r="C29" s="540">
        <v>137.13999999999999</v>
      </c>
      <c r="D29" s="540">
        <v>1497.9694</v>
      </c>
      <c r="E29" s="540">
        <v>0.18</v>
      </c>
      <c r="F29" s="73"/>
      <c r="G29" s="342"/>
    </row>
    <row r="30" spans="1:7">
      <c r="A30" s="540">
        <v>1588</v>
      </c>
      <c r="B30" s="540">
        <v>0.89</v>
      </c>
      <c r="C30" s="540">
        <v>137.35</v>
      </c>
      <c r="D30" s="540">
        <v>1587.9602</v>
      </c>
      <c r="E30" s="540">
        <v>0.17</v>
      </c>
      <c r="F30" s="73"/>
      <c r="G30" s="342"/>
    </row>
    <row r="31" spans="1:7">
      <c r="A31" s="540">
        <v>1677</v>
      </c>
      <c r="B31" s="540">
        <v>0.83</v>
      </c>
      <c r="C31" s="540">
        <v>174.17</v>
      </c>
      <c r="D31" s="540">
        <v>1676.9509</v>
      </c>
      <c r="E31" s="540">
        <v>0.61</v>
      </c>
      <c r="F31" s="73"/>
      <c r="G31" s="342"/>
    </row>
    <row r="32" spans="1:7">
      <c r="A32" s="540">
        <v>1767</v>
      </c>
      <c r="B32" s="540">
        <v>1.0900000000000001</v>
      </c>
      <c r="C32" s="540">
        <v>212.07</v>
      </c>
      <c r="D32" s="540">
        <v>1766.9390000000001</v>
      </c>
      <c r="E32" s="540">
        <v>0.74</v>
      </c>
      <c r="F32" s="73"/>
      <c r="G32" s="342"/>
    </row>
    <row r="33" spans="1:7">
      <c r="A33" s="540">
        <v>1856</v>
      </c>
      <c r="B33" s="540">
        <v>1.26</v>
      </c>
      <c r="C33" s="540">
        <v>234.43</v>
      </c>
      <c r="D33" s="540">
        <v>1855.9206999999999</v>
      </c>
      <c r="E33" s="540">
        <v>0.55000000000000004</v>
      </c>
      <c r="F33" s="73"/>
      <c r="G33" s="342"/>
    </row>
    <row r="34" spans="1:7">
      <c r="A34" s="540">
        <v>1946</v>
      </c>
      <c r="B34" s="540">
        <v>1.24</v>
      </c>
      <c r="C34" s="540">
        <v>249.03</v>
      </c>
      <c r="D34" s="540">
        <v>1945.8996</v>
      </c>
      <c r="E34" s="540">
        <v>0.35</v>
      </c>
      <c r="F34" s="73"/>
      <c r="G34" s="342"/>
    </row>
    <row r="35" spans="1:7">
      <c r="A35" s="540">
        <v>2036</v>
      </c>
      <c r="B35" s="540">
        <v>2.21</v>
      </c>
      <c r="C35" s="540">
        <v>262.39</v>
      </c>
      <c r="D35" s="540">
        <v>2035.8579999999999</v>
      </c>
      <c r="E35" s="540">
        <v>1.1599999999999999</v>
      </c>
      <c r="F35" s="73"/>
      <c r="G35" s="342"/>
    </row>
    <row r="36" spans="1:7">
      <c r="A36" s="540">
        <v>2125</v>
      </c>
      <c r="B36" s="540">
        <v>3.08</v>
      </c>
      <c r="C36" s="540">
        <v>271.10000000000002</v>
      </c>
      <c r="D36" s="540">
        <v>2124.7627000000002</v>
      </c>
      <c r="E36" s="540">
        <v>1.07</v>
      </c>
      <c r="F36" s="73"/>
      <c r="G36" s="342"/>
    </row>
    <row r="37" spans="1:7">
      <c r="A37" s="540">
        <v>2215</v>
      </c>
      <c r="B37" s="540">
        <v>4.01</v>
      </c>
      <c r="C37" s="540">
        <v>268.38</v>
      </c>
      <c r="D37" s="540">
        <v>2214.5895999999998</v>
      </c>
      <c r="E37" s="540">
        <v>1.05</v>
      </c>
      <c r="F37" s="73"/>
      <c r="G37" s="342"/>
    </row>
    <row r="38" spans="1:7">
      <c r="A38" s="540">
        <v>2304</v>
      </c>
      <c r="B38" s="540">
        <v>5.1100000000000003</v>
      </c>
      <c r="C38" s="540">
        <v>267.56</v>
      </c>
      <c r="D38" s="540">
        <v>2303.3065000000001</v>
      </c>
      <c r="E38" s="540">
        <v>1.24</v>
      </c>
      <c r="F38" s="73"/>
      <c r="G38" s="342"/>
    </row>
    <row r="39" spans="1:7">
      <c r="A39" s="540">
        <v>2394</v>
      </c>
      <c r="B39" s="540">
        <v>6.08</v>
      </c>
      <c r="C39" s="540">
        <v>265.02</v>
      </c>
      <c r="D39" s="540">
        <v>2392.8768</v>
      </c>
      <c r="E39" s="540">
        <v>1.1100000000000001</v>
      </c>
      <c r="F39" s="73"/>
      <c r="G39" s="342"/>
    </row>
    <row r="40" spans="1:7">
      <c r="A40" s="540">
        <v>2483</v>
      </c>
      <c r="B40" s="540">
        <v>6.63</v>
      </c>
      <c r="C40" s="540">
        <v>263.01</v>
      </c>
      <c r="D40" s="540">
        <v>2481.3296999999998</v>
      </c>
      <c r="E40" s="540">
        <v>0.67</v>
      </c>
      <c r="F40" s="73"/>
      <c r="G40" s="342"/>
    </row>
    <row r="41" spans="1:7">
      <c r="A41" s="540">
        <v>2573</v>
      </c>
      <c r="B41" s="540">
        <v>6.99</v>
      </c>
      <c r="C41" s="540">
        <v>264.66000000000003</v>
      </c>
      <c r="D41" s="540">
        <v>2570.6947</v>
      </c>
      <c r="E41" s="540">
        <v>0.46</v>
      </c>
      <c r="F41" s="73"/>
      <c r="G41" s="342"/>
    </row>
    <row r="42" spans="1:7">
      <c r="A42" s="540">
        <v>2662</v>
      </c>
      <c r="B42" s="540">
        <v>7.06</v>
      </c>
      <c r="C42" s="540">
        <v>263.67</v>
      </c>
      <c r="D42" s="540">
        <v>2659.0266000000001</v>
      </c>
      <c r="E42" s="540">
        <v>0.16</v>
      </c>
      <c r="F42" s="73"/>
      <c r="G42" s="342"/>
    </row>
    <row r="43" spans="1:7">
      <c r="A43" s="540">
        <v>2752</v>
      </c>
      <c r="B43" s="540">
        <v>7.31</v>
      </c>
      <c r="C43" s="540">
        <v>263.95</v>
      </c>
      <c r="D43" s="540">
        <v>2748.3198000000002</v>
      </c>
      <c r="E43" s="540">
        <v>0.28000000000000003</v>
      </c>
      <c r="F43" s="73"/>
      <c r="G43" s="342"/>
    </row>
    <row r="44" spans="1:7">
      <c r="A44" s="540">
        <v>2842</v>
      </c>
      <c r="B44" s="540">
        <v>7.52</v>
      </c>
      <c r="C44" s="540">
        <v>265.24</v>
      </c>
      <c r="D44" s="540">
        <v>2837.5671000000002</v>
      </c>
      <c r="E44" s="540">
        <v>0.3</v>
      </c>
      <c r="F44" s="73"/>
      <c r="G44" s="342"/>
    </row>
    <row r="45" spans="1:7">
      <c r="A45" s="540">
        <v>2931</v>
      </c>
      <c r="B45" s="540">
        <v>6.63</v>
      </c>
      <c r="C45" s="540">
        <v>263.45</v>
      </c>
      <c r="D45" s="540">
        <v>2925.8887</v>
      </c>
      <c r="E45" s="540">
        <v>1.03</v>
      </c>
      <c r="F45" s="73"/>
      <c r="G45" s="342"/>
    </row>
    <row r="46" spans="1:7">
      <c r="A46" s="540">
        <v>3021</v>
      </c>
      <c r="B46" s="540">
        <v>6.15</v>
      </c>
      <c r="C46" s="540">
        <v>260.70999999999998</v>
      </c>
      <c r="D46" s="540">
        <v>3015.3294999999998</v>
      </c>
      <c r="E46" s="540">
        <v>0.63</v>
      </c>
      <c r="F46" s="73"/>
      <c r="G46" s="342"/>
    </row>
    <row r="47" spans="1:7">
      <c r="A47" s="540">
        <v>3110</v>
      </c>
      <c r="B47" s="540">
        <v>6.27</v>
      </c>
      <c r="C47" s="540">
        <v>260.02</v>
      </c>
      <c r="D47" s="540">
        <v>3103.8072999999999</v>
      </c>
      <c r="E47" s="540">
        <v>0.16</v>
      </c>
      <c r="F47" s="73"/>
      <c r="G47" s="342"/>
    </row>
    <row r="48" spans="1:7">
      <c r="A48" s="540">
        <v>3200</v>
      </c>
      <c r="B48" s="540">
        <v>6.41</v>
      </c>
      <c r="C48" s="540">
        <v>260.01</v>
      </c>
      <c r="D48" s="540">
        <v>3193.2568000000001</v>
      </c>
      <c r="E48" s="540">
        <v>0.16</v>
      </c>
      <c r="F48" s="73"/>
      <c r="G48" s="342"/>
    </row>
    <row r="49" spans="1:7">
      <c r="A49" s="540">
        <v>3289</v>
      </c>
      <c r="B49" s="540">
        <v>6.24</v>
      </c>
      <c r="C49" s="540">
        <v>259.44</v>
      </c>
      <c r="D49" s="540">
        <v>3281.7150000000001</v>
      </c>
      <c r="E49" s="540">
        <v>0.2</v>
      </c>
      <c r="F49" s="73"/>
      <c r="G49" s="342"/>
    </row>
    <row r="50" spans="1:7">
      <c r="A50" s="540">
        <v>3379</v>
      </c>
      <c r="B50" s="540">
        <v>6.53</v>
      </c>
      <c r="C50" s="540">
        <v>259.2</v>
      </c>
      <c r="D50" s="540">
        <v>3371.1567</v>
      </c>
      <c r="E50" s="540">
        <v>0.32</v>
      </c>
      <c r="F50" s="73"/>
      <c r="G50" s="342"/>
    </row>
    <row r="51" spans="1:7">
      <c r="A51" s="540">
        <v>3468</v>
      </c>
      <c r="B51" s="540">
        <v>6.75</v>
      </c>
      <c r="C51" s="540">
        <v>260.37</v>
      </c>
      <c r="D51" s="540">
        <v>3459.5596999999998</v>
      </c>
      <c r="E51" s="540">
        <v>0.28999999999999998</v>
      </c>
      <c r="F51" s="73"/>
      <c r="G51" s="342"/>
    </row>
    <row r="52" spans="1:7">
      <c r="A52" s="540">
        <v>3558</v>
      </c>
      <c r="B52" s="540">
        <v>6.32</v>
      </c>
      <c r="C52" s="540">
        <v>257.66000000000003</v>
      </c>
      <c r="D52" s="540">
        <v>3548.9749000000002</v>
      </c>
      <c r="E52" s="540">
        <v>0.59</v>
      </c>
      <c r="F52" s="73"/>
      <c r="G52" s="342"/>
    </row>
    <row r="53" spans="1:7">
      <c r="A53" s="540">
        <v>3647</v>
      </c>
      <c r="B53" s="540">
        <v>6.24</v>
      </c>
      <c r="C53" s="540">
        <v>255.19</v>
      </c>
      <c r="D53" s="540">
        <v>3637.4409999999998</v>
      </c>
      <c r="E53" s="540">
        <v>0.32</v>
      </c>
      <c r="F53" s="73"/>
      <c r="G53" s="342"/>
    </row>
    <row r="54" spans="1:7">
      <c r="A54" s="540">
        <v>3737</v>
      </c>
      <c r="B54" s="540">
        <v>6.05</v>
      </c>
      <c r="C54" s="540">
        <v>259.74</v>
      </c>
      <c r="D54" s="540">
        <v>3726.9243999999999</v>
      </c>
      <c r="E54" s="540">
        <v>0.57999999999999996</v>
      </c>
      <c r="F54" s="73"/>
      <c r="G54" s="342"/>
    </row>
    <row r="55" spans="1:7">
      <c r="A55" s="540">
        <v>3826</v>
      </c>
      <c r="B55" s="540">
        <v>5.6</v>
      </c>
      <c r="C55" s="540">
        <v>265.01</v>
      </c>
      <c r="D55" s="540">
        <v>3815.4652000000001</v>
      </c>
      <c r="E55" s="540">
        <v>0.78</v>
      </c>
      <c r="F55" s="73"/>
      <c r="G55" s="342"/>
    </row>
    <row r="56" spans="1:7">
      <c r="A56" s="540">
        <v>3916</v>
      </c>
      <c r="B56" s="540">
        <v>5.22</v>
      </c>
      <c r="C56" s="540">
        <v>258.57</v>
      </c>
      <c r="D56" s="540">
        <v>3905.0650000000001</v>
      </c>
      <c r="E56" s="540">
        <v>0.8</v>
      </c>
      <c r="F56" s="73"/>
      <c r="G56" s="342"/>
    </row>
    <row r="57" spans="1:7">
      <c r="A57" s="540">
        <v>4005</v>
      </c>
      <c r="B57" s="540">
        <v>5.26</v>
      </c>
      <c r="C57" s="540">
        <v>252.9</v>
      </c>
      <c r="D57" s="540">
        <v>3993.6936999999998</v>
      </c>
      <c r="E57" s="540">
        <v>0.57999999999999996</v>
      </c>
      <c r="F57" s="73"/>
      <c r="G57" s="342"/>
    </row>
    <row r="58" spans="1:7">
      <c r="A58" s="540">
        <v>4095</v>
      </c>
      <c r="B58" s="540">
        <v>5.35</v>
      </c>
      <c r="C58" s="540">
        <v>254.2</v>
      </c>
      <c r="D58" s="540">
        <v>4083.3081999999999</v>
      </c>
      <c r="E58" s="540">
        <v>0.17</v>
      </c>
      <c r="F58" s="73"/>
      <c r="G58" s="342"/>
    </row>
    <row r="59" spans="1:7">
      <c r="A59" s="540">
        <v>4185</v>
      </c>
      <c r="B59" s="540">
        <v>5.01</v>
      </c>
      <c r="C59" s="540">
        <v>246.95</v>
      </c>
      <c r="D59" s="540">
        <v>4172.9414999999999</v>
      </c>
      <c r="E59" s="540">
        <v>0.82</v>
      </c>
      <c r="F59" s="73"/>
      <c r="G59" s="342"/>
    </row>
    <row r="60" spans="1:7">
      <c r="A60" s="540">
        <v>4274</v>
      </c>
      <c r="B60" s="540">
        <v>4.55</v>
      </c>
      <c r="C60" s="540">
        <v>237.56</v>
      </c>
      <c r="D60" s="540">
        <v>4261.6331</v>
      </c>
      <c r="E60" s="540">
        <v>1.02</v>
      </c>
      <c r="F60" s="73"/>
      <c r="G60" s="342"/>
    </row>
    <row r="61" spans="1:7">
      <c r="A61" s="540">
        <v>4363</v>
      </c>
      <c r="B61" s="540">
        <v>4.17</v>
      </c>
      <c r="C61" s="540">
        <v>234.88</v>
      </c>
      <c r="D61" s="540">
        <v>4350.3753999999999</v>
      </c>
      <c r="E61" s="540">
        <v>0.48</v>
      </c>
      <c r="F61" s="73"/>
      <c r="G61" s="342"/>
    </row>
    <row r="62" spans="1:7">
      <c r="A62" s="540">
        <v>4453</v>
      </c>
      <c r="B62" s="540">
        <v>3.68</v>
      </c>
      <c r="C62" s="540">
        <v>229.16</v>
      </c>
      <c r="D62" s="540">
        <v>4440.1643999999997</v>
      </c>
      <c r="E62" s="540">
        <v>0.7</v>
      </c>
      <c r="F62" s="73"/>
      <c r="G62" s="342"/>
    </row>
    <row r="63" spans="1:7">
      <c r="A63" s="540">
        <v>4543</v>
      </c>
      <c r="B63" s="540">
        <v>2.5099999999999998</v>
      </c>
      <c r="C63" s="540">
        <v>226.69</v>
      </c>
      <c r="D63" s="540">
        <v>4530.0316000000003</v>
      </c>
      <c r="E63" s="540">
        <v>1.31</v>
      </c>
      <c r="F63" s="73"/>
      <c r="G63" s="342"/>
    </row>
    <row r="64" spans="1:7">
      <c r="A64" s="540">
        <v>4632</v>
      </c>
      <c r="B64" s="540">
        <v>2.1</v>
      </c>
      <c r="C64" s="540">
        <v>225.14</v>
      </c>
      <c r="D64" s="540">
        <v>4618.9593999999997</v>
      </c>
      <c r="E64" s="540">
        <v>0.47</v>
      </c>
      <c r="F64" s="73"/>
      <c r="G64" s="342"/>
    </row>
    <row r="65" spans="1:7">
      <c r="A65" s="540">
        <v>4722</v>
      </c>
      <c r="B65" s="540">
        <v>2.0699999999999998</v>
      </c>
      <c r="C65" s="540">
        <v>228.42</v>
      </c>
      <c r="D65" s="540">
        <v>4708.8999000000003</v>
      </c>
      <c r="E65" s="540">
        <v>0.14000000000000001</v>
      </c>
      <c r="F65" s="73"/>
      <c r="G65" s="342"/>
    </row>
    <row r="66" spans="1:7">
      <c r="A66" s="540">
        <v>4812</v>
      </c>
      <c r="B66" s="540">
        <v>1.87</v>
      </c>
      <c r="C66" s="540">
        <v>212.52</v>
      </c>
      <c r="D66" s="540">
        <v>4798.8473000000004</v>
      </c>
      <c r="E66" s="540">
        <v>0.64</v>
      </c>
      <c r="F66" s="73"/>
      <c r="G66" s="342"/>
    </row>
    <row r="67" spans="1:7">
      <c r="A67" s="540">
        <v>4901</v>
      </c>
      <c r="B67" s="540">
        <v>1.87</v>
      </c>
      <c r="C67" s="540">
        <v>200.75</v>
      </c>
      <c r="D67" s="540">
        <v>4887.8001999999997</v>
      </c>
      <c r="E67" s="540">
        <v>0.43</v>
      </c>
      <c r="F67" s="73"/>
      <c r="G67" s="342"/>
    </row>
    <row r="68" spans="1:7">
      <c r="A68" s="540">
        <v>4991</v>
      </c>
      <c r="B68" s="540">
        <v>1.93</v>
      </c>
      <c r="C68" s="540">
        <v>200.74</v>
      </c>
      <c r="D68" s="540">
        <v>4977.7507999999998</v>
      </c>
      <c r="E68" s="540">
        <v>7.0000000000000007E-2</v>
      </c>
      <c r="F68" s="73"/>
      <c r="G68" s="342"/>
    </row>
    <row r="69" spans="1:7">
      <c r="A69" s="540">
        <v>5080</v>
      </c>
      <c r="B69" s="540">
        <v>1.57</v>
      </c>
      <c r="C69" s="540">
        <v>209.14</v>
      </c>
      <c r="D69" s="540">
        <v>5066.7093000000004</v>
      </c>
      <c r="E69" s="540">
        <v>0.5</v>
      </c>
      <c r="F69" s="73"/>
      <c r="G69" s="342"/>
    </row>
    <row r="70" spans="1:7">
      <c r="A70" s="540">
        <v>5170</v>
      </c>
      <c r="B70" s="540">
        <v>1.1399999999999999</v>
      </c>
      <c r="C70" s="540">
        <v>213.97</v>
      </c>
      <c r="D70" s="540">
        <v>5156.6839</v>
      </c>
      <c r="E70" s="540">
        <v>0.49</v>
      </c>
      <c r="F70" s="73"/>
      <c r="G70" s="342"/>
    </row>
    <row r="71" spans="1:7">
      <c r="A71" s="540">
        <v>5259</v>
      </c>
      <c r="B71" s="540">
        <v>1.22</v>
      </c>
      <c r="C71" s="540">
        <v>215.94</v>
      </c>
      <c r="D71" s="540">
        <v>5245.665</v>
      </c>
      <c r="E71" s="540">
        <v>0.1</v>
      </c>
      <c r="F71" s="73"/>
      <c r="G71" s="342"/>
    </row>
    <row r="72" spans="1:7">
      <c r="A72" s="540">
        <v>5349</v>
      </c>
      <c r="B72" s="540">
        <v>0.72</v>
      </c>
      <c r="C72" s="540">
        <v>257.54000000000002</v>
      </c>
      <c r="D72" s="540">
        <v>5335.6529</v>
      </c>
      <c r="E72" s="540">
        <v>0.92</v>
      </c>
      <c r="F72" s="73"/>
      <c r="G72" s="342"/>
    </row>
    <row r="73" spans="1:7">
      <c r="A73" s="540">
        <v>5438</v>
      </c>
      <c r="B73" s="540">
        <v>0.78</v>
      </c>
      <c r="C73" s="540">
        <v>275.99</v>
      </c>
      <c r="D73" s="540">
        <v>5424.6454000000003</v>
      </c>
      <c r="E73" s="540">
        <v>0.28000000000000003</v>
      </c>
      <c r="F73" s="73"/>
      <c r="G73" s="342"/>
    </row>
    <row r="74" spans="1:7">
      <c r="A74" s="540">
        <v>5528</v>
      </c>
      <c r="B74" s="540">
        <v>1.08</v>
      </c>
      <c r="C74" s="540">
        <v>266.02999999999997</v>
      </c>
      <c r="D74" s="540">
        <v>5514.6334999999999</v>
      </c>
      <c r="E74" s="540">
        <v>0.38</v>
      </c>
      <c r="F74" s="73"/>
      <c r="G74" s="342"/>
    </row>
    <row r="75" spans="1:7">
      <c r="A75" s="540">
        <v>5617</v>
      </c>
      <c r="B75" s="540">
        <v>0.98</v>
      </c>
      <c r="C75" s="540">
        <v>262.83</v>
      </c>
      <c r="D75" s="540">
        <v>5603.6190999999999</v>
      </c>
      <c r="E75" s="540">
        <v>0.13</v>
      </c>
      <c r="F75" s="73"/>
      <c r="G75" s="342"/>
    </row>
    <row r="76" spans="1:7">
      <c r="A76" s="540">
        <v>5707</v>
      </c>
      <c r="B76" s="540">
        <v>0.95</v>
      </c>
      <c r="C76" s="540">
        <v>276.88</v>
      </c>
      <c r="D76" s="540">
        <v>5693.6063999999997</v>
      </c>
      <c r="E76" s="540">
        <v>0.26</v>
      </c>
      <c r="F76" s="73"/>
      <c r="G76" s="342"/>
    </row>
    <row r="77" spans="1:7">
      <c r="A77" s="540">
        <v>5797</v>
      </c>
      <c r="B77" s="540">
        <v>1.1299999999999999</v>
      </c>
      <c r="C77" s="540">
        <v>266.75</v>
      </c>
      <c r="D77" s="540">
        <v>5783.5915999999997</v>
      </c>
      <c r="E77" s="540">
        <v>0.28999999999999998</v>
      </c>
      <c r="F77" s="73"/>
      <c r="G77" s="342"/>
    </row>
    <row r="78" spans="1:7">
      <c r="A78" s="540">
        <v>5886</v>
      </c>
      <c r="B78" s="540">
        <v>0.64</v>
      </c>
      <c r="C78" s="540">
        <v>280.10000000000002</v>
      </c>
      <c r="D78" s="540">
        <v>5872.5807999999997</v>
      </c>
      <c r="E78" s="540">
        <v>0.59</v>
      </c>
      <c r="F78" s="73"/>
      <c r="G78" s="342"/>
    </row>
    <row r="79" spans="1:7">
      <c r="A79" s="540">
        <v>5976</v>
      </c>
      <c r="B79" s="540">
        <v>0.14000000000000001</v>
      </c>
      <c r="C79" s="540">
        <v>235.24</v>
      </c>
      <c r="D79" s="540">
        <v>5962.5785999999998</v>
      </c>
      <c r="E79" s="540">
        <v>0.61</v>
      </c>
      <c r="F79" s="73"/>
      <c r="G79" s="342"/>
    </row>
    <row r="80" spans="1:7">
      <c r="A80" s="540">
        <v>6065</v>
      </c>
      <c r="B80" s="540">
        <v>0.05</v>
      </c>
      <c r="C80" s="540">
        <v>291.08999999999997</v>
      </c>
      <c r="D80" s="540">
        <v>6051.5784999999996</v>
      </c>
      <c r="E80" s="540">
        <v>0.13</v>
      </c>
      <c r="F80" s="73"/>
      <c r="G80" s="342"/>
    </row>
    <row r="81" spans="1:7">
      <c r="A81" s="540">
        <v>6155</v>
      </c>
      <c r="B81" s="540">
        <v>0.49</v>
      </c>
      <c r="C81" s="540">
        <v>304.22000000000003</v>
      </c>
      <c r="D81" s="540">
        <v>6141.5772999999999</v>
      </c>
      <c r="E81" s="540">
        <v>0.49</v>
      </c>
      <c r="F81" s="73"/>
      <c r="G81" s="342"/>
    </row>
    <row r="82" spans="1:7">
      <c r="A82" s="540">
        <v>6244</v>
      </c>
      <c r="B82" s="540">
        <v>0.38</v>
      </c>
      <c r="C82" s="540">
        <v>318.43</v>
      </c>
      <c r="D82" s="540">
        <v>6230.5747000000001</v>
      </c>
      <c r="E82" s="540">
        <v>0.17</v>
      </c>
      <c r="F82" s="73"/>
      <c r="G82" s="342"/>
    </row>
    <row r="83" spans="1:7">
      <c r="A83" s="540">
        <v>6334</v>
      </c>
      <c r="B83" s="540">
        <v>0.56000000000000005</v>
      </c>
      <c r="C83" s="540">
        <v>303.22000000000003</v>
      </c>
      <c r="D83" s="540">
        <v>6320.5717000000004</v>
      </c>
      <c r="E83" s="540">
        <v>0.24</v>
      </c>
      <c r="F83" s="73"/>
      <c r="G83" s="342"/>
    </row>
    <row r="84" spans="1:7">
      <c r="A84" s="540">
        <v>6423</v>
      </c>
      <c r="B84" s="540">
        <v>0.11</v>
      </c>
      <c r="C84" s="540">
        <v>299.89</v>
      </c>
      <c r="D84" s="540">
        <v>6409.5699000000004</v>
      </c>
      <c r="E84" s="540">
        <v>0.51</v>
      </c>
      <c r="F84" s="73"/>
      <c r="G84" s="342"/>
    </row>
    <row r="85" spans="1:7">
      <c r="A85" s="540">
        <v>6513</v>
      </c>
      <c r="B85" s="540">
        <v>0.45</v>
      </c>
      <c r="C85" s="540">
        <v>353.05</v>
      </c>
      <c r="D85" s="540">
        <v>6499.5688</v>
      </c>
      <c r="E85" s="540">
        <v>0.44</v>
      </c>
      <c r="F85" s="73"/>
      <c r="G85" s="342"/>
    </row>
    <row r="86" spans="1:7">
      <c r="A86" s="540">
        <v>6603</v>
      </c>
      <c r="B86" s="540">
        <v>0.61</v>
      </c>
      <c r="C86" s="540">
        <v>356.83</v>
      </c>
      <c r="D86" s="540">
        <v>6589.5649000000003</v>
      </c>
      <c r="E86" s="540">
        <v>0.18</v>
      </c>
      <c r="F86" s="73"/>
      <c r="G86" s="342"/>
    </row>
    <row r="87" spans="1:7">
      <c r="A87" s="540">
        <v>6692</v>
      </c>
      <c r="B87" s="540">
        <v>0.24</v>
      </c>
      <c r="C87" s="540">
        <v>325.14999999999998</v>
      </c>
      <c r="D87" s="540">
        <v>6678.5623999999998</v>
      </c>
      <c r="E87" s="540">
        <v>0.48</v>
      </c>
      <c r="F87" s="73"/>
      <c r="G87" s="342"/>
    </row>
    <row r="88" spans="1:7">
      <c r="A88" s="540">
        <v>6781</v>
      </c>
      <c r="B88" s="540">
        <v>0.6</v>
      </c>
      <c r="C88" s="540">
        <v>314.12</v>
      </c>
      <c r="D88" s="540">
        <v>6767.5599000000002</v>
      </c>
      <c r="E88" s="540">
        <v>0.41</v>
      </c>
      <c r="F88" s="73"/>
      <c r="G88" s="342"/>
    </row>
    <row r="89" spans="1:7">
      <c r="A89" s="540">
        <v>6871</v>
      </c>
      <c r="B89" s="540">
        <v>1.17</v>
      </c>
      <c r="C89" s="540">
        <v>237.88</v>
      </c>
      <c r="D89" s="540">
        <v>6857.5511999999999</v>
      </c>
      <c r="E89" s="540">
        <v>1.31</v>
      </c>
      <c r="F89" s="73"/>
      <c r="G89" s="342"/>
    </row>
    <row r="90" spans="1:7">
      <c r="A90" s="540">
        <v>6961</v>
      </c>
      <c r="B90" s="540">
        <v>1.64</v>
      </c>
      <c r="C90" s="540">
        <v>226.1</v>
      </c>
      <c r="D90" s="540">
        <v>6947.5240999999996</v>
      </c>
      <c r="E90" s="540">
        <v>0.61</v>
      </c>
      <c r="F90" s="360"/>
      <c r="G90" s="361"/>
    </row>
    <row r="91" spans="1:7">
      <c r="A91" s="540">
        <v>7050</v>
      </c>
      <c r="B91" s="540">
        <v>0.59</v>
      </c>
      <c r="C91" s="540">
        <v>250.91</v>
      </c>
      <c r="D91" s="540">
        <v>7036.5064000000002</v>
      </c>
      <c r="E91" s="540">
        <v>1.27</v>
      </c>
      <c r="F91" s="362"/>
      <c r="G91" s="363"/>
    </row>
    <row r="92" spans="1:7">
      <c r="A92" s="540">
        <v>7140</v>
      </c>
      <c r="B92" s="540">
        <v>1.54</v>
      </c>
      <c r="C92" s="540">
        <v>223.75</v>
      </c>
      <c r="D92" s="540">
        <v>7126.4903000000004</v>
      </c>
      <c r="E92" s="540">
        <v>1.17</v>
      </c>
      <c r="F92" s="73"/>
      <c r="G92" s="342"/>
    </row>
    <row r="93" spans="1:7">
      <c r="A93" s="540">
        <v>7229</v>
      </c>
      <c r="B93" s="540">
        <v>0.5</v>
      </c>
      <c r="C93" s="540">
        <v>207.42</v>
      </c>
      <c r="D93" s="540">
        <v>7215.4750999999997</v>
      </c>
      <c r="E93" s="540">
        <v>1.2</v>
      </c>
      <c r="F93" s="362"/>
      <c r="G93" s="363"/>
    </row>
    <row r="94" spans="1:7">
      <c r="A94" s="540">
        <v>7319</v>
      </c>
      <c r="B94" s="540">
        <v>0.64</v>
      </c>
      <c r="C94" s="540">
        <v>182.07</v>
      </c>
      <c r="D94" s="540">
        <v>7305.4708000000001</v>
      </c>
      <c r="E94" s="540">
        <v>0.32</v>
      </c>
      <c r="F94" s="360"/>
      <c r="G94" s="361"/>
    </row>
    <row r="95" spans="1:7">
      <c r="A95" s="540">
        <v>7408</v>
      </c>
      <c r="B95" s="540">
        <v>0.24</v>
      </c>
      <c r="C95" s="540">
        <v>187.34</v>
      </c>
      <c r="D95" s="540">
        <v>7394.4679999999998</v>
      </c>
      <c r="E95" s="540">
        <v>0.45</v>
      </c>
      <c r="F95" s="362"/>
      <c r="G95" s="363"/>
    </row>
    <row r="96" spans="1:7">
      <c r="A96" s="540">
        <v>7498</v>
      </c>
      <c r="B96" s="540">
        <v>0.48</v>
      </c>
      <c r="C96" s="540">
        <v>136.06</v>
      </c>
      <c r="D96" s="540">
        <v>7484.4663</v>
      </c>
      <c r="E96" s="540">
        <v>0.42</v>
      </c>
      <c r="F96" s="362"/>
      <c r="G96" s="363"/>
    </row>
    <row r="97" spans="1:7">
      <c r="A97" s="540">
        <v>7587</v>
      </c>
      <c r="B97" s="540">
        <v>0.39</v>
      </c>
      <c r="C97" s="540">
        <v>142.66999999999999</v>
      </c>
      <c r="D97" s="540">
        <v>7573.4638000000004</v>
      </c>
      <c r="E97" s="540">
        <v>0.12</v>
      </c>
      <c r="F97" s="362"/>
      <c r="G97" s="363"/>
    </row>
    <row r="98" spans="1:7">
      <c r="A98" s="540">
        <v>7677</v>
      </c>
      <c r="B98" s="540">
        <v>0.31</v>
      </c>
      <c r="C98" s="540">
        <v>84.99</v>
      </c>
      <c r="D98" s="540">
        <v>7663.4623000000001</v>
      </c>
      <c r="E98" s="540">
        <v>0.38</v>
      </c>
      <c r="F98" s="362"/>
      <c r="G98" s="363"/>
    </row>
    <row r="99" spans="1:7">
      <c r="A99" s="540">
        <v>7766</v>
      </c>
      <c r="B99" s="540">
        <v>0.49</v>
      </c>
      <c r="C99" s="540">
        <v>113.91</v>
      </c>
      <c r="D99" s="540">
        <v>7752.4602000000004</v>
      </c>
      <c r="E99" s="540">
        <v>0.3</v>
      </c>
      <c r="F99" s="360"/>
      <c r="G99" s="361"/>
    </row>
    <row r="100" spans="1:7">
      <c r="A100" s="540">
        <v>7856</v>
      </c>
      <c r="B100" s="540">
        <v>0.67</v>
      </c>
      <c r="C100" s="540">
        <v>91.25</v>
      </c>
      <c r="D100" s="540">
        <v>7842.4557000000004</v>
      </c>
      <c r="E100" s="540">
        <v>0.32</v>
      </c>
      <c r="F100" s="73"/>
      <c r="G100" s="342"/>
    </row>
    <row r="101" spans="1:7">
      <c r="A101" s="540">
        <v>7946</v>
      </c>
      <c r="B101" s="540">
        <v>0.79</v>
      </c>
      <c r="C101" s="540">
        <v>72.05</v>
      </c>
      <c r="D101" s="540">
        <v>7932.4485000000004</v>
      </c>
      <c r="E101" s="540">
        <v>0.3</v>
      </c>
      <c r="F101" s="73"/>
      <c r="G101" s="342"/>
    </row>
    <row r="102" spans="1:7">
      <c r="A102" s="540">
        <v>8035</v>
      </c>
      <c r="B102" s="540">
        <v>0.8</v>
      </c>
      <c r="C102" s="540">
        <v>75.56</v>
      </c>
      <c r="D102" s="540">
        <v>8021.4399000000003</v>
      </c>
      <c r="E102" s="540">
        <v>0.06</v>
      </c>
      <c r="F102" s="73"/>
      <c r="G102" s="342"/>
    </row>
    <row r="103" spans="1:7">
      <c r="A103" s="540">
        <v>8125</v>
      </c>
      <c r="B103" s="540">
        <v>1.07</v>
      </c>
      <c r="C103" s="540">
        <v>79.38</v>
      </c>
      <c r="D103" s="540">
        <v>8111.4278999999997</v>
      </c>
      <c r="E103" s="540">
        <v>0.31</v>
      </c>
      <c r="F103" s="73"/>
      <c r="G103" s="342"/>
    </row>
    <row r="104" spans="1:7">
      <c r="A104" s="540">
        <v>8215</v>
      </c>
      <c r="B104" s="540">
        <v>1.45</v>
      </c>
      <c r="C104" s="540">
        <v>86.15</v>
      </c>
      <c r="D104" s="540">
        <v>8201.4060000000009</v>
      </c>
      <c r="E104" s="540">
        <v>0.45</v>
      </c>
      <c r="F104" s="73"/>
      <c r="G104" s="342"/>
    </row>
    <row r="105" spans="1:7">
      <c r="A105" s="540">
        <v>8290</v>
      </c>
      <c r="B105" s="540">
        <v>1.44</v>
      </c>
      <c r="C105" s="540">
        <v>83.18</v>
      </c>
      <c r="D105" s="540">
        <v>8276.3822</v>
      </c>
      <c r="E105" s="540">
        <v>0.1</v>
      </c>
      <c r="F105" s="73"/>
      <c r="G105" s="342"/>
    </row>
    <row r="106" spans="1:7">
      <c r="A106" s="540">
        <v>8368</v>
      </c>
      <c r="B106" s="540">
        <v>1.42</v>
      </c>
      <c r="C106" s="540">
        <v>83.51</v>
      </c>
      <c r="D106" s="540">
        <v>8354.3579000000009</v>
      </c>
      <c r="E106" s="540">
        <v>0.03</v>
      </c>
      <c r="F106" s="73"/>
      <c r="G106" s="342"/>
    </row>
    <row r="107" spans="1:7">
      <c r="A107" s="540">
        <v>8458</v>
      </c>
      <c r="B107" s="540">
        <v>9.14</v>
      </c>
      <c r="C107" s="540">
        <v>349</v>
      </c>
      <c r="D107" s="540">
        <v>8443.9719999999998</v>
      </c>
      <c r="E107" s="540">
        <v>10.4</v>
      </c>
      <c r="F107" s="73"/>
      <c r="G107" s="342"/>
    </row>
    <row r="108" spans="1:7">
      <c r="A108" s="540">
        <v>8547</v>
      </c>
      <c r="B108" s="540">
        <v>20.93</v>
      </c>
      <c r="C108" s="540">
        <v>349.32</v>
      </c>
      <c r="D108" s="540">
        <v>8529.7738000000008</v>
      </c>
      <c r="E108" s="540">
        <v>13.25</v>
      </c>
      <c r="F108" s="73"/>
      <c r="G108" s="342"/>
    </row>
    <row r="109" spans="1:7">
      <c r="A109" s="541">
        <v>8637</v>
      </c>
      <c r="B109" s="541">
        <v>30.1</v>
      </c>
      <c r="C109" s="541">
        <v>349.25</v>
      </c>
      <c r="D109" s="541">
        <v>8610.9096000000009</v>
      </c>
      <c r="E109" s="541">
        <v>10.19</v>
      </c>
      <c r="F109" s="345" t="s">
        <v>370</v>
      </c>
      <c r="G109" s="346" t="s">
        <v>441</v>
      </c>
    </row>
    <row r="110" spans="1:7">
      <c r="A110" s="540">
        <v>8726</v>
      </c>
      <c r="B110" s="540">
        <v>37.57</v>
      </c>
      <c r="C110" s="540">
        <v>347.23</v>
      </c>
      <c r="D110" s="540">
        <v>8684.7870000000003</v>
      </c>
      <c r="E110" s="540">
        <v>8.49</v>
      </c>
      <c r="F110" s="73"/>
      <c r="G110" s="342"/>
    </row>
    <row r="111" spans="1:7">
      <c r="A111" s="540">
        <v>8816</v>
      </c>
      <c r="B111" s="540">
        <v>45.54</v>
      </c>
      <c r="C111" s="540">
        <v>346.69</v>
      </c>
      <c r="D111" s="540">
        <v>8752.0817000000006</v>
      </c>
      <c r="E111" s="540">
        <v>8.86</v>
      </c>
      <c r="F111" s="73"/>
      <c r="G111" s="342"/>
    </row>
    <row r="112" spans="1:7">
      <c r="A112" s="540">
        <v>8905</v>
      </c>
      <c r="B112" s="540">
        <v>53.56</v>
      </c>
      <c r="C112" s="540">
        <v>346.17</v>
      </c>
      <c r="D112" s="540">
        <v>8809.7765999999992</v>
      </c>
      <c r="E112" s="540">
        <v>9.02</v>
      </c>
      <c r="F112" s="360"/>
      <c r="G112" s="361"/>
    </row>
    <row r="113" spans="1:7">
      <c r="A113" s="540">
        <v>8929</v>
      </c>
      <c r="B113" s="540">
        <v>56.45</v>
      </c>
      <c r="C113" s="540">
        <v>348.34</v>
      </c>
      <c r="D113" s="540">
        <v>8823.5403000000006</v>
      </c>
      <c r="E113" s="540">
        <v>14.14</v>
      </c>
      <c r="F113" s="362"/>
      <c r="G113" s="363"/>
    </row>
    <row r="114" spans="1:7">
      <c r="A114" s="541">
        <v>8974</v>
      </c>
      <c r="B114" s="541">
        <v>59.71</v>
      </c>
      <c r="C114" s="541">
        <v>349.83</v>
      </c>
      <c r="D114" s="541">
        <v>8847.3310999999994</v>
      </c>
      <c r="E114" s="541">
        <v>7.77</v>
      </c>
      <c r="F114" s="345" t="s">
        <v>371</v>
      </c>
      <c r="G114" s="346" t="s">
        <v>442</v>
      </c>
    </row>
    <row r="115" spans="1:7">
      <c r="A115" s="540">
        <v>9018</v>
      </c>
      <c r="B115" s="540">
        <v>62.19</v>
      </c>
      <c r="C115" s="540">
        <v>350.53</v>
      </c>
      <c r="D115" s="540">
        <v>8868.6949000000004</v>
      </c>
      <c r="E115" s="540">
        <v>5.81</v>
      </c>
      <c r="F115" s="362"/>
      <c r="G115" s="363"/>
    </row>
    <row r="116" spans="1:7">
      <c r="A116" s="540">
        <v>9063</v>
      </c>
      <c r="B116" s="540">
        <v>66.069999999999993</v>
      </c>
      <c r="C116" s="540">
        <v>349.38</v>
      </c>
      <c r="D116" s="540">
        <v>8888.3264999999992</v>
      </c>
      <c r="E116" s="540">
        <v>8.92</v>
      </c>
      <c r="F116" s="360"/>
      <c r="G116" s="361"/>
    </row>
    <row r="117" spans="1:7">
      <c r="A117" s="540">
        <v>9108</v>
      </c>
      <c r="B117" s="540">
        <v>69.44</v>
      </c>
      <c r="C117" s="540">
        <v>347.27</v>
      </c>
      <c r="D117" s="540">
        <v>8905.3613000000005</v>
      </c>
      <c r="E117" s="540">
        <v>8.66</v>
      </c>
      <c r="F117" s="362"/>
      <c r="G117" s="363"/>
    </row>
    <row r="118" spans="1:7">
      <c r="A118" s="540">
        <v>9153</v>
      </c>
      <c r="B118" s="540">
        <v>71.099999999999994</v>
      </c>
      <c r="C118" s="540">
        <v>344.88</v>
      </c>
      <c r="D118" s="540">
        <v>8920.5542000000005</v>
      </c>
      <c r="E118" s="540">
        <v>6.21</v>
      </c>
      <c r="F118" s="362"/>
      <c r="G118" s="363"/>
    </row>
    <row r="119" spans="1:7">
      <c r="A119" s="540">
        <v>9197</v>
      </c>
      <c r="B119" s="540">
        <v>73.86</v>
      </c>
      <c r="C119" s="540">
        <v>344.62</v>
      </c>
      <c r="D119" s="540">
        <v>8933.7986000000001</v>
      </c>
      <c r="E119" s="540">
        <v>6.3</v>
      </c>
      <c r="F119" s="362"/>
      <c r="G119" s="363"/>
    </row>
    <row r="120" spans="1:7">
      <c r="A120" s="540">
        <v>9242</v>
      </c>
      <c r="B120" s="540">
        <v>78.41</v>
      </c>
      <c r="C120" s="540">
        <v>345.17</v>
      </c>
      <c r="D120" s="540">
        <v>8944.5794000000005</v>
      </c>
      <c r="E120" s="540">
        <v>10.18</v>
      </c>
      <c r="F120" s="362"/>
      <c r="G120" s="363"/>
    </row>
    <row r="121" spans="1:7">
      <c r="A121" s="540">
        <v>9287</v>
      </c>
      <c r="B121" s="540">
        <v>83.42</v>
      </c>
      <c r="C121" s="540">
        <v>345.44</v>
      </c>
      <c r="D121" s="540">
        <v>8951.6826999999994</v>
      </c>
      <c r="E121" s="540">
        <v>11.15</v>
      </c>
      <c r="F121" s="360"/>
      <c r="G121" s="361"/>
    </row>
    <row r="122" spans="1:7">
      <c r="A122" s="541">
        <v>9376</v>
      </c>
      <c r="B122" s="541">
        <v>89.05</v>
      </c>
      <c r="C122" s="541">
        <v>346.62</v>
      </c>
      <c r="D122" s="541">
        <v>8957.5246999999999</v>
      </c>
      <c r="E122" s="541">
        <v>6.46</v>
      </c>
      <c r="F122" s="345" t="s">
        <v>372</v>
      </c>
      <c r="G122" s="346" t="s">
        <v>443</v>
      </c>
    </row>
    <row r="123" spans="1:7">
      <c r="A123" s="540">
        <v>9466</v>
      </c>
      <c r="B123" s="540">
        <v>89.3</v>
      </c>
      <c r="C123" s="540">
        <v>345.54</v>
      </c>
      <c r="D123" s="540">
        <v>8958.8205999999991</v>
      </c>
      <c r="E123" s="540">
        <v>1.23</v>
      </c>
      <c r="F123" s="347"/>
      <c r="G123" s="348" t="s">
        <v>444</v>
      </c>
    </row>
    <row r="124" spans="1:7">
      <c r="A124" s="540">
        <v>9555</v>
      </c>
      <c r="B124" s="540">
        <v>90.7</v>
      </c>
      <c r="C124" s="540">
        <v>346.57</v>
      </c>
      <c r="D124" s="540">
        <v>8958.8205999999991</v>
      </c>
      <c r="E124" s="540">
        <v>1.95</v>
      </c>
      <c r="F124" s="73"/>
      <c r="G124" s="342"/>
    </row>
    <row r="125" spans="1:7">
      <c r="A125" s="540">
        <v>9645</v>
      </c>
      <c r="B125" s="540">
        <v>92.52</v>
      </c>
      <c r="C125" s="540">
        <v>348.09</v>
      </c>
      <c r="D125" s="540">
        <v>8956.2919000000002</v>
      </c>
      <c r="E125" s="540">
        <v>2.63</v>
      </c>
      <c r="F125" s="73"/>
      <c r="G125" s="342"/>
    </row>
    <row r="126" spans="1:7">
      <c r="A126" s="540">
        <v>9734</v>
      </c>
      <c r="B126" s="540">
        <v>91.29</v>
      </c>
      <c r="C126" s="540">
        <v>347.51</v>
      </c>
      <c r="D126" s="540">
        <v>8953.3333000000002</v>
      </c>
      <c r="E126" s="540">
        <v>1.53</v>
      </c>
      <c r="F126" s="73"/>
      <c r="G126" s="342"/>
    </row>
    <row r="127" spans="1:7">
      <c r="A127" s="540">
        <v>9824</v>
      </c>
      <c r="B127" s="540">
        <v>91.12</v>
      </c>
      <c r="C127" s="540">
        <v>347.31</v>
      </c>
      <c r="D127" s="540">
        <v>8951.4405999999999</v>
      </c>
      <c r="E127" s="540">
        <v>0.28999999999999998</v>
      </c>
      <c r="F127" s="73"/>
      <c r="G127" s="342"/>
    </row>
    <row r="128" spans="1:7">
      <c r="A128" s="540">
        <v>9913</v>
      </c>
      <c r="B128" s="540">
        <v>90.56</v>
      </c>
      <c r="C128" s="540">
        <v>344.94</v>
      </c>
      <c r="D128" s="540">
        <v>8950.1357000000007</v>
      </c>
      <c r="E128" s="540">
        <v>2.74</v>
      </c>
      <c r="F128" s="73"/>
      <c r="G128" s="342"/>
    </row>
    <row r="129" spans="1:7">
      <c r="A129" s="540">
        <v>10002</v>
      </c>
      <c r="B129" s="540">
        <v>90.9</v>
      </c>
      <c r="C129" s="540">
        <v>345.24</v>
      </c>
      <c r="D129" s="540">
        <v>8949.0018</v>
      </c>
      <c r="E129" s="540">
        <v>0.51</v>
      </c>
      <c r="F129" s="73"/>
      <c r="G129" s="342"/>
    </row>
    <row r="130" spans="1:7">
      <c r="A130" s="540">
        <v>10092</v>
      </c>
      <c r="B130" s="540">
        <v>91.19</v>
      </c>
      <c r="C130" s="540">
        <v>342.93</v>
      </c>
      <c r="D130" s="540">
        <v>8947.3601999999992</v>
      </c>
      <c r="E130" s="540">
        <v>2.59</v>
      </c>
      <c r="F130" s="73"/>
      <c r="G130" s="342"/>
    </row>
    <row r="131" spans="1:7">
      <c r="A131" s="540">
        <v>10181</v>
      </c>
      <c r="B131" s="540">
        <v>90.18</v>
      </c>
      <c r="C131" s="540">
        <v>340.02</v>
      </c>
      <c r="D131" s="540">
        <v>8946.2960000000003</v>
      </c>
      <c r="E131" s="540">
        <v>3.46</v>
      </c>
      <c r="F131" s="73"/>
      <c r="G131" s="342"/>
    </row>
    <row r="132" spans="1:7">
      <c r="A132" s="540">
        <v>10271</v>
      </c>
      <c r="B132" s="540">
        <v>89.7</v>
      </c>
      <c r="C132" s="540">
        <v>341.81</v>
      </c>
      <c r="D132" s="540">
        <v>8946.3901999999998</v>
      </c>
      <c r="E132" s="540">
        <v>2.06</v>
      </c>
      <c r="F132" s="73"/>
      <c r="G132" s="342"/>
    </row>
    <row r="133" spans="1:7">
      <c r="A133" s="540">
        <v>10360</v>
      </c>
      <c r="B133" s="540">
        <v>90.49</v>
      </c>
      <c r="C133" s="540">
        <v>342.47</v>
      </c>
      <c r="D133" s="540">
        <v>8946.2425999999996</v>
      </c>
      <c r="E133" s="540">
        <v>1.1599999999999999</v>
      </c>
      <c r="F133" s="73"/>
      <c r="G133" s="342"/>
    </row>
    <row r="134" spans="1:7">
      <c r="A134" s="540">
        <v>10450</v>
      </c>
      <c r="B134" s="540">
        <v>90.74</v>
      </c>
      <c r="C134" s="540">
        <v>346.26</v>
      </c>
      <c r="D134" s="540">
        <v>8945.2762999999995</v>
      </c>
      <c r="E134" s="540">
        <v>4.22</v>
      </c>
      <c r="F134" s="73"/>
      <c r="G134" s="342"/>
    </row>
    <row r="135" spans="1:7">
      <c r="A135" s="540">
        <v>10539</v>
      </c>
      <c r="B135" s="540">
        <v>91.92</v>
      </c>
      <c r="C135" s="540">
        <v>348.26</v>
      </c>
      <c r="D135" s="540">
        <v>8943.2103000000006</v>
      </c>
      <c r="E135" s="540">
        <v>2.61</v>
      </c>
      <c r="F135" s="73"/>
      <c r="G135" s="342"/>
    </row>
    <row r="136" spans="1:7">
      <c r="A136" s="540">
        <v>10629</v>
      </c>
      <c r="B136" s="540">
        <v>89.03</v>
      </c>
      <c r="C136" s="540">
        <v>347.29</v>
      </c>
      <c r="D136" s="540">
        <v>8942.4642999999996</v>
      </c>
      <c r="E136" s="540">
        <v>3.39</v>
      </c>
      <c r="F136" s="73"/>
      <c r="G136" s="342"/>
    </row>
    <row r="137" spans="1:7">
      <c r="A137" s="540">
        <v>10718</v>
      </c>
      <c r="B137" s="540">
        <v>89.54</v>
      </c>
      <c r="C137" s="540">
        <v>347.69</v>
      </c>
      <c r="D137" s="540">
        <v>8943.5748999999996</v>
      </c>
      <c r="E137" s="540">
        <v>0.73</v>
      </c>
      <c r="F137" s="73"/>
      <c r="G137" s="342"/>
    </row>
    <row r="138" spans="1:7">
      <c r="A138" s="540">
        <v>10808</v>
      </c>
      <c r="B138" s="540">
        <v>90.1</v>
      </c>
      <c r="C138" s="540">
        <v>347.31</v>
      </c>
      <c r="D138" s="540">
        <v>8943.8575999999994</v>
      </c>
      <c r="E138" s="540">
        <v>0.75</v>
      </c>
      <c r="F138" s="73"/>
      <c r="G138" s="342"/>
    </row>
    <row r="139" spans="1:7">
      <c r="A139" s="540">
        <v>10898</v>
      </c>
      <c r="B139" s="540">
        <v>89.76</v>
      </c>
      <c r="C139" s="540">
        <v>345.72</v>
      </c>
      <c r="D139" s="540">
        <v>8943.9675999999999</v>
      </c>
      <c r="E139" s="540">
        <v>1.81</v>
      </c>
      <c r="F139" s="73"/>
      <c r="G139" s="342"/>
    </row>
    <row r="140" spans="1:7">
      <c r="A140" s="540">
        <v>10987</v>
      </c>
      <c r="B140" s="540">
        <v>91.05</v>
      </c>
      <c r="C140" s="540">
        <v>347.88</v>
      </c>
      <c r="D140" s="540">
        <v>8943.3384000000005</v>
      </c>
      <c r="E140" s="540">
        <v>2.83</v>
      </c>
      <c r="F140" s="73"/>
      <c r="G140" s="342"/>
    </row>
    <row r="141" spans="1:7">
      <c r="A141" s="540">
        <v>11077</v>
      </c>
      <c r="B141" s="540">
        <v>91.81</v>
      </c>
      <c r="C141" s="540">
        <v>347.84</v>
      </c>
      <c r="D141" s="540">
        <v>8941.0923999999995</v>
      </c>
      <c r="E141" s="540">
        <v>0.85</v>
      </c>
      <c r="F141" s="73"/>
      <c r="G141" s="342"/>
    </row>
    <row r="142" spans="1:7">
      <c r="A142" s="540">
        <v>11167</v>
      </c>
      <c r="B142" s="540">
        <v>90.26</v>
      </c>
      <c r="C142" s="540">
        <v>347.72</v>
      </c>
      <c r="D142" s="540">
        <v>8939.4668000000001</v>
      </c>
      <c r="E142" s="540">
        <v>1.73</v>
      </c>
      <c r="F142" s="73"/>
      <c r="G142" s="342"/>
    </row>
    <row r="143" spans="1:7">
      <c r="A143" s="540">
        <v>11260</v>
      </c>
      <c r="B143" s="540">
        <v>90.15</v>
      </c>
      <c r="C143" s="540">
        <v>347.44</v>
      </c>
      <c r="D143" s="540">
        <v>8939.1340999999993</v>
      </c>
      <c r="E143" s="540">
        <v>0.32</v>
      </c>
      <c r="F143" s="73"/>
      <c r="G143" s="342"/>
    </row>
    <row r="144" spans="1:7">
      <c r="A144" s="540">
        <v>11355</v>
      </c>
      <c r="B144" s="540">
        <v>90.26</v>
      </c>
      <c r="C144" s="540">
        <v>347.04</v>
      </c>
      <c r="D144" s="540">
        <v>8938.7942000000003</v>
      </c>
      <c r="E144" s="540">
        <v>0.44</v>
      </c>
      <c r="F144" s="73"/>
      <c r="G144" s="342"/>
    </row>
    <row r="145" spans="1:7">
      <c r="A145" s="540">
        <v>11449</v>
      </c>
      <c r="B145" s="540">
        <v>91.27</v>
      </c>
      <c r="C145" s="540">
        <v>348.54</v>
      </c>
      <c r="D145" s="540">
        <v>8937.5391</v>
      </c>
      <c r="E145" s="540">
        <v>1.92</v>
      </c>
      <c r="F145" s="73"/>
      <c r="G145" s="342"/>
    </row>
    <row r="146" spans="1:7">
      <c r="A146" s="540">
        <v>11543</v>
      </c>
      <c r="B146" s="540">
        <v>90.12</v>
      </c>
      <c r="C146" s="540">
        <v>346.19</v>
      </c>
      <c r="D146" s="540">
        <v>8936.3986999999997</v>
      </c>
      <c r="E146" s="540">
        <v>2.78</v>
      </c>
      <c r="F146" s="73"/>
      <c r="G146" s="342"/>
    </row>
    <row r="147" spans="1:7">
      <c r="A147" s="540">
        <v>11637</v>
      </c>
      <c r="B147" s="540">
        <v>90.52</v>
      </c>
      <c r="C147" s="540">
        <v>345.54</v>
      </c>
      <c r="D147" s="540">
        <v>8935.8737000000001</v>
      </c>
      <c r="E147" s="540">
        <v>0.81</v>
      </c>
      <c r="F147" s="73"/>
      <c r="G147" s="342"/>
    </row>
    <row r="148" spans="1:7">
      <c r="A148" s="540">
        <v>11731</v>
      </c>
      <c r="B148" s="540">
        <v>90.12</v>
      </c>
      <c r="C148" s="540">
        <v>344.2</v>
      </c>
      <c r="D148" s="540">
        <v>8935.3487000000005</v>
      </c>
      <c r="E148" s="540">
        <v>1.49</v>
      </c>
      <c r="F148" s="73"/>
      <c r="G148" s="342"/>
    </row>
    <row r="149" spans="1:7">
      <c r="A149" s="540">
        <v>11824</v>
      </c>
      <c r="B149" s="540">
        <v>89.56</v>
      </c>
      <c r="C149" s="540">
        <v>342.63</v>
      </c>
      <c r="D149" s="540">
        <v>8935.6083999999992</v>
      </c>
      <c r="E149" s="540">
        <v>1.79</v>
      </c>
      <c r="F149" s="73"/>
      <c r="G149" s="342"/>
    </row>
    <row r="150" spans="1:7">
      <c r="A150" s="540">
        <v>11918</v>
      </c>
      <c r="B150" s="540">
        <v>90.88</v>
      </c>
      <c r="C150" s="540">
        <v>347.99</v>
      </c>
      <c r="D150" s="540">
        <v>8935.2473000000009</v>
      </c>
      <c r="E150" s="540">
        <v>5.87</v>
      </c>
      <c r="F150" s="73"/>
      <c r="G150" s="342"/>
    </row>
    <row r="151" spans="1:7">
      <c r="A151" s="540">
        <v>12012</v>
      </c>
      <c r="B151" s="540">
        <v>91.39</v>
      </c>
      <c r="C151" s="540">
        <v>348.32</v>
      </c>
      <c r="D151" s="540">
        <v>8933.3852999999999</v>
      </c>
      <c r="E151" s="540">
        <v>0.65</v>
      </c>
      <c r="F151" s="73"/>
      <c r="G151" s="342"/>
    </row>
    <row r="152" spans="1:7">
      <c r="A152" s="540">
        <v>12106</v>
      </c>
      <c r="B152" s="540">
        <v>91.86</v>
      </c>
      <c r="C152" s="540">
        <v>348.03</v>
      </c>
      <c r="D152" s="540">
        <v>8930.7196999999996</v>
      </c>
      <c r="E152" s="540">
        <v>0.59</v>
      </c>
      <c r="F152" s="73"/>
      <c r="G152" s="342"/>
    </row>
    <row r="153" spans="1:7">
      <c r="A153" s="540">
        <v>12196</v>
      </c>
      <c r="B153" s="540">
        <v>91.11</v>
      </c>
      <c r="C153" s="540">
        <v>346.98</v>
      </c>
      <c r="D153" s="540">
        <v>8928.3871999999992</v>
      </c>
      <c r="E153" s="540">
        <v>1.43</v>
      </c>
      <c r="F153" s="73"/>
      <c r="G153" s="342"/>
    </row>
    <row r="154" spans="1:7">
      <c r="A154" s="540">
        <v>12285</v>
      </c>
      <c r="B154" s="540">
        <v>91.69</v>
      </c>
      <c r="C154" s="540">
        <v>346.96</v>
      </c>
      <c r="D154" s="540">
        <v>8926.2127999999993</v>
      </c>
      <c r="E154" s="540">
        <v>0.65</v>
      </c>
      <c r="F154" s="73"/>
      <c r="G154" s="342"/>
    </row>
    <row r="155" spans="1:7">
      <c r="A155" s="540">
        <v>12375</v>
      </c>
      <c r="B155" s="540">
        <v>92.62</v>
      </c>
      <c r="C155" s="540">
        <v>346.64</v>
      </c>
      <c r="D155" s="540">
        <v>8922.8284999999996</v>
      </c>
      <c r="E155" s="540">
        <v>1.0900000000000001</v>
      </c>
      <c r="F155" s="73"/>
      <c r="G155" s="342"/>
    </row>
    <row r="156" spans="1:7">
      <c r="A156" s="540">
        <v>12464</v>
      </c>
      <c r="B156" s="540">
        <v>89.65</v>
      </c>
      <c r="C156" s="540">
        <v>344.26</v>
      </c>
      <c r="D156" s="540">
        <v>8921.0655999999999</v>
      </c>
      <c r="E156" s="540">
        <v>4.28</v>
      </c>
      <c r="F156" s="73"/>
      <c r="G156" s="342"/>
    </row>
    <row r="157" spans="1:7">
      <c r="A157" s="540">
        <v>12553</v>
      </c>
      <c r="B157" s="540">
        <v>89.2</v>
      </c>
      <c r="C157" s="540">
        <v>343.7</v>
      </c>
      <c r="D157" s="540">
        <v>8921.9586999999992</v>
      </c>
      <c r="E157" s="540">
        <v>0.81</v>
      </c>
      <c r="F157" s="73"/>
      <c r="G157" s="342"/>
    </row>
    <row r="158" spans="1:7">
      <c r="A158" s="540">
        <v>12643</v>
      </c>
      <c r="B158" s="540">
        <v>90.6</v>
      </c>
      <c r="C158" s="540">
        <v>344.6</v>
      </c>
      <c r="D158" s="540">
        <v>8922.1157999999996</v>
      </c>
      <c r="E158" s="540">
        <v>1.85</v>
      </c>
      <c r="F158" s="73"/>
      <c r="G158" s="342"/>
    </row>
    <row r="159" spans="1:7">
      <c r="A159" s="540">
        <v>12733</v>
      </c>
      <c r="B159" s="540">
        <v>89.09</v>
      </c>
      <c r="C159" s="540">
        <v>341.89</v>
      </c>
      <c r="D159" s="540">
        <v>8922.3593000000001</v>
      </c>
      <c r="E159" s="540">
        <v>3.45</v>
      </c>
      <c r="F159" s="73"/>
      <c r="G159" s="342"/>
    </row>
    <row r="160" spans="1:7">
      <c r="A160" s="540">
        <v>12822</v>
      </c>
      <c r="B160" s="540">
        <v>90.99</v>
      </c>
      <c r="C160" s="540">
        <v>342.12</v>
      </c>
      <c r="D160" s="540">
        <v>8922.2972000000009</v>
      </c>
      <c r="E160" s="540">
        <v>2.15</v>
      </c>
      <c r="F160" s="73"/>
      <c r="G160" s="342"/>
    </row>
    <row r="161" spans="1:7">
      <c r="A161" s="540">
        <v>12912</v>
      </c>
      <c r="B161" s="540">
        <v>89.51</v>
      </c>
      <c r="C161" s="540">
        <v>342.69</v>
      </c>
      <c r="D161" s="540">
        <v>8921.9045000000006</v>
      </c>
      <c r="E161" s="540">
        <v>1.76</v>
      </c>
      <c r="F161" s="73"/>
      <c r="G161" s="342"/>
    </row>
    <row r="162" spans="1:7">
      <c r="A162" s="540">
        <v>13001</v>
      </c>
      <c r="B162" s="540">
        <v>90.1</v>
      </c>
      <c r="C162" s="540">
        <v>342.31</v>
      </c>
      <c r="D162" s="540">
        <v>8922.2073999999993</v>
      </c>
      <c r="E162" s="540">
        <v>0.79</v>
      </c>
      <c r="F162" s="73"/>
      <c r="G162" s="342"/>
    </row>
    <row r="163" spans="1:7">
      <c r="A163" s="540">
        <v>13090</v>
      </c>
      <c r="B163" s="540">
        <v>90.88</v>
      </c>
      <c r="C163" s="540">
        <v>341.6</v>
      </c>
      <c r="D163" s="540">
        <v>8921.4462999999996</v>
      </c>
      <c r="E163" s="540">
        <v>1.19</v>
      </c>
      <c r="F163" s="73"/>
      <c r="G163" s="342"/>
    </row>
    <row r="164" spans="1:7">
      <c r="A164" s="540">
        <v>13180</v>
      </c>
      <c r="B164" s="540">
        <v>91.08</v>
      </c>
      <c r="C164" s="540">
        <v>344.66</v>
      </c>
      <c r="D164" s="540">
        <v>8919.9066000000003</v>
      </c>
      <c r="E164" s="540">
        <v>3.41</v>
      </c>
      <c r="F164" s="73"/>
      <c r="G164" s="342"/>
    </row>
    <row r="165" spans="1:7">
      <c r="A165" s="540">
        <v>13270</v>
      </c>
      <c r="B165" s="540">
        <v>89.45</v>
      </c>
      <c r="C165" s="540">
        <v>343.75</v>
      </c>
      <c r="D165" s="540">
        <v>8919.4902999999995</v>
      </c>
      <c r="E165" s="540">
        <v>2.0699999999999998</v>
      </c>
      <c r="F165" s="73"/>
      <c r="G165" s="342"/>
    </row>
    <row r="166" spans="1:7">
      <c r="A166" s="540">
        <v>13359</v>
      </c>
      <c r="B166" s="540">
        <v>88.81</v>
      </c>
      <c r="C166" s="540">
        <v>342.3</v>
      </c>
      <c r="D166" s="540">
        <v>8920.8418000000001</v>
      </c>
      <c r="E166" s="540">
        <v>1.78</v>
      </c>
      <c r="F166" s="73"/>
      <c r="G166" s="342"/>
    </row>
    <row r="167" spans="1:7">
      <c r="A167" s="540">
        <v>13449</v>
      </c>
      <c r="B167" s="540">
        <v>89.73</v>
      </c>
      <c r="C167" s="540">
        <v>344.97</v>
      </c>
      <c r="D167" s="540">
        <v>8921.9886000000006</v>
      </c>
      <c r="E167" s="540">
        <v>3.14</v>
      </c>
      <c r="F167" s="73"/>
      <c r="G167" s="342"/>
    </row>
    <row r="168" spans="1:7">
      <c r="A168" s="540">
        <v>13539</v>
      </c>
      <c r="B168" s="540">
        <v>89.59</v>
      </c>
      <c r="C168" s="540">
        <v>346.26</v>
      </c>
      <c r="D168" s="540">
        <v>8922.5226999999995</v>
      </c>
      <c r="E168" s="540">
        <v>1.44</v>
      </c>
      <c r="F168" s="73"/>
      <c r="G168" s="342"/>
    </row>
    <row r="169" spans="1:7">
      <c r="A169" s="540">
        <v>13628</v>
      </c>
      <c r="B169" s="540">
        <v>91.02</v>
      </c>
      <c r="C169" s="540">
        <v>347.83</v>
      </c>
      <c r="D169" s="540">
        <v>8922.0488999999998</v>
      </c>
      <c r="E169" s="540">
        <v>2.39</v>
      </c>
      <c r="F169" s="73"/>
      <c r="G169" s="342"/>
    </row>
    <row r="170" spans="1:7">
      <c r="A170" s="540">
        <v>13718</v>
      </c>
      <c r="B170" s="540">
        <v>91.13</v>
      </c>
      <c r="C170" s="540">
        <v>347.83</v>
      </c>
      <c r="D170" s="540">
        <v>8920.3603999999996</v>
      </c>
      <c r="E170" s="540">
        <v>0.12</v>
      </c>
      <c r="F170" s="73"/>
      <c r="G170" s="342"/>
    </row>
    <row r="171" spans="1:7">
      <c r="A171" s="540">
        <v>13807</v>
      </c>
      <c r="B171" s="540">
        <v>89.34</v>
      </c>
      <c r="C171" s="540">
        <v>345.1</v>
      </c>
      <c r="D171" s="540">
        <v>8919.9953000000005</v>
      </c>
      <c r="E171" s="540">
        <v>3.67</v>
      </c>
      <c r="F171" s="73"/>
      <c r="G171" s="342"/>
    </row>
    <row r="172" spans="1:7">
      <c r="A172" s="540">
        <v>13896</v>
      </c>
      <c r="B172" s="540">
        <v>89.79</v>
      </c>
      <c r="C172" s="540">
        <v>345.35</v>
      </c>
      <c r="D172" s="540">
        <v>8920.6710000000003</v>
      </c>
      <c r="E172" s="540">
        <v>0.57999999999999996</v>
      </c>
      <c r="F172" s="73"/>
      <c r="G172" s="342"/>
    </row>
    <row r="173" spans="1:7">
      <c r="A173" s="540">
        <v>13986</v>
      </c>
      <c r="B173" s="540">
        <v>90.91</v>
      </c>
      <c r="C173" s="540">
        <v>345.3</v>
      </c>
      <c r="D173" s="540">
        <v>8920.1211999999996</v>
      </c>
      <c r="E173" s="540">
        <v>1.25</v>
      </c>
      <c r="F173" s="73"/>
      <c r="G173" s="342"/>
    </row>
    <row r="174" spans="1:7">
      <c r="A174" s="540">
        <v>14076</v>
      </c>
      <c r="B174" s="540">
        <v>91.33</v>
      </c>
      <c r="C174" s="540">
        <v>345.49</v>
      </c>
      <c r="D174" s="540">
        <v>8918.3621000000003</v>
      </c>
      <c r="E174" s="540">
        <v>0.51</v>
      </c>
      <c r="F174" s="73"/>
      <c r="G174" s="342"/>
    </row>
    <row r="175" spans="1:7">
      <c r="A175" s="540">
        <v>14165</v>
      </c>
      <c r="B175" s="540">
        <v>90.4</v>
      </c>
      <c r="C175" s="540">
        <v>344.78</v>
      </c>
      <c r="D175" s="540">
        <v>8917.0185000000001</v>
      </c>
      <c r="E175" s="540">
        <v>1.31</v>
      </c>
      <c r="F175" s="73"/>
      <c r="G175" s="342"/>
    </row>
    <row r="176" spans="1:7">
      <c r="A176" s="540">
        <v>14255</v>
      </c>
      <c r="B176" s="540">
        <v>90.68</v>
      </c>
      <c r="C176" s="540">
        <v>347.09</v>
      </c>
      <c r="D176" s="540">
        <v>8916.1700999999994</v>
      </c>
      <c r="E176" s="540">
        <v>2.59</v>
      </c>
      <c r="F176" s="73"/>
      <c r="G176" s="342"/>
    </row>
    <row r="177" spans="1:7">
      <c r="A177" s="540">
        <v>14344</v>
      </c>
      <c r="B177" s="540">
        <v>90.91</v>
      </c>
      <c r="C177" s="540">
        <v>348.26</v>
      </c>
      <c r="D177" s="540">
        <v>8914.9351999999999</v>
      </c>
      <c r="E177" s="540">
        <v>1.34</v>
      </c>
      <c r="F177" s="73"/>
      <c r="G177" s="342"/>
    </row>
    <row r="178" spans="1:7">
      <c r="A178" s="540">
        <v>14433</v>
      </c>
      <c r="B178" s="540">
        <v>91.16</v>
      </c>
      <c r="C178" s="540">
        <v>348.53</v>
      </c>
      <c r="D178" s="540">
        <v>8913.3276000000005</v>
      </c>
      <c r="E178" s="540">
        <v>0.41</v>
      </c>
      <c r="F178" s="73"/>
      <c r="G178" s="342"/>
    </row>
    <row r="179" spans="1:7">
      <c r="A179" s="540">
        <v>14523</v>
      </c>
      <c r="B179" s="540">
        <v>90.74</v>
      </c>
      <c r="C179" s="540">
        <v>348.57</v>
      </c>
      <c r="D179" s="540">
        <v>8911.8353999999999</v>
      </c>
      <c r="E179" s="540">
        <v>0.47</v>
      </c>
      <c r="F179" s="73"/>
      <c r="G179" s="342"/>
    </row>
    <row r="180" spans="1:7">
      <c r="A180" s="540">
        <v>14613</v>
      </c>
      <c r="B180" s="540">
        <v>91.44</v>
      </c>
      <c r="C180" s="540">
        <v>349.07</v>
      </c>
      <c r="D180" s="540">
        <v>8910.1234000000004</v>
      </c>
      <c r="E180" s="540">
        <v>0.96</v>
      </c>
      <c r="F180" s="73"/>
      <c r="G180" s="342"/>
    </row>
    <row r="181" spans="1:7">
      <c r="A181" s="540">
        <v>14702</v>
      </c>
      <c r="B181" s="540">
        <v>90.54</v>
      </c>
      <c r="C181" s="540">
        <v>349.43</v>
      </c>
      <c r="D181" s="540">
        <v>8908.5856000000003</v>
      </c>
      <c r="E181" s="540">
        <v>1.0900000000000001</v>
      </c>
      <c r="F181" s="73"/>
      <c r="G181" s="342"/>
    </row>
    <row r="182" spans="1:7">
      <c r="A182" s="540">
        <v>14792</v>
      </c>
      <c r="B182" s="540">
        <v>90.85</v>
      </c>
      <c r="C182" s="540">
        <v>349.69</v>
      </c>
      <c r="D182" s="540">
        <v>8907.4940000000006</v>
      </c>
      <c r="E182" s="540">
        <v>0.45</v>
      </c>
      <c r="F182" s="73"/>
      <c r="G182" s="342"/>
    </row>
    <row r="183" spans="1:7">
      <c r="A183" s="540">
        <v>14881</v>
      </c>
      <c r="B183" s="540">
        <v>90.68</v>
      </c>
      <c r="C183" s="540">
        <v>350.32</v>
      </c>
      <c r="D183" s="540">
        <v>8906.3057000000008</v>
      </c>
      <c r="E183" s="540">
        <v>0.73</v>
      </c>
      <c r="F183" s="73"/>
      <c r="G183" s="342"/>
    </row>
    <row r="184" spans="1:7">
      <c r="A184" s="540">
        <v>14971</v>
      </c>
      <c r="B184" s="540">
        <v>90.35</v>
      </c>
      <c r="C184" s="540">
        <v>348.63</v>
      </c>
      <c r="D184" s="540">
        <v>8905.4966999999997</v>
      </c>
      <c r="E184" s="540">
        <v>1.91</v>
      </c>
      <c r="F184" s="73"/>
      <c r="G184" s="342"/>
    </row>
    <row r="185" spans="1:7">
      <c r="A185" s="540">
        <v>15060</v>
      </c>
      <c r="B185" s="540">
        <v>91.08</v>
      </c>
      <c r="C185" s="540">
        <v>349.19</v>
      </c>
      <c r="D185" s="540">
        <v>8904.3860999999997</v>
      </c>
      <c r="E185" s="540">
        <v>1.03</v>
      </c>
      <c r="F185" s="73"/>
      <c r="G185" s="342"/>
    </row>
    <row r="186" spans="1:7">
      <c r="A186" s="540">
        <v>15150</v>
      </c>
      <c r="B186" s="540">
        <v>89.28</v>
      </c>
      <c r="C186" s="540">
        <v>345.81</v>
      </c>
      <c r="D186" s="540">
        <v>8904.1031999999996</v>
      </c>
      <c r="E186" s="540">
        <v>4.25</v>
      </c>
      <c r="F186" s="73"/>
      <c r="G186" s="342"/>
    </row>
    <row r="187" spans="1:7">
      <c r="A187" s="540">
        <v>15239</v>
      </c>
      <c r="B187" s="540">
        <v>92.03</v>
      </c>
      <c r="C187" s="540">
        <v>346.27</v>
      </c>
      <c r="D187" s="540">
        <v>8903.0859</v>
      </c>
      <c r="E187" s="540">
        <v>3.13</v>
      </c>
      <c r="F187" s="73"/>
      <c r="G187" s="342"/>
    </row>
    <row r="188" spans="1:7">
      <c r="A188" s="540">
        <v>15329</v>
      </c>
      <c r="B188" s="540">
        <v>91.55</v>
      </c>
      <c r="C188" s="540">
        <v>345.46</v>
      </c>
      <c r="D188" s="540">
        <v>8900.2746000000006</v>
      </c>
      <c r="E188" s="540">
        <v>1.05</v>
      </c>
      <c r="F188" s="73"/>
      <c r="G188" s="342"/>
    </row>
    <row r="189" spans="1:7">
      <c r="A189" s="540">
        <v>15419</v>
      </c>
      <c r="B189" s="540">
        <v>92.93</v>
      </c>
      <c r="C189" s="540">
        <v>346.11</v>
      </c>
      <c r="D189" s="540">
        <v>8896.7569999999996</v>
      </c>
      <c r="E189" s="540">
        <v>1.69</v>
      </c>
      <c r="F189" s="73"/>
      <c r="G189" s="342"/>
    </row>
    <row r="190" spans="1:7">
      <c r="A190" s="540">
        <v>15508</v>
      </c>
      <c r="B190" s="540">
        <v>92.84</v>
      </c>
      <c r="C190" s="540">
        <v>346.44</v>
      </c>
      <c r="D190" s="540">
        <v>8892.2775000000001</v>
      </c>
      <c r="E190" s="540">
        <v>0.38</v>
      </c>
      <c r="F190" s="73"/>
      <c r="G190" s="342"/>
    </row>
    <row r="191" spans="1:7">
      <c r="A191" s="540">
        <v>15598</v>
      </c>
      <c r="B191" s="540">
        <v>90.51</v>
      </c>
      <c r="C191" s="540">
        <v>344.64</v>
      </c>
      <c r="D191" s="540">
        <v>8889.6466999999993</v>
      </c>
      <c r="E191" s="540">
        <v>3.27</v>
      </c>
      <c r="F191" s="73"/>
      <c r="G191" s="342"/>
    </row>
    <row r="192" spans="1:7">
      <c r="A192" s="540">
        <v>15688</v>
      </c>
      <c r="B192" s="540">
        <v>88.13</v>
      </c>
      <c r="C192" s="540">
        <v>342.51</v>
      </c>
      <c r="D192" s="540">
        <v>8890.7149000000009</v>
      </c>
      <c r="E192" s="540">
        <v>3.55</v>
      </c>
      <c r="F192" s="73"/>
      <c r="G192" s="342"/>
    </row>
    <row r="193" spans="1:7">
      <c r="A193" s="540">
        <v>15777</v>
      </c>
      <c r="B193" s="540">
        <v>88.22</v>
      </c>
      <c r="C193" s="540">
        <v>342.7</v>
      </c>
      <c r="D193" s="540">
        <v>8893.5491999999995</v>
      </c>
      <c r="E193" s="540">
        <v>0.24</v>
      </c>
      <c r="F193" s="73"/>
      <c r="G193" s="342"/>
    </row>
    <row r="194" spans="1:7">
      <c r="A194" s="540">
        <v>15867</v>
      </c>
      <c r="B194" s="540">
        <v>88.69</v>
      </c>
      <c r="C194" s="540">
        <v>343.56</v>
      </c>
      <c r="D194" s="540">
        <v>8895.9758999999995</v>
      </c>
      <c r="E194" s="540">
        <v>1.0900000000000001</v>
      </c>
      <c r="F194" s="73"/>
      <c r="G194" s="342"/>
    </row>
    <row r="195" spans="1:7">
      <c r="A195" s="540">
        <v>15957</v>
      </c>
      <c r="B195" s="540">
        <v>88.81</v>
      </c>
      <c r="C195" s="540">
        <v>343.77</v>
      </c>
      <c r="D195" s="540">
        <v>8897.9392000000007</v>
      </c>
      <c r="E195" s="540">
        <v>0.27</v>
      </c>
      <c r="F195" s="73"/>
      <c r="G195" s="342"/>
    </row>
    <row r="196" spans="1:7">
      <c r="A196" s="540">
        <v>16046</v>
      </c>
      <c r="B196" s="540">
        <v>89.15</v>
      </c>
      <c r="C196" s="540">
        <v>343.66</v>
      </c>
      <c r="D196" s="540">
        <v>8899.5234999999993</v>
      </c>
      <c r="E196" s="540">
        <v>0.4</v>
      </c>
      <c r="F196" s="73"/>
      <c r="G196" s="342"/>
    </row>
    <row r="197" spans="1:7">
      <c r="A197" s="540">
        <v>16136</v>
      </c>
      <c r="B197" s="540">
        <v>89.49</v>
      </c>
      <c r="C197" s="540">
        <v>342.99</v>
      </c>
      <c r="D197" s="540">
        <v>8900.5917000000009</v>
      </c>
      <c r="E197" s="540">
        <v>0.83</v>
      </c>
      <c r="F197" s="73"/>
      <c r="G197" s="342"/>
    </row>
    <row r="198" spans="1:7">
      <c r="A198" s="540">
        <v>16226</v>
      </c>
      <c r="B198" s="540">
        <v>89.91</v>
      </c>
      <c r="C198" s="540">
        <v>341.4</v>
      </c>
      <c r="D198" s="540">
        <v>8901.0629000000008</v>
      </c>
      <c r="E198" s="540">
        <v>1.83</v>
      </c>
      <c r="F198" s="73"/>
      <c r="G198" s="342"/>
    </row>
    <row r="199" spans="1:7">
      <c r="A199" s="540">
        <v>16315</v>
      </c>
      <c r="B199" s="540">
        <v>89.83</v>
      </c>
      <c r="C199" s="540">
        <v>343.1</v>
      </c>
      <c r="D199" s="540">
        <v>8901.2649000000001</v>
      </c>
      <c r="E199" s="540">
        <v>1.91</v>
      </c>
      <c r="F199" s="73"/>
      <c r="G199" s="342"/>
    </row>
    <row r="200" spans="1:7">
      <c r="A200" s="540">
        <v>16405</v>
      </c>
      <c r="B200" s="540">
        <v>89.94</v>
      </c>
      <c r="C200" s="540">
        <v>342.77</v>
      </c>
      <c r="D200" s="540">
        <v>8901.4454999999998</v>
      </c>
      <c r="E200" s="540">
        <v>0.39</v>
      </c>
      <c r="F200" s="73"/>
      <c r="G200" s="342"/>
    </row>
    <row r="201" spans="1:7">
      <c r="A201" s="540">
        <v>16494</v>
      </c>
      <c r="B201" s="540">
        <v>88.45</v>
      </c>
      <c r="C201" s="540">
        <v>343.81</v>
      </c>
      <c r="D201" s="540">
        <v>8902.6959000000006</v>
      </c>
      <c r="E201" s="540">
        <v>2.04</v>
      </c>
      <c r="F201" s="73"/>
      <c r="G201" s="342"/>
    </row>
    <row r="202" spans="1:7">
      <c r="A202" s="540">
        <v>16583</v>
      </c>
      <c r="B202" s="540">
        <v>89.63</v>
      </c>
      <c r="C202" s="540">
        <v>344.22</v>
      </c>
      <c r="D202" s="540">
        <v>8904.1869999999999</v>
      </c>
      <c r="E202" s="540">
        <v>1.4</v>
      </c>
      <c r="F202" s="73"/>
      <c r="G202" s="342"/>
    </row>
    <row r="203" spans="1:7">
      <c r="A203" s="540">
        <v>16673</v>
      </c>
      <c r="B203" s="540">
        <v>91</v>
      </c>
      <c r="C203" s="540">
        <v>344.21</v>
      </c>
      <c r="D203" s="540">
        <v>8903.6923000000006</v>
      </c>
      <c r="E203" s="540">
        <v>1.52</v>
      </c>
      <c r="F203" s="73"/>
      <c r="G203" s="342"/>
    </row>
    <row r="204" spans="1:7">
      <c r="A204" s="540">
        <v>16763</v>
      </c>
      <c r="B204" s="540">
        <v>89.77</v>
      </c>
      <c r="C204" s="540">
        <v>344.81</v>
      </c>
      <c r="D204" s="540">
        <v>8903.0874999999996</v>
      </c>
      <c r="E204" s="540">
        <v>1.52</v>
      </c>
      <c r="F204" s="73"/>
      <c r="G204" s="342"/>
    </row>
    <row r="205" spans="1:7">
      <c r="A205" s="540">
        <v>16852</v>
      </c>
      <c r="B205" s="540">
        <v>90.92</v>
      </c>
      <c r="C205" s="540">
        <v>345.07</v>
      </c>
      <c r="D205" s="540">
        <v>8902.5516000000007</v>
      </c>
      <c r="E205" s="540">
        <v>1.32</v>
      </c>
      <c r="F205" s="73"/>
      <c r="G205" s="342"/>
    </row>
    <row r="206" spans="1:7">
      <c r="A206" s="540">
        <v>16941</v>
      </c>
      <c r="B206" s="540">
        <v>90.69</v>
      </c>
      <c r="C206" s="540">
        <v>346.39</v>
      </c>
      <c r="D206" s="540">
        <v>8901.3011999999999</v>
      </c>
      <c r="E206" s="540">
        <v>1.51</v>
      </c>
      <c r="F206" s="73"/>
      <c r="G206" s="342"/>
    </row>
    <row r="207" spans="1:7">
      <c r="A207" s="540">
        <v>17031</v>
      </c>
      <c r="B207" s="540">
        <v>89.1</v>
      </c>
      <c r="C207" s="540">
        <v>346.79</v>
      </c>
      <c r="D207" s="540">
        <v>8901.4660999999996</v>
      </c>
      <c r="E207" s="540">
        <v>1.82</v>
      </c>
      <c r="F207" s="73"/>
      <c r="G207" s="342"/>
    </row>
    <row r="208" spans="1:7">
      <c r="A208" s="540">
        <v>17120</v>
      </c>
      <c r="B208" s="540">
        <v>88.62</v>
      </c>
      <c r="C208" s="540">
        <v>346.69</v>
      </c>
      <c r="D208" s="540">
        <v>8903.2368000000006</v>
      </c>
      <c r="E208" s="540">
        <v>0.55000000000000004</v>
      </c>
      <c r="F208" s="73"/>
      <c r="G208" s="342"/>
    </row>
    <row r="209" spans="1:7">
      <c r="A209" s="540">
        <v>17209</v>
      </c>
      <c r="B209" s="540">
        <v>90.02</v>
      </c>
      <c r="C209" s="540">
        <v>347.47</v>
      </c>
      <c r="D209" s="540">
        <v>8904.2929999999997</v>
      </c>
      <c r="E209" s="540">
        <v>1.8</v>
      </c>
      <c r="F209" s="73"/>
      <c r="G209" s="342"/>
    </row>
    <row r="210" spans="1:7">
      <c r="A210" s="540">
        <v>17299</v>
      </c>
      <c r="B210" s="540">
        <v>90.86</v>
      </c>
      <c r="C210" s="540">
        <v>346.78</v>
      </c>
      <c r="D210" s="540">
        <v>8903.6018999999997</v>
      </c>
      <c r="E210" s="540">
        <v>1.21</v>
      </c>
      <c r="F210" s="73"/>
      <c r="G210" s="342"/>
    </row>
    <row r="211" spans="1:7">
      <c r="A211" s="540">
        <v>17388</v>
      </c>
      <c r="B211" s="540">
        <v>88.87</v>
      </c>
      <c r="C211" s="540">
        <v>346.67</v>
      </c>
      <c r="D211" s="540">
        <v>8903.8116000000009</v>
      </c>
      <c r="E211" s="540">
        <v>2.2400000000000002</v>
      </c>
      <c r="F211" s="73"/>
      <c r="G211" s="342"/>
    </row>
    <row r="212" spans="1:7">
      <c r="A212" s="540">
        <v>17478</v>
      </c>
      <c r="B212" s="540">
        <v>90.11</v>
      </c>
      <c r="C212" s="540">
        <v>347</v>
      </c>
      <c r="D212" s="540">
        <v>8904.6126000000004</v>
      </c>
      <c r="E212" s="540">
        <v>1.43</v>
      </c>
      <c r="F212" s="73"/>
      <c r="G212" s="342"/>
    </row>
    <row r="213" spans="1:7">
      <c r="A213" s="540">
        <v>17568</v>
      </c>
      <c r="B213" s="540">
        <v>89.71</v>
      </c>
      <c r="C213" s="540">
        <v>345.5</v>
      </c>
      <c r="D213" s="540">
        <v>8904.7540000000008</v>
      </c>
      <c r="E213" s="540">
        <v>1.72</v>
      </c>
      <c r="F213" s="343"/>
      <c r="G213" s="344"/>
    </row>
    <row r="214" spans="1:7">
      <c r="A214" s="540">
        <v>17657</v>
      </c>
      <c r="B214" s="540">
        <v>88.59</v>
      </c>
      <c r="C214" s="540">
        <v>344.66</v>
      </c>
      <c r="D214" s="540">
        <v>8906.0743000000002</v>
      </c>
      <c r="E214" s="540">
        <v>1.57</v>
      </c>
    </row>
    <row r="215" spans="1:7">
      <c r="A215" s="540">
        <v>17747</v>
      </c>
      <c r="B215" s="540">
        <v>89.21</v>
      </c>
      <c r="C215" s="540">
        <v>344.72</v>
      </c>
      <c r="D215" s="540">
        <v>8907.8021000000008</v>
      </c>
      <c r="E215" s="540">
        <v>0.69</v>
      </c>
    </row>
    <row r="216" spans="1:7">
      <c r="A216" s="540">
        <v>17836</v>
      </c>
      <c r="B216" s="540">
        <v>88.96</v>
      </c>
      <c r="C216" s="540">
        <v>344.82</v>
      </c>
      <c r="D216" s="540">
        <v>8909.2232999999997</v>
      </c>
      <c r="E216" s="540">
        <v>0.3</v>
      </c>
    </row>
    <row r="217" spans="1:7">
      <c r="A217" s="540">
        <v>17926</v>
      </c>
      <c r="B217" s="540">
        <v>89.18</v>
      </c>
      <c r="C217" s="540">
        <v>345.01</v>
      </c>
      <c r="D217" s="540">
        <v>8910.6841000000004</v>
      </c>
      <c r="E217" s="540">
        <v>0.32</v>
      </c>
    </row>
    <row r="218" spans="1:7">
      <c r="A218" s="540">
        <v>18016</v>
      </c>
      <c r="B218" s="540">
        <v>89.18</v>
      </c>
      <c r="C218" s="540">
        <v>345.18</v>
      </c>
      <c r="D218" s="540">
        <v>8911.9721000000009</v>
      </c>
      <c r="E218" s="540">
        <v>0.19</v>
      </c>
    </row>
    <row r="219" spans="1:7">
      <c r="A219" s="540">
        <v>18105</v>
      </c>
      <c r="B219" s="540">
        <v>89.13</v>
      </c>
      <c r="C219" s="540">
        <v>345.18</v>
      </c>
      <c r="D219" s="540">
        <v>8913.2846000000009</v>
      </c>
      <c r="E219" s="540">
        <v>0.06</v>
      </c>
    </row>
    <row r="220" spans="1:7">
      <c r="A220" s="540">
        <v>18195</v>
      </c>
      <c r="B220" s="540">
        <v>88.96</v>
      </c>
      <c r="C220" s="540">
        <v>345.26</v>
      </c>
      <c r="D220" s="540">
        <v>8914.7847000000002</v>
      </c>
      <c r="E220" s="540">
        <v>0.21</v>
      </c>
    </row>
    <row r="221" spans="1:7">
      <c r="A221" s="540">
        <v>18285</v>
      </c>
      <c r="B221" s="540">
        <v>88.85</v>
      </c>
      <c r="C221" s="540">
        <v>345.34</v>
      </c>
      <c r="D221" s="540">
        <v>8916.5046000000002</v>
      </c>
      <c r="E221" s="540">
        <v>0.15</v>
      </c>
    </row>
    <row r="222" spans="1:7">
      <c r="A222" s="540">
        <v>18374</v>
      </c>
      <c r="B222" s="540">
        <v>89.01</v>
      </c>
      <c r="C222" s="540">
        <v>345.51</v>
      </c>
      <c r="D222" s="540">
        <v>8918.1666000000005</v>
      </c>
      <c r="E222" s="540">
        <v>0.26</v>
      </c>
    </row>
    <row r="223" spans="1:7">
      <c r="A223" s="540">
        <v>18464</v>
      </c>
      <c r="B223" s="540">
        <v>88.73</v>
      </c>
      <c r="C223" s="540">
        <v>345.55</v>
      </c>
      <c r="D223" s="540">
        <v>8919.9415000000008</v>
      </c>
      <c r="E223" s="540">
        <v>0.31</v>
      </c>
    </row>
    <row r="224" spans="1:7">
      <c r="A224" s="540">
        <v>18553</v>
      </c>
      <c r="B224" s="540">
        <v>88.54</v>
      </c>
      <c r="C224" s="540">
        <v>345.44</v>
      </c>
      <c r="D224" s="540">
        <v>8922.0616000000009</v>
      </c>
      <c r="E224" s="540">
        <v>0.25</v>
      </c>
    </row>
    <row r="225" spans="1:5">
      <c r="A225" s="540">
        <v>18643</v>
      </c>
      <c r="B225" s="540">
        <v>88.7</v>
      </c>
      <c r="C225" s="540">
        <v>345.37</v>
      </c>
      <c r="D225" s="540">
        <v>8924.2291000000005</v>
      </c>
      <c r="E225" s="540">
        <v>0.19</v>
      </c>
    </row>
    <row r="226" spans="1:5">
      <c r="A226" s="540">
        <v>18733</v>
      </c>
      <c r="B226" s="540">
        <v>88.54</v>
      </c>
      <c r="C226" s="540">
        <v>345.06</v>
      </c>
      <c r="D226" s="540">
        <v>8926.3966</v>
      </c>
      <c r="E226" s="540">
        <v>0.39</v>
      </c>
    </row>
    <row r="227" spans="1:5">
      <c r="A227" s="540">
        <v>18822</v>
      </c>
      <c r="B227" s="540">
        <v>88.34</v>
      </c>
      <c r="C227" s="540">
        <v>344.98</v>
      </c>
      <c r="D227" s="540">
        <v>8928.8194999999996</v>
      </c>
      <c r="E227" s="540">
        <v>0.24</v>
      </c>
    </row>
    <row r="228" spans="1:5">
      <c r="A228" s="540">
        <v>18912</v>
      </c>
      <c r="B228" s="540">
        <v>88.03</v>
      </c>
      <c r="C228" s="540">
        <v>346.83</v>
      </c>
      <c r="D228" s="540">
        <v>8931.6702000000005</v>
      </c>
      <c r="E228" s="540">
        <v>2.08</v>
      </c>
    </row>
    <row r="229" spans="1:5">
      <c r="A229" s="540">
        <v>19001</v>
      </c>
      <c r="B229" s="540">
        <v>88.12</v>
      </c>
      <c r="C229" s="540">
        <v>347.08</v>
      </c>
      <c r="D229" s="540">
        <v>8934.6599000000006</v>
      </c>
      <c r="E229" s="540">
        <v>0.3</v>
      </c>
    </row>
    <row r="230" spans="1:5">
      <c r="A230" s="540">
        <v>19091</v>
      </c>
      <c r="B230" s="540">
        <v>87.84</v>
      </c>
      <c r="C230" s="540">
        <v>347.05</v>
      </c>
      <c r="D230" s="540">
        <v>8937.8322000000007</v>
      </c>
      <c r="E230" s="540">
        <v>0.31</v>
      </c>
    </row>
    <row r="231" spans="1:5">
      <c r="A231" s="540">
        <v>19180</v>
      </c>
      <c r="B231" s="540">
        <v>88.82</v>
      </c>
      <c r="C231" s="540">
        <v>347.9</v>
      </c>
      <c r="D231" s="540">
        <v>8940.4259000000002</v>
      </c>
      <c r="E231" s="540">
        <v>1.46</v>
      </c>
    </row>
    <row r="232" spans="1:5">
      <c r="A232" s="540">
        <v>19270</v>
      </c>
      <c r="B232" s="540">
        <v>87.53</v>
      </c>
      <c r="C232" s="540">
        <v>346.64</v>
      </c>
      <c r="D232" s="540">
        <v>8943.2921999999999</v>
      </c>
      <c r="E232" s="540">
        <v>2</v>
      </c>
    </row>
    <row r="233" spans="1:5">
      <c r="A233" s="540">
        <v>19359</v>
      </c>
      <c r="B233" s="540">
        <v>88.98</v>
      </c>
      <c r="C233" s="540">
        <v>347.34</v>
      </c>
      <c r="D233" s="540">
        <v>8946.0023000000001</v>
      </c>
      <c r="E233" s="540">
        <v>1.81</v>
      </c>
    </row>
    <row r="234" spans="1:5">
      <c r="A234" s="540">
        <v>19380</v>
      </c>
      <c r="B234" s="540">
        <v>89.01</v>
      </c>
      <c r="C234" s="540">
        <v>347.04</v>
      </c>
      <c r="D234" s="540">
        <v>8946.3706999999995</v>
      </c>
      <c r="E234" s="540">
        <v>1.44</v>
      </c>
    </row>
    <row r="235" spans="1:5">
      <c r="A235" s="540">
        <v>19442</v>
      </c>
      <c r="B235" s="540">
        <v>89.01</v>
      </c>
      <c r="C235" s="540">
        <v>347.04</v>
      </c>
      <c r="D235" s="540">
        <v>8947.4418999999998</v>
      </c>
      <c r="E235" s="540">
        <v>0</v>
      </c>
    </row>
  </sheetData>
  <mergeCells count="1">
    <mergeCell ref="A1:G1"/>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view="pageBreakPreview" zoomScale="80" zoomScaleNormal="100" zoomScaleSheetLayoutView="80" workbookViewId="0">
      <selection activeCell="L5" sqref="L5"/>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252</v>
      </c>
      <c r="B2" s="603" t="str">
        <f>'Perf Sheet '!$A$2</f>
        <v>Gwendolyn 2517LA</v>
      </c>
      <c r="C2" s="604"/>
      <c r="D2" s="604"/>
      <c r="E2" s="605"/>
      <c r="F2" s="606" t="s">
        <v>286</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0.24905422446406053</v>
      </c>
      <c r="N3" s="143">
        <f>N55/F50</f>
        <v>0.75094577553593944</v>
      </c>
      <c r="O3" s="143">
        <f>O55/F50</f>
        <v>0</v>
      </c>
      <c r="P3" s="143">
        <f>P55/F50</f>
        <v>0</v>
      </c>
    </row>
    <row r="4" spans="1:17" ht="13.95" customHeight="1" thickBot="1">
      <c r="A4" s="615" t="s">
        <v>165</v>
      </c>
      <c r="B4" s="181" t="s">
        <v>276</v>
      </c>
      <c r="C4" s="202">
        <v>14000</v>
      </c>
      <c r="D4" s="182" t="s">
        <v>137</v>
      </c>
      <c r="E4" s="186">
        <f>'Perf Sheet '!$L$5</f>
        <v>2.2169999999999999E-2</v>
      </c>
      <c r="F4" s="616" t="s">
        <v>284</v>
      </c>
      <c r="G4" s="617"/>
      <c r="H4" s="618"/>
      <c r="I4" s="618"/>
      <c r="J4" s="619"/>
      <c r="N4" s="32"/>
    </row>
    <row r="5" spans="1:17" ht="13.95" customHeight="1" thickBot="1">
      <c r="A5" s="615"/>
      <c r="B5" s="224" t="s">
        <v>139</v>
      </c>
      <c r="C5" s="203">
        <v>14000</v>
      </c>
      <c r="D5" s="183" t="s">
        <v>277</v>
      </c>
      <c r="E5" s="187">
        <f>(C6+C5)/2</f>
        <v>14000</v>
      </c>
      <c r="F5" s="616" t="s">
        <v>285</v>
      </c>
      <c r="G5" s="620"/>
      <c r="H5" s="618"/>
      <c r="I5" s="621"/>
      <c r="J5" s="619"/>
      <c r="M5" s="628" t="s">
        <v>198</v>
      </c>
      <c r="N5" s="629"/>
      <c r="O5" s="629"/>
      <c r="P5" s="630"/>
    </row>
    <row r="6" spans="1:17" ht="13.95" customHeight="1" thickBot="1">
      <c r="A6" s="225" t="s">
        <v>202</v>
      </c>
      <c r="B6" s="224" t="s">
        <v>140</v>
      </c>
      <c r="C6" s="203">
        <v>14000</v>
      </c>
      <c r="D6" s="184" t="s">
        <v>203</v>
      </c>
      <c r="E6" s="188">
        <f>'Perf Sheet '!$J$13</f>
        <v>0.65</v>
      </c>
      <c r="F6" s="192" t="s">
        <v>226</v>
      </c>
      <c r="G6" s="194">
        <f>SUM(C12:C15)/SUM(C12:C46)</f>
        <v>8.8743499412850202E-2</v>
      </c>
      <c r="H6" s="192" t="s">
        <v>224</v>
      </c>
      <c r="I6" s="173">
        <f>J55/'Perf Sheet '!$E$21</f>
        <v>50.823896583564171</v>
      </c>
      <c r="J6" s="226"/>
      <c r="M6" s="631" t="s">
        <v>199</v>
      </c>
      <c r="N6" s="632"/>
      <c r="O6" s="632"/>
      <c r="P6" s="633"/>
    </row>
    <row r="7" spans="1:17" ht="13.95" customHeight="1" thickBot="1">
      <c r="A7" s="227">
        <v>22.1</v>
      </c>
      <c r="B7" s="224" t="s">
        <v>141</v>
      </c>
      <c r="C7" s="203">
        <v>9000</v>
      </c>
      <c r="D7" s="185" t="s">
        <v>138</v>
      </c>
      <c r="E7" s="187">
        <f>'Perf Sheet '!$J$15</f>
        <v>6</v>
      </c>
      <c r="F7" s="193" t="s">
        <v>223</v>
      </c>
      <c r="G7" s="187">
        <f>'Perf Sheet '!$J$12</f>
        <v>95</v>
      </c>
      <c r="H7" s="192" t="s">
        <v>225</v>
      </c>
      <c r="I7" s="173">
        <f>F50/'Perf Sheet '!$E$21</f>
        <v>1845.207756232687</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c r="J10" s="229"/>
      <c r="L10" s="100">
        <f>IF(E10="acid",(C10),0)</f>
        <v>0</v>
      </c>
      <c r="M10" s="130">
        <f t="shared" ref="M10:M44" si="1">IF(E10=$M$54,F10,0)</f>
        <v>0</v>
      </c>
      <c r="N10" s="130">
        <f t="shared" ref="N10:N44" si="2">IF(E10=$N$54,F10,0)</f>
        <v>0</v>
      </c>
      <c r="O10" s="130">
        <f t="shared" ref="O10:O44" si="3">IF(E10=$O$54,F10,0)</f>
        <v>0</v>
      </c>
      <c r="P10" s="130">
        <f t="shared" ref="P10:P44" si="4">IF(E10=$P$54,F10,0)</f>
        <v>0</v>
      </c>
      <c r="Q10" s="145"/>
    </row>
    <row r="11" spans="1:17" ht="13.95" customHeight="1" thickBot="1">
      <c r="A11" s="228">
        <v>2</v>
      </c>
      <c r="B11" s="204" t="s">
        <v>146</v>
      </c>
      <c r="C11" s="205">
        <v>23.80952380952381</v>
      </c>
      <c r="D11" s="206"/>
      <c r="E11" s="214" t="s">
        <v>63</v>
      </c>
      <c r="F11" s="216">
        <f t="shared" ref="F11:F43" si="5">(D11*42)*C11</f>
        <v>0</v>
      </c>
      <c r="G11" s="198">
        <f t="shared" ref="G11:G44" si="6">G10+F11</f>
        <v>0</v>
      </c>
      <c r="H11" s="173">
        <f t="shared" si="0"/>
        <v>23.80952380952381</v>
      </c>
      <c r="I11" s="209"/>
      <c r="J11" s="229"/>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236</v>
      </c>
      <c r="C12" s="205">
        <v>170</v>
      </c>
      <c r="D12" s="206"/>
      <c r="E12" s="214" t="s">
        <v>147</v>
      </c>
      <c r="F12" s="216">
        <f t="shared" si="5"/>
        <v>0</v>
      </c>
      <c r="G12" s="198">
        <f t="shared" si="6"/>
        <v>0</v>
      </c>
      <c r="H12" s="173">
        <f t="shared" si="0"/>
        <v>170</v>
      </c>
      <c r="I12" s="209"/>
      <c r="J12" s="229"/>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c r="J13" s="229"/>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236</v>
      </c>
      <c r="C14" s="205">
        <v>350</v>
      </c>
      <c r="D14" s="206"/>
      <c r="E14" s="214" t="s">
        <v>148</v>
      </c>
      <c r="F14" s="216">
        <f t="shared" si="5"/>
        <v>0</v>
      </c>
      <c r="G14" s="198">
        <f t="shared" si="6"/>
        <v>0</v>
      </c>
      <c r="H14" s="173">
        <f t="shared" si="0"/>
        <v>350</v>
      </c>
      <c r="I14" s="209"/>
      <c r="J14" s="229"/>
      <c r="L14" s="100">
        <f t="shared" si="7"/>
        <v>0</v>
      </c>
      <c r="M14" s="130">
        <f t="shared" si="1"/>
        <v>0</v>
      </c>
      <c r="N14" s="130">
        <f t="shared" si="2"/>
        <v>0</v>
      </c>
      <c r="O14" s="130">
        <f t="shared" si="3"/>
        <v>0</v>
      </c>
      <c r="P14" s="130">
        <f t="shared" si="4"/>
        <v>0</v>
      </c>
      <c r="Q14" s="86" t="s">
        <v>209</v>
      </c>
    </row>
    <row r="15" spans="1:17" ht="13.95" customHeight="1" thickBot="1">
      <c r="A15" s="228">
        <v>6</v>
      </c>
      <c r="B15" s="204" t="s">
        <v>236</v>
      </c>
      <c r="C15" s="205">
        <v>200</v>
      </c>
      <c r="D15" s="206">
        <v>0.3</v>
      </c>
      <c r="E15" s="214" t="s">
        <v>194</v>
      </c>
      <c r="F15" s="216">
        <f t="shared" si="5"/>
        <v>2520</v>
      </c>
      <c r="G15" s="198">
        <f t="shared" si="6"/>
        <v>2520</v>
      </c>
      <c r="H15" s="173">
        <f t="shared" si="0"/>
        <v>202.71493212669682</v>
      </c>
      <c r="I15" s="209"/>
      <c r="J15" s="229"/>
      <c r="L15" s="100">
        <f t="shared" si="7"/>
        <v>0</v>
      </c>
      <c r="M15" s="130">
        <f t="shared" si="1"/>
        <v>2520</v>
      </c>
      <c r="N15" s="130">
        <f t="shared" si="2"/>
        <v>0</v>
      </c>
      <c r="O15" s="130">
        <f t="shared" si="3"/>
        <v>0</v>
      </c>
      <c r="P15" s="130">
        <f t="shared" si="4"/>
        <v>0</v>
      </c>
      <c r="Q15" s="86" t="s">
        <v>175</v>
      </c>
    </row>
    <row r="16" spans="1:17" ht="13.95" customHeight="1" thickBot="1">
      <c r="A16" s="228">
        <v>7</v>
      </c>
      <c r="B16" s="204" t="s">
        <v>236</v>
      </c>
      <c r="C16" s="205">
        <v>250</v>
      </c>
      <c r="D16" s="206">
        <v>0.6</v>
      </c>
      <c r="E16" s="214" t="s">
        <v>194</v>
      </c>
      <c r="F16" s="216">
        <f t="shared" si="5"/>
        <v>6300</v>
      </c>
      <c r="G16" s="198">
        <f t="shared" si="6"/>
        <v>8820</v>
      </c>
      <c r="H16" s="173">
        <f t="shared" si="0"/>
        <v>256.78733031674204</v>
      </c>
      <c r="I16" s="209"/>
      <c r="J16" s="229"/>
      <c r="L16" s="100">
        <f t="shared" si="7"/>
        <v>0</v>
      </c>
      <c r="M16" s="130">
        <f t="shared" si="1"/>
        <v>6300</v>
      </c>
      <c r="N16" s="130">
        <f t="shared" si="2"/>
        <v>0</v>
      </c>
      <c r="O16" s="130">
        <f t="shared" si="3"/>
        <v>0</v>
      </c>
      <c r="P16" s="130">
        <f t="shared" si="4"/>
        <v>0</v>
      </c>
      <c r="Q16" s="86" t="s">
        <v>210</v>
      </c>
    </row>
    <row r="17" spans="1:17" ht="13.95" customHeight="1" thickBot="1">
      <c r="A17" s="228">
        <v>8</v>
      </c>
      <c r="B17" s="204" t="s">
        <v>236</v>
      </c>
      <c r="C17" s="205">
        <v>300</v>
      </c>
      <c r="D17" s="206">
        <v>0.9</v>
      </c>
      <c r="E17" s="214" t="s">
        <v>194</v>
      </c>
      <c r="F17" s="216">
        <f t="shared" si="5"/>
        <v>11340.000000000002</v>
      </c>
      <c r="G17" s="198">
        <f t="shared" si="6"/>
        <v>20160</v>
      </c>
      <c r="H17" s="173">
        <f t="shared" si="0"/>
        <v>312.21719457013575</v>
      </c>
      <c r="I17" s="209"/>
      <c r="J17" s="229"/>
      <c r="L17" s="100">
        <f t="shared" si="7"/>
        <v>0</v>
      </c>
      <c r="M17" s="130">
        <f t="shared" si="1"/>
        <v>11340.000000000002</v>
      </c>
      <c r="N17" s="130">
        <f t="shared" si="2"/>
        <v>0</v>
      </c>
      <c r="O17" s="130">
        <f t="shared" si="3"/>
        <v>0</v>
      </c>
      <c r="P17" s="130">
        <f t="shared" si="4"/>
        <v>0</v>
      </c>
      <c r="Q17" s="86" t="s">
        <v>148</v>
      </c>
    </row>
    <row r="18" spans="1:17" ht="13.95" customHeight="1" thickBot="1">
      <c r="A18" s="228">
        <v>9</v>
      </c>
      <c r="B18" s="204" t="s">
        <v>236</v>
      </c>
      <c r="C18" s="205">
        <v>500</v>
      </c>
      <c r="D18" s="206">
        <v>1.1000000000000001</v>
      </c>
      <c r="E18" s="214" t="s">
        <v>194</v>
      </c>
      <c r="F18" s="216">
        <f t="shared" si="5"/>
        <v>23100</v>
      </c>
      <c r="G18" s="198">
        <f t="shared" si="6"/>
        <v>43260</v>
      </c>
      <c r="H18" s="173">
        <f t="shared" si="0"/>
        <v>524.88687782805437</v>
      </c>
      <c r="I18" s="209"/>
      <c r="J18" s="229"/>
      <c r="L18" s="100">
        <f t="shared" si="7"/>
        <v>0</v>
      </c>
      <c r="M18" s="130">
        <f t="shared" si="1"/>
        <v>23100</v>
      </c>
      <c r="N18" s="130">
        <f t="shared" si="2"/>
        <v>0</v>
      </c>
      <c r="O18" s="130">
        <f t="shared" si="3"/>
        <v>0</v>
      </c>
      <c r="P18" s="130">
        <f t="shared" si="4"/>
        <v>0</v>
      </c>
      <c r="Q18" s="86" t="s">
        <v>63</v>
      </c>
    </row>
    <row r="19" spans="1:17" ht="13.95" customHeight="1" thickBot="1">
      <c r="A19" s="228">
        <v>10</v>
      </c>
      <c r="B19" s="204" t="s">
        <v>236</v>
      </c>
      <c r="C19" s="205">
        <v>450</v>
      </c>
      <c r="D19" s="206">
        <v>1.3</v>
      </c>
      <c r="E19" s="214" t="s">
        <v>194</v>
      </c>
      <c r="F19" s="216">
        <f t="shared" si="5"/>
        <v>24570</v>
      </c>
      <c r="G19" s="198">
        <f t="shared" si="6"/>
        <v>67830</v>
      </c>
      <c r="H19" s="173">
        <f t="shared" si="0"/>
        <v>476.47058823529414</v>
      </c>
      <c r="I19" s="209"/>
      <c r="J19" s="229"/>
      <c r="L19" s="100">
        <f t="shared" si="7"/>
        <v>0</v>
      </c>
      <c r="M19" s="130">
        <f t="shared" si="1"/>
        <v>24570</v>
      </c>
      <c r="N19" s="130">
        <f t="shared" si="2"/>
        <v>0</v>
      </c>
      <c r="O19" s="130">
        <f t="shared" si="3"/>
        <v>0</v>
      </c>
      <c r="P19" s="130">
        <f t="shared" si="4"/>
        <v>0</v>
      </c>
      <c r="Q19" s="86" t="s">
        <v>147</v>
      </c>
    </row>
    <row r="20" spans="1:17" ht="13.95" customHeight="1" thickBot="1">
      <c r="A20" s="228">
        <v>11</v>
      </c>
      <c r="B20" s="204" t="s">
        <v>236</v>
      </c>
      <c r="C20" s="205">
        <v>240</v>
      </c>
      <c r="D20" s="206">
        <v>1.5</v>
      </c>
      <c r="E20" s="214" t="s">
        <v>194</v>
      </c>
      <c r="F20" s="216">
        <f t="shared" si="5"/>
        <v>15120</v>
      </c>
      <c r="G20" s="198">
        <f t="shared" si="6"/>
        <v>82950</v>
      </c>
      <c r="H20" s="173">
        <f t="shared" si="0"/>
        <v>256.28959276018099</v>
      </c>
      <c r="I20" s="209"/>
      <c r="J20" s="229"/>
      <c r="L20" s="100">
        <f t="shared" si="7"/>
        <v>0</v>
      </c>
      <c r="M20" s="130">
        <f t="shared" si="1"/>
        <v>15120</v>
      </c>
      <c r="N20" s="130">
        <f t="shared" si="2"/>
        <v>0</v>
      </c>
      <c r="O20" s="130">
        <f t="shared" si="3"/>
        <v>0</v>
      </c>
      <c r="P20" s="130">
        <f t="shared" si="4"/>
        <v>0</v>
      </c>
      <c r="Q20" s="86" t="s">
        <v>186</v>
      </c>
    </row>
    <row r="21" spans="1:17" ht="13.95" customHeight="1" thickBot="1">
      <c r="A21" s="228">
        <v>12</v>
      </c>
      <c r="B21" s="204" t="s">
        <v>236</v>
      </c>
      <c r="C21" s="205">
        <v>300</v>
      </c>
      <c r="D21" s="206">
        <v>0.6</v>
      </c>
      <c r="E21" s="214" t="s">
        <v>174</v>
      </c>
      <c r="F21" s="216">
        <f t="shared" si="5"/>
        <v>7560</v>
      </c>
      <c r="G21" s="198">
        <f t="shared" si="6"/>
        <v>90510</v>
      </c>
      <c r="H21" s="173">
        <f t="shared" si="0"/>
        <v>308.1447963800905</v>
      </c>
      <c r="I21" s="209"/>
      <c r="J21" s="229"/>
      <c r="L21" s="100">
        <f t="shared" si="7"/>
        <v>0</v>
      </c>
      <c r="M21" s="130">
        <f t="shared" si="1"/>
        <v>0</v>
      </c>
      <c r="N21" s="130">
        <f t="shared" si="2"/>
        <v>7560</v>
      </c>
      <c r="O21" s="130">
        <f t="shared" si="3"/>
        <v>0</v>
      </c>
      <c r="P21" s="130">
        <f t="shared" si="4"/>
        <v>0</v>
      </c>
      <c r="Q21" s="86" t="s">
        <v>187</v>
      </c>
    </row>
    <row r="22" spans="1:17" ht="13.95" customHeight="1" thickBot="1">
      <c r="A22" s="228">
        <v>13</v>
      </c>
      <c r="B22" s="204" t="s">
        <v>236</v>
      </c>
      <c r="C22" s="205">
        <v>550</v>
      </c>
      <c r="D22" s="206">
        <v>0.9</v>
      </c>
      <c r="E22" s="214" t="s">
        <v>174</v>
      </c>
      <c r="F22" s="216">
        <f t="shared" si="5"/>
        <v>20790.000000000004</v>
      </c>
      <c r="G22" s="198">
        <f t="shared" si="6"/>
        <v>111300</v>
      </c>
      <c r="H22" s="173">
        <f t="shared" si="0"/>
        <v>572.39819004524895</v>
      </c>
      <c r="I22" s="209"/>
      <c r="J22" s="229"/>
      <c r="L22" s="100">
        <f t="shared" si="7"/>
        <v>0</v>
      </c>
      <c r="M22" s="130">
        <f t="shared" si="1"/>
        <v>0</v>
      </c>
      <c r="N22" s="130">
        <f t="shared" si="2"/>
        <v>20790.000000000004</v>
      </c>
      <c r="O22" s="130">
        <f t="shared" si="3"/>
        <v>0</v>
      </c>
      <c r="P22" s="130">
        <f t="shared" si="4"/>
        <v>0</v>
      </c>
      <c r="Q22" s="86" t="s">
        <v>197</v>
      </c>
    </row>
    <row r="23" spans="1:17" ht="13.95" customHeight="1" thickBot="1">
      <c r="A23" s="228">
        <v>14</v>
      </c>
      <c r="B23" s="204" t="s">
        <v>236</v>
      </c>
      <c r="C23" s="205">
        <v>150</v>
      </c>
      <c r="D23" s="206">
        <v>0.3</v>
      </c>
      <c r="E23" s="214" t="s">
        <v>174</v>
      </c>
      <c r="F23" s="216">
        <f t="shared" si="5"/>
        <v>1890</v>
      </c>
      <c r="G23" s="198">
        <f t="shared" si="6"/>
        <v>113190</v>
      </c>
      <c r="H23" s="173">
        <f t="shared" si="0"/>
        <v>152.03619909502262</v>
      </c>
      <c r="I23" s="209"/>
      <c r="J23" s="229"/>
      <c r="L23" s="100">
        <f t="shared" si="7"/>
        <v>0</v>
      </c>
      <c r="M23" s="130">
        <f t="shared" si="1"/>
        <v>0</v>
      </c>
      <c r="N23" s="130">
        <f t="shared" si="2"/>
        <v>1890</v>
      </c>
      <c r="O23" s="130">
        <f t="shared" si="3"/>
        <v>0</v>
      </c>
      <c r="P23" s="130">
        <f t="shared" si="4"/>
        <v>0</v>
      </c>
      <c r="Q23" s="86" t="s">
        <v>249</v>
      </c>
    </row>
    <row r="24" spans="1:17" ht="13.95" customHeight="1" thickBot="1">
      <c r="A24" s="228">
        <v>15</v>
      </c>
      <c r="B24" s="204" t="s">
        <v>236</v>
      </c>
      <c r="C24" s="205">
        <v>350</v>
      </c>
      <c r="D24" s="206">
        <v>0.9</v>
      </c>
      <c r="E24" s="214" t="s">
        <v>174</v>
      </c>
      <c r="F24" s="216">
        <f t="shared" si="5"/>
        <v>13230.000000000002</v>
      </c>
      <c r="G24" s="198">
        <f t="shared" si="6"/>
        <v>126420</v>
      </c>
      <c r="H24" s="173">
        <f t="shared" si="0"/>
        <v>364.2533936651584</v>
      </c>
      <c r="I24" s="209"/>
      <c r="J24" s="229"/>
      <c r="L24" s="100">
        <f t="shared" si="7"/>
        <v>0</v>
      </c>
      <c r="M24" s="130">
        <f t="shared" si="1"/>
        <v>0</v>
      </c>
      <c r="N24" s="130">
        <f t="shared" si="2"/>
        <v>13230.000000000002</v>
      </c>
      <c r="O24" s="130">
        <f t="shared" si="3"/>
        <v>0</v>
      </c>
      <c r="P24" s="130">
        <f t="shared" si="4"/>
        <v>0</v>
      </c>
      <c r="Q24" s="86" t="s">
        <v>291</v>
      </c>
    </row>
    <row r="25" spans="1:17" ht="13.95" customHeight="1" thickBot="1">
      <c r="A25" s="228">
        <v>16</v>
      </c>
      <c r="B25" s="204" t="s">
        <v>236</v>
      </c>
      <c r="C25" s="205">
        <v>500</v>
      </c>
      <c r="D25" s="206">
        <v>1.3</v>
      </c>
      <c r="E25" s="214" t="s">
        <v>174</v>
      </c>
      <c r="F25" s="216">
        <f t="shared" si="5"/>
        <v>27300</v>
      </c>
      <c r="G25" s="198">
        <f t="shared" si="6"/>
        <v>153720</v>
      </c>
      <c r="H25" s="173">
        <f t="shared" si="0"/>
        <v>529.41176470588232</v>
      </c>
      <c r="I25" s="209"/>
      <c r="J25" s="229"/>
      <c r="L25" s="100">
        <f t="shared" si="7"/>
        <v>0</v>
      </c>
      <c r="M25" s="130">
        <f t="shared" si="1"/>
        <v>0</v>
      </c>
      <c r="N25" s="130">
        <f t="shared" si="2"/>
        <v>27300</v>
      </c>
      <c r="O25" s="130">
        <f t="shared" si="3"/>
        <v>0</v>
      </c>
      <c r="P25" s="130">
        <f t="shared" si="4"/>
        <v>0</v>
      </c>
      <c r="Q25" s="87" t="s">
        <v>214</v>
      </c>
    </row>
    <row r="26" spans="1:17" ht="13.95" customHeight="1" thickBot="1">
      <c r="A26" s="228">
        <v>17</v>
      </c>
      <c r="B26" s="204" t="s">
        <v>236</v>
      </c>
      <c r="C26" s="205">
        <v>150</v>
      </c>
      <c r="D26" s="206">
        <v>0.3</v>
      </c>
      <c r="E26" s="214" t="s">
        <v>174</v>
      </c>
      <c r="F26" s="216">
        <f t="shared" si="5"/>
        <v>1890</v>
      </c>
      <c r="G26" s="198">
        <f t="shared" si="6"/>
        <v>155610</v>
      </c>
      <c r="H26" s="173">
        <f t="shared" si="0"/>
        <v>152.03619909502262</v>
      </c>
      <c r="I26" s="209"/>
      <c r="J26" s="229"/>
      <c r="L26" s="100">
        <f t="shared" si="7"/>
        <v>0</v>
      </c>
      <c r="M26" s="130">
        <f t="shared" si="1"/>
        <v>0</v>
      </c>
      <c r="N26" s="130">
        <f t="shared" si="2"/>
        <v>1890</v>
      </c>
      <c r="O26" s="130">
        <f t="shared" si="3"/>
        <v>0</v>
      </c>
      <c r="P26" s="130">
        <f t="shared" si="4"/>
        <v>0</v>
      </c>
    </row>
    <row r="27" spans="1:17" ht="13.95" customHeight="1" thickBot="1">
      <c r="A27" s="228">
        <v>18</v>
      </c>
      <c r="B27" s="204" t="s">
        <v>236</v>
      </c>
      <c r="C27" s="205">
        <v>400</v>
      </c>
      <c r="D27" s="206">
        <v>0.9</v>
      </c>
      <c r="E27" s="214" t="s">
        <v>174</v>
      </c>
      <c r="F27" s="216">
        <f t="shared" si="5"/>
        <v>15120.000000000002</v>
      </c>
      <c r="G27" s="198">
        <f t="shared" si="6"/>
        <v>170730</v>
      </c>
      <c r="H27" s="173">
        <f t="shared" si="0"/>
        <v>416.28959276018105</v>
      </c>
      <c r="I27" s="209"/>
      <c r="J27" s="229"/>
      <c r="L27" s="100">
        <f t="shared" si="7"/>
        <v>0</v>
      </c>
      <c r="M27" s="130">
        <f t="shared" si="1"/>
        <v>0</v>
      </c>
      <c r="N27" s="130">
        <f t="shared" si="2"/>
        <v>15120.000000000002</v>
      </c>
      <c r="O27" s="130">
        <f t="shared" si="3"/>
        <v>0</v>
      </c>
      <c r="P27" s="130">
        <f t="shared" si="4"/>
        <v>0</v>
      </c>
    </row>
    <row r="28" spans="1:17" ht="13.95" customHeight="1" thickBot="1">
      <c r="A28" s="228">
        <v>19</v>
      </c>
      <c r="B28" s="204" t="s">
        <v>236</v>
      </c>
      <c r="C28" s="205">
        <v>400</v>
      </c>
      <c r="D28" s="206">
        <v>1.3</v>
      </c>
      <c r="E28" s="214" t="s">
        <v>174</v>
      </c>
      <c r="F28" s="216">
        <f t="shared" si="5"/>
        <v>21840</v>
      </c>
      <c r="G28" s="198">
        <f t="shared" si="6"/>
        <v>192570</v>
      </c>
      <c r="H28" s="173">
        <f t="shared" si="0"/>
        <v>423.52941176470591</v>
      </c>
      <c r="I28" s="209"/>
      <c r="J28" s="229"/>
      <c r="L28" s="100">
        <f t="shared" si="7"/>
        <v>0</v>
      </c>
      <c r="M28" s="130">
        <f t="shared" si="1"/>
        <v>0</v>
      </c>
      <c r="N28" s="130">
        <f t="shared" si="2"/>
        <v>21840</v>
      </c>
      <c r="O28" s="130">
        <f t="shared" si="3"/>
        <v>0</v>
      </c>
      <c r="P28" s="130">
        <f t="shared" si="4"/>
        <v>0</v>
      </c>
    </row>
    <row r="29" spans="1:17" ht="13.95" customHeight="1" thickBot="1">
      <c r="A29" s="228">
        <v>20</v>
      </c>
      <c r="B29" s="204" t="s">
        <v>236</v>
      </c>
      <c r="C29" s="205">
        <v>400</v>
      </c>
      <c r="D29" s="206">
        <v>0.9</v>
      </c>
      <c r="E29" s="214" t="s">
        <v>174</v>
      </c>
      <c r="F29" s="216">
        <f t="shared" si="5"/>
        <v>15120.000000000002</v>
      </c>
      <c r="G29" s="198">
        <f t="shared" si="6"/>
        <v>207690</v>
      </c>
      <c r="H29" s="173">
        <f t="shared" si="0"/>
        <v>416.28959276018105</v>
      </c>
      <c r="I29" s="209"/>
      <c r="J29" s="229"/>
      <c r="L29" s="100">
        <f t="shared" si="7"/>
        <v>0</v>
      </c>
      <c r="M29" s="130">
        <f t="shared" si="1"/>
        <v>0</v>
      </c>
      <c r="N29" s="130">
        <f t="shared" si="2"/>
        <v>15120.000000000002</v>
      </c>
      <c r="O29" s="130">
        <f t="shared" si="3"/>
        <v>0</v>
      </c>
      <c r="P29" s="130">
        <f t="shared" si="4"/>
        <v>0</v>
      </c>
    </row>
    <row r="30" spans="1:17" ht="13.95" customHeight="1" thickBot="1">
      <c r="A30" s="228">
        <v>21</v>
      </c>
      <c r="B30" s="204" t="s">
        <v>236</v>
      </c>
      <c r="C30" s="205">
        <v>300</v>
      </c>
      <c r="D30" s="206">
        <v>1.5</v>
      </c>
      <c r="E30" s="214" t="s">
        <v>174</v>
      </c>
      <c r="F30" s="216">
        <f t="shared" si="5"/>
        <v>18900</v>
      </c>
      <c r="G30" s="198">
        <f t="shared" si="6"/>
        <v>226590</v>
      </c>
      <c r="H30" s="173">
        <f t="shared" si="0"/>
        <v>320.36199095022624</v>
      </c>
      <c r="I30" s="209"/>
      <c r="J30" s="229"/>
      <c r="L30" s="100">
        <f t="shared" si="7"/>
        <v>0</v>
      </c>
      <c r="M30" s="130">
        <f t="shared" si="1"/>
        <v>0</v>
      </c>
      <c r="N30" s="130">
        <f t="shared" si="2"/>
        <v>18900</v>
      </c>
      <c r="O30" s="130">
        <f t="shared" si="3"/>
        <v>0</v>
      </c>
      <c r="P30" s="130">
        <f t="shared" si="4"/>
        <v>0</v>
      </c>
    </row>
    <row r="31" spans="1:17" ht="13.95" customHeight="1" thickBot="1">
      <c r="A31" s="228">
        <v>22</v>
      </c>
      <c r="B31" s="204" t="s">
        <v>236</v>
      </c>
      <c r="C31" s="205">
        <v>200</v>
      </c>
      <c r="D31" s="206">
        <v>0.6</v>
      </c>
      <c r="E31" s="214" t="s">
        <v>174</v>
      </c>
      <c r="F31" s="216">
        <f t="shared" si="5"/>
        <v>5040</v>
      </c>
      <c r="G31" s="198">
        <f t="shared" si="6"/>
        <v>231630</v>
      </c>
      <c r="H31" s="173">
        <f t="shared" si="0"/>
        <v>205.42986425339365</v>
      </c>
      <c r="I31" s="209"/>
      <c r="J31" s="229"/>
      <c r="L31" s="100">
        <f t="shared" si="7"/>
        <v>0</v>
      </c>
      <c r="M31" s="130">
        <f t="shared" si="1"/>
        <v>0</v>
      </c>
      <c r="N31" s="130">
        <f t="shared" si="2"/>
        <v>5040</v>
      </c>
      <c r="O31" s="130">
        <f t="shared" si="3"/>
        <v>0</v>
      </c>
      <c r="P31" s="130">
        <f t="shared" si="4"/>
        <v>0</v>
      </c>
    </row>
    <row r="32" spans="1:17" ht="13.95" customHeight="1" thickBot="1">
      <c r="A32" s="228">
        <v>23</v>
      </c>
      <c r="B32" s="204" t="s">
        <v>236</v>
      </c>
      <c r="C32" s="205">
        <v>200</v>
      </c>
      <c r="D32" s="206">
        <v>0</v>
      </c>
      <c r="E32" s="214" t="s">
        <v>186</v>
      </c>
      <c r="F32" s="216">
        <f t="shared" si="5"/>
        <v>0</v>
      </c>
      <c r="G32" s="198">
        <f t="shared" si="6"/>
        <v>231630</v>
      </c>
      <c r="H32" s="173">
        <f t="shared" si="0"/>
        <v>200</v>
      </c>
      <c r="I32" s="209"/>
      <c r="J32" s="229"/>
      <c r="L32" s="100">
        <f t="shared" si="7"/>
        <v>0</v>
      </c>
      <c r="M32" s="130">
        <f t="shared" si="1"/>
        <v>0</v>
      </c>
      <c r="N32" s="130">
        <f t="shared" si="2"/>
        <v>0</v>
      </c>
      <c r="O32" s="130">
        <f t="shared" si="3"/>
        <v>0</v>
      </c>
      <c r="P32" s="130">
        <f t="shared" si="4"/>
        <v>0</v>
      </c>
    </row>
    <row r="33" spans="1:16" ht="13.95" customHeight="1" thickBot="1">
      <c r="A33" s="228">
        <v>24</v>
      </c>
      <c r="B33" s="204" t="s">
        <v>236</v>
      </c>
      <c r="C33" s="205">
        <v>200</v>
      </c>
      <c r="D33" s="206">
        <v>0.6</v>
      </c>
      <c r="E33" s="214" t="s">
        <v>174</v>
      </c>
      <c r="F33" s="216">
        <f t="shared" si="5"/>
        <v>5040</v>
      </c>
      <c r="G33" s="198">
        <f t="shared" si="6"/>
        <v>236670</v>
      </c>
      <c r="H33" s="173">
        <f t="shared" si="0"/>
        <v>205.42986425339365</v>
      </c>
      <c r="I33" s="209"/>
      <c r="J33" s="229"/>
      <c r="L33" s="100">
        <f t="shared" si="7"/>
        <v>0</v>
      </c>
      <c r="M33" s="130">
        <f t="shared" si="1"/>
        <v>0</v>
      </c>
      <c r="N33" s="130">
        <f t="shared" si="2"/>
        <v>5040</v>
      </c>
      <c r="O33" s="130">
        <f t="shared" si="3"/>
        <v>0</v>
      </c>
      <c r="P33" s="130">
        <f t="shared" si="4"/>
        <v>0</v>
      </c>
    </row>
    <row r="34" spans="1:16" ht="13.95" customHeight="1" thickBot="1">
      <c r="A34" s="228">
        <v>25</v>
      </c>
      <c r="B34" s="204" t="s">
        <v>236</v>
      </c>
      <c r="C34" s="205">
        <v>350</v>
      </c>
      <c r="D34" s="206">
        <v>0.9</v>
      </c>
      <c r="E34" s="214" t="s">
        <v>174</v>
      </c>
      <c r="F34" s="216">
        <f t="shared" si="5"/>
        <v>13230.000000000002</v>
      </c>
      <c r="G34" s="198">
        <f t="shared" si="6"/>
        <v>249900</v>
      </c>
      <c r="H34" s="173">
        <f t="shared" si="0"/>
        <v>364.2533936651584</v>
      </c>
      <c r="I34" s="209"/>
      <c r="J34" s="229"/>
      <c r="L34" s="100">
        <f t="shared" si="7"/>
        <v>0</v>
      </c>
      <c r="M34" s="130">
        <f t="shared" si="1"/>
        <v>0</v>
      </c>
      <c r="N34" s="130">
        <f t="shared" si="2"/>
        <v>13230.000000000002</v>
      </c>
      <c r="O34" s="130">
        <f t="shared" si="3"/>
        <v>0</v>
      </c>
      <c r="P34" s="130">
        <f t="shared" si="4"/>
        <v>0</v>
      </c>
    </row>
    <row r="35" spans="1:16" ht="13.95" customHeight="1" thickBot="1">
      <c r="A35" s="228">
        <v>26</v>
      </c>
      <c r="B35" s="204" t="s">
        <v>236</v>
      </c>
      <c r="C35" s="205">
        <v>250</v>
      </c>
      <c r="D35" s="206">
        <v>1.5</v>
      </c>
      <c r="E35" s="214" t="s">
        <v>174</v>
      </c>
      <c r="F35" s="216">
        <f t="shared" si="5"/>
        <v>15750</v>
      </c>
      <c r="G35" s="198">
        <f t="shared" si="6"/>
        <v>265650</v>
      </c>
      <c r="H35" s="173">
        <f t="shared" si="0"/>
        <v>266.96832579185519</v>
      </c>
      <c r="I35" s="209"/>
      <c r="J35" s="229"/>
      <c r="L35" s="100">
        <f t="shared" si="7"/>
        <v>0</v>
      </c>
      <c r="M35" s="130">
        <f t="shared" si="1"/>
        <v>0</v>
      </c>
      <c r="N35" s="130">
        <f t="shared" si="2"/>
        <v>15750</v>
      </c>
      <c r="O35" s="130">
        <f t="shared" si="3"/>
        <v>0</v>
      </c>
      <c r="P35" s="130">
        <f t="shared" si="4"/>
        <v>0</v>
      </c>
    </row>
    <row r="36" spans="1:16" ht="13.95" customHeight="1" thickBot="1">
      <c r="A36" s="228">
        <v>27</v>
      </c>
      <c r="B36" s="204" t="s">
        <v>236</v>
      </c>
      <c r="C36" s="205">
        <v>250</v>
      </c>
      <c r="D36" s="206">
        <v>0.6</v>
      </c>
      <c r="E36" s="214" t="s">
        <v>174</v>
      </c>
      <c r="F36" s="216">
        <f t="shared" si="5"/>
        <v>6300</v>
      </c>
      <c r="G36" s="198">
        <f t="shared" si="6"/>
        <v>271950</v>
      </c>
      <c r="H36" s="173">
        <f t="shared" si="0"/>
        <v>256.78733031674204</v>
      </c>
      <c r="I36" s="209"/>
      <c r="J36" s="229"/>
      <c r="L36" s="100">
        <f t="shared" si="7"/>
        <v>0</v>
      </c>
      <c r="M36" s="130">
        <f t="shared" si="1"/>
        <v>0</v>
      </c>
      <c r="N36" s="130">
        <f t="shared" si="2"/>
        <v>6300</v>
      </c>
      <c r="O36" s="130">
        <f t="shared" si="3"/>
        <v>0</v>
      </c>
      <c r="P36" s="130">
        <f t="shared" si="4"/>
        <v>0</v>
      </c>
    </row>
    <row r="37" spans="1:16" ht="13.95" customHeight="1" thickBot="1">
      <c r="A37" s="228">
        <v>28</v>
      </c>
      <c r="B37" s="204" t="s">
        <v>236</v>
      </c>
      <c r="C37" s="205">
        <v>410</v>
      </c>
      <c r="D37" s="206">
        <v>1</v>
      </c>
      <c r="E37" s="214" t="s">
        <v>174</v>
      </c>
      <c r="F37" s="216">
        <f t="shared" si="5"/>
        <v>17220</v>
      </c>
      <c r="G37" s="198">
        <f t="shared" si="6"/>
        <v>289170</v>
      </c>
      <c r="H37" s="173">
        <f t="shared" si="0"/>
        <v>428.55203619909503</v>
      </c>
      <c r="I37" s="209"/>
      <c r="J37" s="229"/>
      <c r="L37" s="100">
        <f t="shared" si="7"/>
        <v>0</v>
      </c>
      <c r="M37" s="130">
        <f t="shared" si="1"/>
        <v>0</v>
      </c>
      <c r="N37" s="130">
        <f t="shared" si="2"/>
        <v>17220</v>
      </c>
      <c r="O37" s="130">
        <f t="shared" si="3"/>
        <v>0</v>
      </c>
      <c r="P37" s="130">
        <f t="shared" si="4"/>
        <v>0</v>
      </c>
    </row>
    <row r="38" spans="1:16" ht="13.95" customHeight="1" thickBot="1">
      <c r="A38" s="228">
        <v>29</v>
      </c>
      <c r="B38" s="204" t="s">
        <v>236</v>
      </c>
      <c r="C38" s="205">
        <v>250</v>
      </c>
      <c r="D38" s="206">
        <v>1.3</v>
      </c>
      <c r="E38" s="214" t="s">
        <v>174</v>
      </c>
      <c r="F38" s="216">
        <f t="shared" si="5"/>
        <v>13650</v>
      </c>
      <c r="G38" s="198">
        <f t="shared" si="6"/>
        <v>302820</v>
      </c>
      <c r="H38" s="173">
        <f t="shared" si="0"/>
        <v>264.70588235294116</v>
      </c>
      <c r="I38" s="209"/>
      <c r="J38" s="229"/>
      <c r="L38" s="100">
        <f t="shared" si="7"/>
        <v>0</v>
      </c>
      <c r="M38" s="130">
        <f t="shared" si="1"/>
        <v>0</v>
      </c>
      <c r="N38" s="130">
        <f t="shared" si="2"/>
        <v>13650</v>
      </c>
      <c r="O38" s="130">
        <f t="shared" si="3"/>
        <v>0</v>
      </c>
      <c r="P38" s="130">
        <f t="shared" si="4"/>
        <v>0</v>
      </c>
    </row>
    <row r="39" spans="1:16" ht="13.95" customHeight="1" thickBot="1">
      <c r="A39" s="228">
        <v>30</v>
      </c>
      <c r="B39" s="204" t="s">
        <v>236</v>
      </c>
      <c r="C39" s="205">
        <v>200</v>
      </c>
      <c r="D39" s="206">
        <v>1.5</v>
      </c>
      <c r="E39" s="214" t="s">
        <v>174</v>
      </c>
      <c r="F39" s="216">
        <f t="shared" si="5"/>
        <v>12600</v>
      </c>
      <c r="G39" s="198">
        <f t="shared" si="6"/>
        <v>315420</v>
      </c>
      <c r="H39" s="173">
        <f t="shared" si="0"/>
        <v>213.57466063348417</v>
      </c>
      <c r="I39" s="209"/>
      <c r="J39" s="229"/>
      <c r="L39" s="100">
        <f t="shared" si="7"/>
        <v>0</v>
      </c>
      <c r="M39" s="130">
        <f t="shared" si="1"/>
        <v>0</v>
      </c>
      <c r="N39" s="130">
        <f t="shared" si="2"/>
        <v>12600</v>
      </c>
      <c r="O39" s="130">
        <f t="shared" si="3"/>
        <v>0</v>
      </c>
      <c r="P39" s="130">
        <f t="shared" si="4"/>
        <v>0</v>
      </c>
    </row>
    <row r="40" spans="1:16" ht="13.95" customHeight="1" thickBot="1">
      <c r="A40" s="228">
        <v>31</v>
      </c>
      <c r="B40" s="204" t="s">
        <v>236</v>
      </c>
      <c r="C40" s="205">
        <v>210</v>
      </c>
      <c r="D40" s="206">
        <v>2</v>
      </c>
      <c r="E40" s="214" t="s">
        <v>174</v>
      </c>
      <c r="F40" s="216">
        <f t="shared" si="5"/>
        <v>17640</v>
      </c>
      <c r="G40" s="198">
        <f t="shared" si="6"/>
        <v>333060</v>
      </c>
      <c r="H40" s="173">
        <f t="shared" si="0"/>
        <v>229.00452488687782</v>
      </c>
      <c r="I40" s="209"/>
      <c r="J40" s="229"/>
      <c r="L40" s="100">
        <f t="shared" si="7"/>
        <v>0</v>
      </c>
      <c r="M40" s="130">
        <f t="shared" si="1"/>
        <v>0</v>
      </c>
      <c r="N40" s="130">
        <f t="shared" si="2"/>
        <v>17640</v>
      </c>
      <c r="O40" s="130">
        <f t="shared" si="3"/>
        <v>0</v>
      </c>
      <c r="P40" s="130">
        <f t="shared" si="4"/>
        <v>0</v>
      </c>
    </row>
    <row r="41" spans="1:16" ht="13.95" customHeight="1" thickBot="1">
      <c r="A41" s="228">
        <v>32</v>
      </c>
      <c r="B41" s="204"/>
      <c r="C41" s="205"/>
      <c r="D41" s="206"/>
      <c r="E41" s="214"/>
      <c r="F41" s="216">
        <f t="shared" si="5"/>
        <v>0</v>
      </c>
      <c r="G41" s="198">
        <f t="shared" si="6"/>
        <v>333060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ref="G45:G46" si="9">G44+F45</f>
        <v>333060</v>
      </c>
      <c r="H45" s="173">
        <f t="shared" si="0"/>
        <v>0</v>
      </c>
      <c r="I45" s="209"/>
      <c r="J45" s="229"/>
      <c r="L45" s="100">
        <f t="shared" ref="L45:L46" si="10">IF(E45="acid",(C45),0)</f>
        <v>0</v>
      </c>
      <c r="M45" s="130">
        <f t="shared" ref="M45:M46" si="11">IF(E45=$M$54,F45,0)</f>
        <v>0</v>
      </c>
      <c r="N45" s="130">
        <f t="shared" ref="N45:N46" si="12">IF(E45=$N$54,F45,0)</f>
        <v>0</v>
      </c>
      <c r="O45" s="130">
        <f t="shared" ref="O45:O46" si="13">IF(E45=$O$54,F45,0)</f>
        <v>0</v>
      </c>
      <c r="P45" s="130">
        <f t="shared" ref="P45:P46" si="14">IF(E45=$P$54,F45,0)</f>
        <v>0</v>
      </c>
    </row>
    <row r="46" spans="1:16" ht="13.95" customHeight="1" thickBot="1">
      <c r="A46" s="228">
        <v>37</v>
      </c>
      <c r="B46" s="204"/>
      <c r="C46" s="205"/>
      <c r="D46" s="206"/>
      <c r="E46" s="214"/>
      <c r="F46" s="216">
        <f>(D46*42)*C46</f>
        <v>0</v>
      </c>
      <c r="G46" s="198">
        <f t="shared" si="9"/>
        <v>333060</v>
      </c>
      <c r="H46" s="173">
        <f t="shared" si="0"/>
        <v>0</v>
      </c>
      <c r="I46" s="209"/>
      <c r="J46" s="229"/>
      <c r="L46" s="100">
        <f t="shared" si="10"/>
        <v>0</v>
      </c>
      <c r="M46" s="130">
        <f t="shared" si="11"/>
        <v>0</v>
      </c>
      <c r="N46" s="130">
        <f t="shared" si="12"/>
        <v>0</v>
      </c>
      <c r="O46" s="130">
        <f t="shared" si="13"/>
        <v>0</v>
      </c>
      <c r="P46" s="130">
        <f t="shared" si="14"/>
        <v>0</v>
      </c>
    </row>
    <row r="47" spans="1:16" ht="13.95" customHeight="1" thickBot="1">
      <c r="A47" s="228">
        <v>38</v>
      </c>
      <c r="B47" s="204"/>
      <c r="C47" s="205"/>
      <c r="D47" s="206"/>
      <c r="E47" s="214"/>
      <c r="F47" s="216">
        <f t="shared" ref="F47" si="15">(D47*42)*C47</f>
        <v>0</v>
      </c>
      <c r="G47" s="198">
        <f t="shared" ref="G47:G48" si="16">G46+F47</f>
        <v>333060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ref="F48" si="17">(D48*42)*C48</f>
        <v>0</v>
      </c>
      <c r="G48" s="198">
        <f t="shared" si="16"/>
        <v>333060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310.38</v>
      </c>
      <c r="D49" s="213"/>
      <c r="E49" s="207" t="s">
        <v>214</v>
      </c>
      <c r="F49" s="215"/>
      <c r="G49" s="199"/>
      <c r="H49" s="173">
        <f t="shared" si="0"/>
        <v>310.38</v>
      </c>
      <c r="I49" s="205"/>
      <c r="J49" s="229"/>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372695.95999999996</v>
      </c>
      <c r="D50" s="195" t="s">
        <v>294</v>
      </c>
      <c r="E50" s="177" t="s">
        <v>295</v>
      </c>
      <c r="F50" s="191">
        <f>SUM(F10:F46)</f>
        <v>333060</v>
      </c>
      <c r="G50" s="201" t="s">
        <v>212</v>
      </c>
      <c r="H50" s="200"/>
      <c r="I50" s="197"/>
      <c r="J50" s="231" t="s">
        <v>257</v>
      </c>
      <c r="K50" s="32"/>
      <c r="L50" s="100"/>
      <c r="M50" s="101"/>
      <c r="N50" s="101"/>
      <c r="O50" s="102"/>
      <c r="P50" s="102"/>
    </row>
    <row r="51" spans="1:17" ht="13.95" customHeight="1" thickBot="1">
      <c r="A51" s="230" t="s">
        <v>259</v>
      </c>
      <c r="B51" s="210"/>
      <c r="C51" s="190" t="s">
        <v>258</v>
      </c>
      <c r="D51" s="180" t="s">
        <v>260</v>
      </c>
      <c r="E51" s="210"/>
      <c r="F51" s="190" t="s">
        <v>258</v>
      </c>
      <c r="G51" s="180" t="s">
        <v>261</v>
      </c>
      <c r="H51" s="217"/>
      <c r="I51" s="197" t="s">
        <v>301</v>
      </c>
      <c r="J51" s="232">
        <f>H49+H55</f>
        <v>360.38</v>
      </c>
      <c r="K51" s="172"/>
      <c r="L51" s="100"/>
      <c r="M51" s="101"/>
      <c r="N51" s="101"/>
      <c r="O51" s="102"/>
      <c r="P51" s="102"/>
    </row>
    <row r="52" spans="1:17" ht="13.95" customHeight="1" thickBot="1">
      <c r="A52" s="230" t="s">
        <v>234</v>
      </c>
      <c r="B52" s="205"/>
      <c r="C52" s="179" t="s">
        <v>134</v>
      </c>
      <c r="D52" s="180" t="s">
        <v>216</v>
      </c>
      <c r="E52" s="211">
        <f>MAX(D10:D48)</f>
        <v>2</v>
      </c>
      <c r="F52" s="179" t="s">
        <v>221</v>
      </c>
      <c r="G52" s="180" t="s">
        <v>222</v>
      </c>
      <c r="H52" s="211">
        <f>F50/(SUM(C15:C48)*42)</f>
        <v>0.99623115577889443</v>
      </c>
      <c r="I52" s="197" t="s">
        <v>221</v>
      </c>
      <c r="J52" s="233" t="s">
        <v>292</v>
      </c>
      <c r="L52" s="100"/>
      <c r="M52" s="101"/>
      <c r="N52" s="101"/>
      <c r="O52" s="102"/>
      <c r="P52" s="102"/>
    </row>
    <row r="53" spans="1:17" ht="13.95" customHeight="1" thickBot="1">
      <c r="A53" s="230" t="s">
        <v>235</v>
      </c>
      <c r="B53" s="205"/>
      <c r="C53" s="179" t="s">
        <v>134</v>
      </c>
      <c r="D53" s="180" t="s">
        <v>217</v>
      </c>
      <c r="E53" s="205">
        <f>MAX(I10:I49)</f>
        <v>0</v>
      </c>
      <c r="F53" s="179" t="s">
        <v>135</v>
      </c>
      <c r="G53" s="180" t="s">
        <v>219</v>
      </c>
      <c r="H53" s="205" t="e">
        <f>AVERAGE(I14:I48)</f>
        <v>#DIV/0!</v>
      </c>
      <c r="I53" s="197" t="s">
        <v>135</v>
      </c>
      <c r="J53" s="234">
        <f>SUM(H10:H49)+E55+H55</f>
        <v>9532.5368627450953</v>
      </c>
      <c r="L53" s="172"/>
      <c r="M53" s="172"/>
      <c r="N53" s="172"/>
      <c r="O53" s="172"/>
      <c r="P53" s="172"/>
    </row>
    <row r="54" spans="1:17" ht="13.95" customHeight="1" thickBot="1">
      <c r="A54" s="230" t="s">
        <v>136</v>
      </c>
      <c r="B54" s="208"/>
      <c r="C54" s="179" t="s">
        <v>134</v>
      </c>
      <c r="D54" s="180" t="s">
        <v>218</v>
      </c>
      <c r="E54" s="205">
        <f>MAX(J10:J49)</f>
        <v>0</v>
      </c>
      <c r="F54" s="179" t="s">
        <v>134</v>
      </c>
      <c r="G54" s="180" t="s">
        <v>220</v>
      </c>
      <c r="H54" s="205" t="e">
        <f>AVERAGE(J14:J48)</f>
        <v>#DIV/0!</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0.433</v>
      </c>
      <c r="C55" s="179" t="s">
        <v>289</v>
      </c>
      <c r="D55" s="189" t="s">
        <v>287</v>
      </c>
      <c r="E55" s="212">
        <v>250</v>
      </c>
      <c r="F55" s="179" t="s">
        <v>288</v>
      </c>
      <c r="G55" s="178" t="s">
        <v>290</v>
      </c>
      <c r="H55" s="212">
        <v>50</v>
      </c>
      <c r="I55" s="197" t="s">
        <v>288</v>
      </c>
      <c r="J55" s="234">
        <f>(C50/42)+E55+H55</f>
        <v>9173.7133333333331</v>
      </c>
      <c r="L55" s="85">
        <f t="shared" ref="L55:P55" si="18">SUM(L10:L49)</f>
        <v>59.523809523809526</v>
      </c>
      <c r="M55" s="85">
        <f t="shared" si="18"/>
        <v>82950</v>
      </c>
      <c r="N55" s="85">
        <f t="shared" si="18"/>
        <v>250110</v>
      </c>
      <c r="O55" s="85">
        <f t="shared" si="18"/>
        <v>0</v>
      </c>
      <c r="P55" s="85">
        <f t="shared" si="18"/>
        <v>0</v>
      </c>
    </row>
    <row r="56" spans="1:17" ht="43.2" customHeight="1" thickBot="1">
      <c r="A56" s="896" t="s">
        <v>297</v>
      </c>
      <c r="B56" s="897"/>
      <c r="C56" s="897"/>
      <c r="D56" s="897"/>
      <c r="E56" s="897"/>
      <c r="F56" s="897"/>
      <c r="G56" s="897"/>
      <c r="H56" s="897"/>
      <c r="I56" s="897"/>
      <c r="J56" s="898"/>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14000</v>
      </c>
      <c r="B61" s="119">
        <f>C6</f>
        <v>14000</v>
      </c>
      <c r="C61" s="119">
        <f>C50</f>
        <v>372695.95999999996</v>
      </c>
      <c r="D61" s="119">
        <f>J55</f>
        <v>9173.7133333333331</v>
      </c>
      <c r="E61" s="119">
        <f>F50</f>
        <v>333060</v>
      </c>
      <c r="F61" s="119">
        <f>M55</f>
        <v>82950</v>
      </c>
      <c r="G61" s="119">
        <f>N55</f>
        <v>250110</v>
      </c>
      <c r="H61" s="119">
        <f>O55</f>
        <v>0</v>
      </c>
      <c r="I61" s="119">
        <f>P55</f>
        <v>0</v>
      </c>
      <c r="J61" s="119">
        <f>B52</f>
        <v>0</v>
      </c>
      <c r="K61" s="119">
        <f>B53</f>
        <v>0</v>
      </c>
      <c r="L61" s="119">
        <f>B54</f>
        <v>0</v>
      </c>
      <c r="M61" s="120">
        <f>B55</f>
        <v>0.433</v>
      </c>
      <c r="N61" s="119">
        <f>E53</f>
        <v>0</v>
      </c>
      <c r="O61" s="119" t="e">
        <f>H53</f>
        <v>#DIV/0!</v>
      </c>
      <c r="P61" s="119">
        <f>E54</f>
        <v>0</v>
      </c>
      <c r="Q61" s="119" t="e">
        <f>H54</f>
        <v>#DIV/0!</v>
      </c>
    </row>
  </sheetData>
  <sheetProtection selectLockedCells="1"/>
  <mergeCells count="22">
    <mergeCell ref="A56:J56"/>
    <mergeCell ref="A2:A3"/>
    <mergeCell ref="A4:A5"/>
    <mergeCell ref="B2:E2"/>
    <mergeCell ref="B3:E3"/>
    <mergeCell ref="A8:A9"/>
    <mergeCell ref="B8:B9"/>
    <mergeCell ref="C8:C9"/>
    <mergeCell ref="D8:D9"/>
    <mergeCell ref="E8:E9"/>
    <mergeCell ref="M5:P5"/>
    <mergeCell ref="M6:P6"/>
    <mergeCell ref="H8:H9"/>
    <mergeCell ref="F2:J3"/>
    <mergeCell ref="H4:J4"/>
    <mergeCell ref="F4:G4"/>
    <mergeCell ref="F5:G5"/>
    <mergeCell ref="H5:J5"/>
    <mergeCell ref="F8:F9"/>
    <mergeCell ref="G8:G9"/>
    <mergeCell ref="I8:I9"/>
    <mergeCell ref="J8:J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0.20713857228554289</v>
      </c>
      <c r="N3" s="143">
        <f>N55/F50</f>
        <v>0.79286142771445711</v>
      </c>
      <c r="O3" s="143">
        <f>O55/F50</f>
        <v>0</v>
      </c>
      <c r="P3" s="143">
        <f>P55/F50</f>
        <v>0</v>
      </c>
    </row>
    <row r="4" spans="1:17" ht="13.95" customHeight="1" thickBot="1">
      <c r="A4" s="615">
        <v>5</v>
      </c>
      <c r="B4" s="181" t="s">
        <v>276</v>
      </c>
      <c r="C4" s="202">
        <v>18770</v>
      </c>
      <c r="D4" s="182" t="s">
        <v>137</v>
      </c>
      <c r="E4" s="186">
        <f>'Perf Sheet '!$L$5</f>
        <v>2.2169999999999999E-2</v>
      </c>
      <c r="F4" s="616" t="s">
        <v>284</v>
      </c>
      <c r="G4" s="617"/>
      <c r="H4" s="618" t="s">
        <v>512</v>
      </c>
      <c r="I4" s="618"/>
      <c r="J4" s="619"/>
      <c r="N4" s="32"/>
    </row>
    <row r="5" spans="1:17" ht="13.95" customHeight="1" thickBot="1">
      <c r="A5" s="615"/>
      <c r="B5" s="570" t="s">
        <v>139</v>
      </c>
      <c r="C5" s="203">
        <v>18604</v>
      </c>
      <c r="D5" s="183" t="s">
        <v>277</v>
      </c>
      <c r="E5" s="187">
        <f>(C6+C5)/2</f>
        <v>18679</v>
      </c>
      <c r="F5" s="616" t="s">
        <v>285</v>
      </c>
      <c r="G5" s="620"/>
      <c r="H5" s="618" t="s">
        <v>509</v>
      </c>
      <c r="I5" s="621"/>
      <c r="J5" s="619"/>
      <c r="M5" s="628" t="s">
        <v>198</v>
      </c>
      <c r="N5" s="629"/>
      <c r="O5" s="629"/>
      <c r="P5" s="630"/>
    </row>
    <row r="6" spans="1:17" ht="13.95" customHeight="1" thickBot="1">
      <c r="A6" s="225" t="s">
        <v>202</v>
      </c>
      <c r="B6" s="570" t="s">
        <v>140</v>
      </c>
      <c r="C6" s="203">
        <v>18754</v>
      </c>
      <c r="D6" s="184" t="s">
        <v>203</v>
      </c>
      <c r="E6" s="188">
        <f>'Perf Sheet '!$J$13</f>
        <v>0.65</v>
      </c>
      <c r="F6" s="192" t="s">
        <v>226</v>
      </c>
      <c r="G6" s="194">
        <f>SUM(C12:C15)/SUM(C12:C46)</f>
        <v>8.2691191010530615E-2</v>
      </c>
      <c r="H6" s="192" t="s">
        <v>224</v>
      </c>
      <c r="I6" s="173">
        <f>J55/'Perf Sheet '!$E$21</f>
        <v>55.894595509827198</v>
      </c>
      <c r="J6" s="226"/>
      <c r="M6" s="631" t="s">
        <v>199</v>
      </c>
      <c r="N6" s="632"/>
      <c r="O6" s="632"/>
      <c r="P6" s="633"/>
    </row>
    <row r="7" spans="1:17" ht="13.95" customHeight="1" thickBot="1">
      <c r="A7" s="227">
        <v>22.1</v>
      </c>
      <c r="B7" s="570" t="s">
        <v>141</v>
      </c>
      <c r="C7" s="203">
        <v>8924</v>
      </c>
      <c r="D7" s="185" t="s">
        <v>138</v>
      </c>
      <c r="E7" s="187">
        <f>'Perf Sheet '!$J$15</f>
        <v>6</v>
      </c>
      <c r="F7" s="193" t="s">
        <v>223</v>
      </c>
      <c r="G7" s="187">
        <f>'Perf Sheet '!$J$12</f>
        <v>95</v>
      </c>
      <c r="H7" s="192" t="s">
        <v>225</v>
      </c>
      <c r="I7" s="173">
        <f>F50/'Perf Sheet '!$E$21</f>
        <v>1847.0914127423823</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55</v>
      </c>
      <c r="D10" s="206"/>
      <c r="E10" s="214" t="s">
        <v>197</v>
      </c>
      <c r="F10" s="216">
        <f>(D10*42)*C10</f>
        <v>0</v>
      </c>
      <c r="G10" s="198">
        <f>F10</f>
        <v>0</v>
      </c>
      <c r="H10" s="173">
        <f t="shared" ref="H10:H49" si="0">(1*((D10/$A$7)+1))*C10</f>
        <v>55</v>
      </c>
      <c r="I10" s="209">
        <v>15</v>
      </c>
      <c r="J10" s="229">
        <v>5152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75</v>
      </c>
      <c r="J11" s="229">
        <v>7150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87</v>
      </c>
      <c r="J12" s="229">
        <v>8300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87</v>
      </c>
      <c r="J13" s="229">
        <v>8150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436</v>
      </c>
      <c r="C14" s="205">
        <v>350</v>
      </c>
      <c r="D14" s="206"/>
      <c r="E14" s="214" t="s">
        <v>148</v>
      </c>
      <c r="F14" s="216">
        <f t="shared" si="5"/>
        <v>0</v>
      </c>
      <c r="G14" s="198">
        <f t="shared" si="6"/>
        <v>0</v>
      </c>
      <c r="H14" s="173">
        <f t="shared" si="0"/>
        <v>350</v>
      </c>
      <c r="I14" s="209">
        <v>86</v>
      </c>
      <c r="J14" s="229">
        <v>8450</v>
      </c>
      <c r="L14" s="100">
        <f t="shared" si="7"/>
        <v>0</v>
      </c>
      <c r="M14" s="130">
        <f t="shared" si="1"/>
        <v>0</v>
      </c>
      <c r="N14" s="130">
        <f t="shared" si="2"/>
        <v>0</v>
      </c>
      <c r="O14" s="130">
        <f t="shared" si="3"/>
        <v>0</v>
      </c>
      <c r="P14" s="130">
        <f t="shared" si="4"/>
        <v>0</v>
      </c>
      <c r="Q14" s="86" t="s">
        <v>209</v>
      </c>
    </row>
    <row r="15" spans="1:17" ht="13.95" customHeight="1" thickBot="1">
      <c r="A15" s="228">
        <v>6</v>
      </c>
      <c r="B15" s="204" t="s">
        <v>436</v>
      </c>
      <c r="C15" s="205">
        <v>197</v>
      </c>
      <c r="D15" s="206">
        <v>0.3</v>
      </c>
      <c r="E15" s="214" t="s">
        <v>194</v>
      </c>
      <c r="F15" s="216">
        <v>2490</v>
      </c>
      <c r="G15" s="198">
        <f t="shared" si="6"/>
        <v>2490</v>
      </c>
      <c r="H15" s="173">
        <f t="shared" si="0"/>
        <v>199.67420814479638</v>
      </c>
      <c r="I15" s="209">
        <v>80</v>
      </c>
      <c r="J15" s="229">
        <v>8160</v>
      </c>
      <c r="L15" s="100">
        <f t="shared" si="7"/>
        <v>0</v>
      </c>
      <c r="M15" s="130">
        <f t="shared" si="1"/>
        <v>2490</v>
      </c>
      <c r="N15" s="130">
        <f t="shared" si="2"/>
        <v>0</v>
      </c>
      <c r="O15" s="130">
        <f t="shared" si="3"/>
        <v>0</v>
      </c>
      <c r="P15" s="130">
        <f t="shared" si="4"/>
        <v>0</v>
      </c>
      <c r="Q15" s="86" t="s">
        <v>175</v>
      </c>
    </row>
    <row r="16" spans="1:17" ht="13.95" customHeight="1" thickBot="1">
      <c r="A16" s="228">
        <v>7</v>
      </c>
      <c r="B16" s="204" t="s">
        <v>436</v>
      </c>
      <c r="C16" s="205">
        <v>235</v>
      </c>
      <c r="D16" s="206">
        <v>0.6</v>
      </c>
      <c r="E16" s="214" t="s">
        <v>194</v>
      </c>
      <c r="F16" s="216">
        <v>5910</v>
      </c>
      <c r="G16" s="198">
        <f t="shared" si="6"/>
        <v>8400</v>
      </c>
      <c r="H16" s="173">
        <f t="shared" si="0"/>
        <v>241.38009049773754</v>
      </c>
      <c r="I16" s="209">
        <v>83</v>
      </c>
      <c r="J16" s="229">
        <v>8000</v>
      </c>
      <c r="L16" s="100">
        <f t="shared" si="7"/>
        <v>0</v>
      </c>
      <c r="M16" s="130">
        <f t="shared" si="1"/>
        <v>5910</v>
      </c>
      <c r="N16" s="130">
        <f t="shared" si="2"/>
        <v>0</v>
      </c>
      <c r="O16" s="130">
        <f t="shared" si="3"/>
        <v>0</v>
      </c>
      <c r="P16" s="130">
        <f t="shared" si="4"/>
        <v>0</v>
      </c>
      <c r="Q16" s="86" t="s">
        <v>210</v>
      </c>
    </row>
    <row r="17" spans="1:17" ht="13.95" customHeight="1" thickBot="1">
      <c r="A17" s="228">
        <v>8</v>
      </c>
      <c r="B17" s="204" t="s">
        <v>436</v>
      </c>
      <c r="C17" s="205">
        <v>335</v>
      </c>
      <c r="D17" s="206">
        <v>0.9</v>
      </c>
      <c r="E17" s="214" t="s">
        <v>194</v>
      </c>
      <c r="F17" s="216">
        <v>12680</v>
      </c>
      <c r="G17" s="198">
        <f t="shared" si="6"/>
        <v>21080</v>
      </c>
      <c r="H17" s="173">
        <f t="shared" si="0"/>
        <v>348.6425339366516</v>
      </c>
      <c r="I17" s="209">
        <v>85</v>
      </c>
      <c r="J17" s="229">
        <v>8030</v>
      </c>
      <c r="L17" s="100">
        <f t="shared" si="7"/>
        <v>0</v>
      </c>
      <c r="M17" s="130">
        <f t="shared" si="1"/>
        <v>12680</v>
      </c>
      <c r="N17" s="130">
        <f t="shared" si="2"/>
        <v>0</v>
      </c>
      <c r="O17" s="130">
        <f t="shared" si="3"/>
        <v>0</v>
      </c>
      <c r="P17" s="130">
        <f t="shared" si="4"/>
        <v>0</v>
      </c>
      <c r="Q17" s="86" t="s">
        <v>148</v>
      </c>
    </row>
    <row r="18" spans="1:17" ht="13.95" customHeight="1" thickBot="1">
      <c r="A18" s="228">
        <v>9</v>
      </c>
      <c r="B18" s="204" t="s">
        <v>436</v>
      </c>
      <c r="C18" s="205">
        <v>500</v>
      </c>
      <c r="D18" s="206">
        <v>1.1000000000000001</v>
      </c>
      <c r="E18" s="214" t="s">
        <v>194</v>
      </c>
      <c r="F18" s="216">
        <v>23110</v>
      </c>
      <c r="G18" s="198">
        <f t="shared" si="6"/>
        <v>44190</v>
      </c>
      <c r="H18" s="173">
        <f t="shared" si="0"/>
        <v>524.88687782805437</v>
      </c>
      <c r="I18" s="209">
        <v>88</v>
      </c>
      <c r="J18" s="229">
        <v>7980</v>
      </c>
      <c r="L18" s="100">
        <f t="shared" si="7"/>
        <v>0</v>
      </c>
      <c r="M18" s="130">
        <f t="shared" si="1"/>
        <v>23110</v>
      </c>
      <c r="N18" s="130">
        <f t="shared" si="2"/>
        <v>0</v>
      </c>
      <c r="O18" s="130">
        <f t="shared" si="3"/>
        <v>0</v>
      </c>
      <c r="P18" s="130">
        <f t="shared" si="4"/>
        <v>0</v>
      </c>
      <c r="Q18" s="86" t="s">
        <v>63</v>
      </c>
    </row>
    <row r="19" spans="1:17" ht="13.95" customHeight="1" thickBot="1">
      <c r="A19" s="228">
        <v>10</v>
      </c>
      <c r="B19" s="204" t="s">
        <v>436</v>
      </c>
      <c r="C19" s="205">
        <v>595</v>
      </c>
      <c r="D19" s="206">
        <v>1.3</v>
      </c>
      <c r="E19" s="214" t="s">
        <v>194</v>
      </c>
      <c r="F19" s="216">
        <v>24870</v>
      </c>
      <c r="G19" s="198">
        <f t="shared" si="6"/>
        <v>69060</v>
      </c>
      <c r="H19" s="173">
        <f t="shared" si="0"/>
        <v>630</v>
      </c>
      <c r="I19" s="209">
        <v>90</v>
      </c>
      <c r="J19" s="229">
        <v>8300</v>
      </c>
      <c r="L19" s="100">
        <f t="shared" si="7"/>
        <v>0</v>
      </c>
      <c r="M19" s="130">
        <f t="shared" si="1"/>
        <v>24870</v>
      </c>
      <c r="N19" s="130">
        <f t="shared" si="2"/>
        <v>0</v>
      </c>
      <c r="O19" s="130">
        <f t="shared" si="3"/>
        <v>0</v>
      </c>
      <c r="P19" s="130">
        <f t="shared" si="4"/>
        <v>0</v>
      </c>
      <c r="Q19" s="86" t="s">
        <v>147</v>
      </c>
    </row>
    <row r="20" spans="1:17" ht="13.95" customHeight="1" thickBot="1">
      <c r="A20" s="228">
        <v>11</v>
      </c>
      <c r="B20" s="204" t="s">
        <v>436</v>
      </c>
      <c r="C20" s="205">
        <v>247</v>
      </c>
      <c r="D20" s="206">
        <v>0.3</v>
      </c>
      <c r="E20" s="214" t="s">
        <v>174</v>
      </c>
      <c r="F20" s="216">
        <v>3110</v>
      </c>
      <c r="G20" s="198">
        <f t="shared" si="6"/>
        <v>72170</v>
      </c>
      <c r="H20" s="173">
        <f t="shared" si="0"/>
        <v>250.35294117647058</v>
      </c>
      <c r="I20" s="209">
        <v>95</v>
      </c>
      <c r="J20" s="229">
        <v>8070</v>
      </c>
      <c r="L20" s="100">
        <f t="shared" si="7"/>
        <v>0</v>
      </c>
      <c r="M20" s="130">
        <f t="shared" si="1"/>
        <v>0</v>
      </c>
      <c r="N20" s="130">
        <f t="shared" si="2"/>
        <v>3110</v>
      </c>
      <c r="O20" s="130">
        <f t="shared" si="3"/>
        <v>0</v>
      </c>
      <c r="P20" s="130">
        <f t="shared" si="4"/>
        <v>0</v>
      </c>
      <c r="Q20" s="86" t="s">
        <v>186</v>
      </c>
    </row>
    <row r="21" spans="1:17" ht="13.95" customHeight="1" thickBot="1">
      <c r="A21" s="228">
        <v>12</v>
      </c>
      <c r="B21" s="204" t="s">
        <v>436</v>
      </c>
      <c r="C21" s="205">
        <v>300</v>
      </c>
      <c r="D21" s="206">
        <v>0.6</v>
      </c>
      <c r="E21" s="214" t="s">
        <v>174</v>
      </c>
      <c r="F21" s="216">
        <v>7560</v>
      </c>
      <c r="G21" s="198">
        <f t="shared" si="6"/>
        <v>79730</v>
      </c>
      <c r="H21" s="173">
        <f t="shared" si="0"/>
        <v>308.1447963800905</v>
      </c>
      <c r="I21" s="209">
        <v>95</v>
      </c>
      <c r="J21" s="229">
        <v>8100</v>
      </c>
      <c r="L21" s="100">
        <f t="shared" si="7"/>
        <v>0</v>
      </c>
      <c r="M21" s="130">
        <f t="shared" si="1"/>
        <v>0</v>
      </c>
      <c r="N21" s="130">
        <f t="shared" si="2"/>
        <v>7560</v>
      </c>
      <c r="O21" s="130">
        <f t="shared" si="3"/>
        <v>0</v>
      </c>
      <c r="P21" s="130">
        <f t="shared" si="4"/>
        <v>0</v>
      </c>
      <c r="Q21" s="86" t="s">
        <v>187</v>
      </c>
    </row>
    <row r="22" spans="1:17" ht="13.95" customHeight="1" thickBot="1">
      <c r="A22" s="228">
        <v>13</v>
      </c>
      <c r="B22" s="204" t="s">
        <v>436</v>
      </c>
      <c r="C22" s="205">
        <v>549</v>
      </c>
      <c r="D22" s="206">
        <v>0.9</v>
      </c>
      <c r="E22" s="214" t="s">
        <v>174</v>
      </c>
      <c r="F22" s="216">
        <v>20740</v>
      </c>
      <c r="G22" s="198">
        <f t="shared" si="6"/>
        <v>100470</v>
      </c>
      <c r="H22" s="173">
        <f t="shared" si="0"/>
        <v>571.35746606334851</v>
      </c>
      <c r="I22" s="209">
        <v>95</v>
      </c>
      <c r="J22" s="229">
        <v>7950</v>
      </c>
      <c r="L22" s="100">
        <f t="shared" si="7"/>
        <v>0</v>
      </c>
      <c r="M22" s="130">
        <f t="shared" si="1"/>
        <v>0</v>
      </c>
      <c r="N22" s="130">
        <f t="shared" si="2"/>
        <v>20740</v>
      </c>
      <c r="O22" s="130">
        <f t="shared" si="3"/>
        <v>0</v>
      </c>
      <c r="P22" s="130">
        <f t="shared" si="4"/>
        <v>0</v>
      </c>
      <c r="Q22" s="86" t="s">
        <v>197</v>
      </c>
    </row>
    <row r="23" spans="1:17" ht="13.95" customHeight="1" thickBot="1">
      <c r="A23" s="228">
        <v>14</v>
      </c>
      <c r="B23" s="204" t="s">
        <v>436</v>
      </c>
      <c r="C23" s="205">
        <v>148</v>
      </c>
      <c r="D23" s="206">
        <v>0.3</v>
      </c>
      <c r="E23" s="214" t="s">
        <v>174</v>
      </c>
      <c r="F23" s="216">
        <v>1860</v>
      </c>
      <c r="G23" s="198">
        <f t="shared" si="6"/>
        <v>102330</v>
      </c>
      <c r="H23" s="173">
        <f t="shared" si="0"/>
        <v>150.00904977375563</v>
      </c>
      <c r="I23" s="209">
        <v>95</v>
      </c>
      <c r="J23" s="229">
        <v>7800</v>
      </c>
      <c r="L23" s="100">
        <f t="shared" si="7"/>
        <v>0</v>
      </c>
      <c r="M23" s="130">
        <f t="shared" si="1"/>
        <v>0</v>
      </c>
      <c r="N23" s="130">
        <f t="shared" si="2"/>
        <v>1860</v>
      </c>
      <c r="O23" s="130">
        <f t="shared" si="3"/>
        <v>0</v>
      </c>
      <c r="P23" s="130">
        <f t="shared" si="4"/>
        <v>0</v>
      </c>
      <c r="Q23" s="86" t="s">
        <v>249</v>
      </c>
    </row>
    <row r="24" spans="1:17" ht="13.95" customHeight="1" thickBot="1">
      <c r="A24" s="228">
        <v>15</v>
      </c>
      <c r="B24" s="204" t="s">
        <v>436</v>
      </c>
      <c r="C24" s="205">
        <v>442</v>
      </c>
      <c r="D24" s="206">
        <v>0.9</v>
      </c>
      <c r="E24" s="214" t="s">
        <v>174</v>
      </c>
      <c r="F24" s="216">
        <v>16710</v>
      </c>
      <c r="G24" s="198">
        <f t="shared" si="6"/>
        <v>119040</v>
      </c>
      <c r="H24" s="173">
        <f t="shared" si="0"/>
        <v>460.00000000000006</v>
      </c>
      <c r="I24" s="209">
        <v>95</v>
      </c>
      <c r="J24" s="229">
        <v>7800</v>
      </c>
      <c r="L24" s="100">
        <f t="shared" si="7"/>
        <v>0</v>
      </c>
      <c r="M24" s="130">
        <f t="shared" si="1"/>
        <v>0</v>
      </c>
      <c r="N24" s="130">
        <f t="shared" si="2"/>
        <v>16710</v>
      </c>
      <c r="O24" s="130">
        <f t="shared" si="3"/>
        <v>0</v>
      </c>
      <c r="P24" s="130">
        <f t="shared" si="4"/>
        <v>0</v>
      </c>
      <c r="Q24" s="86" t="s">
        <v>291</v>
      </c>
    </row>
    <row r="25" spans="1:17" ht="13.95" customHeight="1" thickBot="1">
      <c r="A25" s="228">
        <v>16</v>
      </c>
      <c r="B25" s="204" t="s">
        <v>436</v>
      </c>
      <c r="C25" s="205">
        <v>500</v>
      </c>
      <c r="D25" s="206">
        <v>1.3</v>
      </c>
      <c r="E25" s="214" t="s">
        <v>174</v>
      </c>
      <c r="F25" s="216">
        <v>27280</v>
      </c>
      <c r="G25" s="198">
        <f t="shared" si="6"/>
        <v>146320</v>
      </c>
      <c r="H25" s="173">
        <f t="shared" si="0"/>
        <v>529.41176470588232</v>
      </c>
      <c r="I25" s="209">
        <v>95</v>
      </c>
      <c r="J25" s="229">
        <v>8040</v>
      </c>
      <c r="L25" s="100">
        <f t="shared" si="7"/>
        <v>0</v>
      </c>
      <c r="M25" s="130">
        <f t="shared" si="1"/>
        <v>0</v>
      </c>
      <c r="N25" s="130">
        <f t="shared" si="2"/>
        <v>27280</v>
      </c>
      <c r="O25" s="130">
        <f t="shared" si="3"/>
        <v>0</v>
      </c>
      <c r="P25" s="130">
        <f t="shared" si="4"/>
        <v>0</v>
      </c>
      <c r="Q25" s="87" t="s">
        <v>214</v>
      </c>
    </row>
    <row r="26" spans="1:17" ht="13.95" customHeight="1" thickBot="1">
      <c r="A26" s="228">
        <v>17</v>
      </c>
      <c r="B26" s="204" t="s">
        <v>436</v>
      </c>
      <c r="C26" s="205">
        <v>148</v>
      </c>
      <c r="D26" s="206">
        <v>0.3</v>
      </c>
      <c r="E26" s="214" t="s">
        <v>174</v>
      </c>
      <c r="F26" s="216">
        <v>1870</v>
      </c>
      <c r="G26" s="198">
        <f t="shared" si="6"/>
        <v>148190</v>
      </c>
      <c r="H26" s="173">
        <f t="shared" si="0"/>
        <v>150.00904977375563</v>
      </c>
      <c r="I26" s="209">
        <v>95</v>
      </c>
      <c r="J26" s="229">
        <v>7540</v>
      </c>
      <c r="L26" s="100">
        <f t="shared" si="7"/>
        <v>0</v>
      </c>
      <c r="M26" s="130">
        <f t="shared" si="1"/>
        <v>0</v>
      </c>
      <c r="N26" s="130">
        <f t="shared" si="2"/>
        <v>1870</v>
      </c>
      <c r="O26" s="130">
        <f t="shared" si="3"/>
        <v>0</v>
      </c>
      <c r="P26" s="130">
        <f t="shared" si="4"/>
        <v>0</v>
      </c>
    </row>
    <row r="27" spans="1:17" ht="13.95" customHeight="1" thickBot="1">
      <c r="A27" s="228">
        <v>18</v>
      </c>
      <c r="B27" s="204" t="s">
        <v>436</v>
      </c>
      <c r="C27" s="205">
        <v>400</v>
      </c>
      <c r="D27" s="206">
        <v>0.9</v>
      </c>
      <c r="E27" s="214" t="s">
        <v>174</v>
      </c>
      <c r="F27" s="216">
        <v>15110</v>
      </c>
      <c r="G27" s="198">
        <f t="shared" si="6"/>
        <v>163300</v>
      </c>
      <c r="H27" s="173">
        <f t="shared" si="0"/>
        <v>416.28959276018105</v>
      </c>
      <c r="I27" s="209">
        <v>95</v>
      </c>
      <c r="J27" s="229">
        <v>7650</v>
      </c>
      <c r="L27" s="100">
        <f t="shared" si="7"/>
        <v>0</v>
      </c>
      <c r="M27" s="130">
        <f t="shared" si="1"/>
        <v>0</v>
      </c>
      <c r="N27" s="130">
        <f t="shared" si="2"/>
        <v>15110</v>
      </c>
      <c r="O27" s="130">
        <f t="shared" si="3"/>
        <v>0</v>
      </c>
      <c r="P27" s="130">
        <f t="shared" si="4"/>
        <v>0</v>
      </c>
    </row>
    <row r="28" spans="1:17" ht="13.95" customHeight="1" thickBot="1">
      <c r="A28" s="228">
        <v>19</v>
      </c>
      <c r="B28" s="204" t="s">
        <v>436</v>
      </c>
      <c r="C28" s="205">
        <v>399</v>
      </c>
      <c r="D28" s="206">
        <v>1.3</v>
      </c>
      <c r="E28" s="214" t="s">
        <v>174</v>
      </c>
      <c r="F28" s="216">
        <v>21810</v>
      </c>
      <c r="G28" s="198">
        <f t="shared" si="6"/>
        <v>185110</v>
      </c>
      <c r="H28" s="173">
        <f t="shared" si="0"/>
        <v>422.47058823529414</v>
      </c>
      <c r="I28" s="209">
        <v>95</v>
      </c>
      <c r="J28" s="229">
        <v>7850</v>
      </c>
      <c r="L28" s="100">
        <f t="shared" si="7"/>
        <v>0</v>
      </c>
      <c r="M28" s="130">
        <f t="shared" si="1"/>
        <v>0</v>
      </c>
      <c r="N28" s="130">
        <f t="shared" si="2"/>
        <v>21810</v>
      </c>
      <c r="O28" s="130">
        <f t="shared" si="3"/>
        <v>0</v>
      </c>
      <c r="P28" s="130">
        <f t="shared" si="4"/>
        <v>0</v>
      </c>
    </row>
    <row r="29" spans="1:17" ht="13.95" customHeight="1" thickBot="1">
      <c r="A29" s="228">
        <v>20</v>
      </c>
      <c r="B29" s="204" t="s">
        <v>436</v>
      </c>
      <c r="C29" s="205">
        <v>450</v>
      </c>
      <c r="D29" s="206">
        <v>0.9</v>
      </c>
      <c r="E29" s="214" t="s">
        <v>174</v>
      </c>
      <c r="F29" s="216">
        <v>16990</v>
      </c>
      <c r="G29" s="198">
        <f t="shared" si="6"/>
        <v>202100</v>
      </c>
      <c r="H29" s="173">
        <f t="shared" si="0"/>
        <v>468.32579185520365</v>
      </c>
      <c r="I29" s="209">
        <v>95</v>
      </c>
      <c r="J29" s="229">
        <v>7600</v>
      </c>
      <c r="L29" s="100">
        <f t="shared" si="7"/>
        <v>0</v>
      </c>
      <c r="M29" s="130">
        <f t="shared" si="1"/>
        <v>0</v>
      </c>
      <c r="N29" s="130">
        <f t="shared" si="2"/>
        <v>16990</v>
      </c>
      <c r="O29" s="130">
        <f t="shared" si="3"/>
        <v>0</v>
      </c>
      <c r="P29" s="130">
        <f t="shared" si="4"/>
        <v>0</v>
      </c>
    </row>
    <row r="30" spans="1:17" ht="13.95" customHeight="1" thickBot="1">
      <c r="A30" s="228">
        <v>21</v>
      </c>
      <c r="B30" s="204" t="s">
        <v>436</v>
      </c>
      <c r="C30" s="205">
        <v>297</v>
      </c>
      <c r="D30" s="206">
        <v>1.5</v>
      </c>
      <c r="E30" s="214" t="s">
        <v>174</v>
      </c>
      <c r="F30" s="216">
        <v>18700</v>
      </c>
      <c r="G30" s="198">
        <f t="shared" si="6"/>
        <v>220800</v>
      </c>
      <c r="H30" s="173">
        <f t="shared" si="0"/>
        <v>317.15837104072398</v>
      </c>
      <c r="I30" s="209">
        <v>95</v>
      </c>
      <c r="J30" s="229">
        <v>8250</v>
      </c>
      <c r="L30" s="100">
        <f t="shared" si="7"/>
        <v>0</v>
      </c>
      <c r="M30" s="130">
        <f t="shared" si="1"/>
        <v>0</v>
      </c>
      <c r="N30" s="130">
        <f t="shared" si="2"/>
        <v>18700</v>
      </c>
      <c r="O30" s="130">
        <f t="shared" si="3"/>
        <v>0</v>
      </c>
      <c r="P30" s="130">
        <f t="shared" si="4"/>
        <v>0</v>
      </c>
    </row>
    <row r="31" spans="1:17" ht="13.95" customHeight="1" thickBot="1">
      <c r="A31" s="228">
        <v>22</v>
      </c>
      <c r="B31" s="204" t="s">
        <v>436</v>
      </c>
      <c r="C31" s="205">
        <v>200</v>
      </c>
      <c r="D31" s="206">
        <v>0.6</v>
      </c>
      <c r="E31" s="214" t="s">
        <v>174</v>
      </c>
      <c r="F31" s="216">
        <v>5030</v>
      </c>
      <c r="G31" s="198">
        <f t="shared" si="6"/>
        <v>225830</v>
      </c>
      <c r="H31" s="173">
        <f t="shared" si="0"/>
        <v>205.42986425339365</v>
      </c>
      <c r="I31" s="209">
        <v>95</v>
      </c>
      <c r="J31" s="229">
        <v>7840</v>
      </c>
      <c r="L31" s="100">
        <f t="shared" si="7"/>
        <v>0</v>
      </c>
      <c r="M31" s="130">
        <f t="shared" si="1"/>
        <v>0</v>
      </c>
      <c r="N31" s="130">
        <f t="shared" si="2"/>
        <v>5030</v>
      </c>
      <c r="O31" s="130">
        <f t="shared" si="3"/>
        <v>0</v>
      </c>
      <c r="P31" s="130">
        <f t="shared" si="4"/>
        <v>0</v>
      </c>
    </row>
    <row r="32" spans="1:17" ht="13.95" customHeight="1" thickBot="1">
      <c r="A32" s="228">
        <v>23</v>
      </c>
      <c r="B32" s="204" t="s">
        <v>436</v>
      </c>
      <c r="C32" s="205">
        <v>200</v>
      </c>
      <c r="D32" s="206">
        <v>0</v>
      </c>
      <c r="E32" s="214" t="s">
        <v>186</v>
      </c>
      <c r="F32" s="216">
        <f t="shared" si="5"/>
        <v>0</v>
      </c>
      <c r="G32" s="198">
        <f t="shared" si="6"/>
        <v>225830</v>
      </c>
      <c r="H32" s="173">
        <f t="shared" si="0"/>
        <v>200</v>
      </c>
      <c r="I32" s="209">
        <v>95</v>
      </c>
      <c r="J32" s="229">
        <v>7460</v>
      </c>
      <c r="L32" s="100">
        <f t="shared" si="7"/>
        <v>0</v>
      </c>
      <c r="M32" s="130">
        <f t="shared" si="1"/>
        <v>0</v>
      </c>
      <c r="N32" s="130">
        <f t="shared" si="2"/>
        <v>0</v>
      </c>
      <c r="O32" s="130">
        <f t="shared" si="3"/>
        <v>0</v>
      </c>
      <c r="P32" s="130">
        <f t="shared" si="4"/>
        <v>0</v>
      </c>
    </row>
    <row r="33" spans="1:16" ht="13.95" customHeight="1" thickBot="1">
      <c r="A33" s="228">
        <v>24</v>
      </c>
      <c r="B33" s="204" t="s">
        <v>436</v>
      </c>
      <c r="C33" s="205">
        <v>197</v>
      </c>
      <c r="D33" s="206">
        <v>0.6</v>
      </c>
      <c r="E33" s="214" t="s">
        <v>174</v>
      </c>
      <c r="F33" s="216">
        <v>4950</v>
      </c>
      <c r="G33" s="198">
        <f t="shared" si="6"/>
        <v>230780</v>
      </c>
      <c r="H33" s="173">
        <f t="shared" si="0"/>
        <v>202.34841628959273</v>
      </c>
      <c r="I33" s="209">
        <v>95</v>
      </c>
      <c r="J33" s="229">
        <v>7510</v>
      </c>
      <c r="L33" s="100">
        <f t="shared" si="7"/>
        <v>0</v>
      </c>
      <c r="M33" s="130">
        <f t="shared" si="1"/>
        <v>0</v>
      </c>
      <c r="N33" s="130">
        <f t="shared" si="2"/>
        <v>4950</v>
      </c>
      <c r="O33" s="130">
        <f t="shared" si="3"/>
        <v>0</v>
      </c>
      <c r="P33" s="130">
        <f t="shared" si="4"/>
        <v>0</v>
      </c>
    </row>
    <row r="34" spans="1:16" ht="13.95" customHeight="1" thickBot="1">
      <c r="A34" s="228">
        <v>25</v>
      </c>
      <c r="B34" s="204" t="s">
        <v>518</v>
      </c>
      <c r="C34" s="205">
        <v>350</v>
      </c>
      <c r="D34" s="206">
        <v>0.9</v>
      </c>
      <c r="E34" s="214" t="s">
        <v>174</v>
      </c>
      <c r="F34" s="216">
        <v>13220</v>
      </c>
      <c r="G34" s="198">
        <f t="shared" si="6"/>
        <v>244000</v>
      </c>
      <c r="H34" s="173">
        <f t="shared" si="0"/>
        <v>364.2533936651584</v>
      </c>
      <c r="I34" s="209">
        <v>95</v>
      </c>
      <c r="J34" s="229">
        <v>7050</v>
      </c>
      <c r="L34" s="100">
        <f t="shared" si="7"/>
        <v>0</v>
      </c>
      <c r="M34" s="130">
        <f t="shared" si="1"/>
        <v>0</v>
      </c>
      <c r="N34" s="130">
        <f t="shared" si="2"/>
        <v>13220</v>
      </c>
      <c r="O34" s="130">
        <f t="shared" si="3"/>
        <v>0</v>
      </c>
      <c r="P34" s="130">
        <f t="shared" si="4"/>
        <v>0</v>
      </c>
    </row>
    <row r="35" spans="1:16" ht="13.95" customHeight="1" thickBot="1">
      <c r="A35" s="228">
        <v>26</v>
      </c>
      <c r="B35" s="204" t="s">
        <v>518</v>
      </c>
      <c r="C35" s="205">
        <v>250</v>
      </c>
      <c r="D35" s="206">
        <v>1.5</v>
      </c>
      <c r="E35" s="214" t="s">
        <v>174</v>
      </c>
      <c r="F35" s="216">
        <v>15750</v>
      </c>
      <c r="G35" s="198">
        <f t="shared" si="6"/>
        <v>259750</v>
      </c>
      <c r="H35" s="173">
        <f t="shared" si="0"/>
        <v>266.96832579185519</v>
      </c>
      <c r="I35" s="209">
        <v>95</v>
      </c>
      <c r="J35" s="229">
        <v>6800</v>
      </c>
      <c r="L35" s="100">
        <f t="shared" si="7"/>
        <v>0</v>
      </c>
      <c r="M35" s="130">
        <f t="shared" si="1"/>
        <v>0</v>
      </c>
      <c r="N35" s="130">
        <f t="shared" si="2"/>
        <v>15750</v>
      </c>
      <c r="O35" s="130">
        <f t="shared" si="3"/>
        <v>0</v>
      </c>
      <c r="P35" s="130">
        <f t="shared" si="4"/>
        <v>0</v>
      </c>
    </row>
    <row r="36" spans="1:16" ht="13.95" customHeight="1" thickBot="1">
      <c r="A36" s="228">
        <v>27</v>
      </c>
      <c r="B36" s="204" t="s">
        <v>518</v>
      </c>
      <c r="C36" s="205">
        <v>250</v>
      </c>
      <c r="D36" s="206">
        <v>0.6</v>
      </c>
      <c r="E36" s="214" t="s">
        <v>174</v>
      </c>
      <c r="F36" s="216">
        <v>6300</v>
      </c>
      <c r="G36" s="198">
        <f t="shared" si="6"/>
        <v>266050</v>
      </c>
      <c r="H36" s="173">
        <f t="shared" si="0"/>
        <v>256.78733031674204</v>
      </c>
      <c r="I36" s="209">
        <v>95</v>
      </c>
      <c r="J36" s="229">
        <v>6520</v>
      </c>
      <c r="L36" s="100">
        <f t="shared" si="7"/>
        <v>0</v>
      </c>
      <c r="M36" s="130">
        <f t="shared" si="1"/>
        <v>0</v>
      </c>
      <c r="N36" s="130">
        <f t="shared" si="2"/>
        <v>6300</v>
      </c>
      <c r="O36" s="130">
        <f t="shared" si="3"/>
        <v>0</v>
      </c>
      <c r="P36" s="130">
        <f t="shared" si="4"/>
        <v>0</v>
      </c>
    </row>
    <row r="37" spans="1:16" ht="13.95" customHeight="1" thickBot="1">
      <c r="A37" s="228">
        <v>28</v>
      </c>
      <c r="B37" s="204" t="s">
        <v>518</v>
      </c>
      <c r="C37" s="205">
        <v>411</v>
      </c>
      <c r="D37" s="206">
        <v>1</v>
      </c>
      <c r="E37" s="214" t="s">
        <v>174</v>
      </c>
      <c r="F37" s="216">
        <v>17280</v>
      </c>
      <c r="G37" s="198">
        <f t="shared" si="6"/>
        <v>283330</v>
      </c>
      <c r="H37" s="173">
        <f t="shared" si="0"/>
        <v>429.59728506787332</v>
      </c>
      <c r="I37" s="209">
        <v>95</v>
      </c>
      <c r="J37" s="229">
        <v>6580</v>
      </c>
      <c r="L37" s="100">
        <f t="shared" si="7"/>
        <v>0</v>
      </c>
      <c r="M37" s="130">
        <f t="shared" si="1"/>
        <v>0</v>
      </c>
      <c r="N37" s="130">
        <f t="shared" si="2"/>
        <v>17280</v>
      </c>
      <c r="O37" s="130">
        <f t="shared" si="3"/>
        <v>0</v>
      </c>
      <c r="P37" s="130">
        <f t="shared" si="4"/>
        <v>0</v>
      </c>
    </row>
    <row r="38" spans="1:16" ht="13.95" customHeight="1" thickBot="1">
      <c r="A38" s="228">
        <v>29</v>
      </c>
      <c r="B38" s="204" t="s">
        <v>513</v>
      </c>
      <c r="C38" s="205">
        <v>300</v>
      </c>
      <c r="D38" s="206">
        <v>1.3</v>
      </c>
      <c r="E38" s="214" t="s">
        <v>174</v>
      </c>
      <c r="F38" s="216">
        <v>16240</v>
      </c>
      <c r="G38" s="198">
        <f t="shared" si="6"/>
        <v>299570</v>
      </c>
      <c r="H38" s="173">
        <f t="shared" si="0"/>
        <v>317.64705882352939</v>
      </c>
      <c r="I38" s="209">
        <v>95</v>
      </c>
      <c r="J38" s="229">
        <v>7050</v>
      </c>
      <c r="L38" s="100">
        <f t="shared" si="7"/>
        <v>0</v>
      </c>
      <c r="M38" s="130">
        <f t="shared" si="1"/>
        <v>0</v>
      </c>
      <c r="N38" s="130">
        <f t="shared" si="2"/>
        <v>16240</v>
      </c>
      <c r="O38" s="130">
        <f t="shared" si="3"/>
        <v>0</v>
      </c>
      <c r="P38" s="130">
        <f t="shared" si="4"/>
        <v>0</v>
      </c>
    </row>
    <row r="39" spans="1:16" ht="13.95" customHeight="1" thickBot="1">
      <c r="A39" s="228">
        <v>30</v>
      </c>
      <c r="B39" s="204" t="s">
        <v>513</v>
      </c>
      <c r="C39" s="205">
        <v>300</v>
      </c>
      <c r="D39" s="206">
        <v>1.5</v>
      </c>
      <c r="E39" s="214" t="s">
        <v>174</v>
      </c>
      <c r="F39" s="216">
        <v>18880</v>
      </c>
      <c r="G39" s="198">
        <f t="shared" si="6"/>
        <v>318450</v>
      </c>
      <c r="H39" s="173">
        <f t="shared" si="0"/>
        <v>320.36199095022624</v>
      </c>
      <c r="I39" s="209">
        <v>95</v>
      </c>
      <c r="J39" s="229">
        <v>7330</v>
      </c>
      <c r="L39" s="100">
        <f t="shared" si="7"/>
        <v>0</v>
      </c>
      <c r="M39" s="130">
        <f t="shared" si="1"/>
        <v>0</v>
      </c>
      <c r="N39" s="130">
        <f t="shared" si="2"/>
        <v>18880</v>
      </c>
      <c r="O39" s="130">
        <f t="shared" si="3"/>
        <v>0</v>
      </c>
      <c r="P39" s="130">
        <f t="shared" si="4"/>
        <v>0</v>
      </c>
    </row>
    <row r="40" spans="1:16" ht="13.95" customHeight="1" thickBot="1">
      <c r="A40" s="228">
        <v>31</v>
      </c>
      <c r="B40" s="204" t="s">
        <v>518</v>
      </c>
      <c r="C40" s="205">
        <v>347</v>
      </c>
      <c r="D40" s="206">
        <v>1.75</v>
      </c>
      <c r="E40" s="214" t="s">
        <v>174</v>
      </c>
      <c r="F40" s="216">
        <v>14950</v>
      </c>
      <c r="G40" s="198">
        <f t="shared" si="6"/>
        <v>333400</v>
      </c>
      <c r="H40" s="173">
        <f t="shared" si="0"/>
        <v>374.47737556561083</v>
      </c>
      <c r="I40" s="209">
        <v>95</v>
      </c>
      <c r="J40" s="229">
        <v>7840</v>
      </c>
      <c r="L40" s="100">
        <f t="shared" si="7"/>
        <v>0</v>
      </c>
      <c r="M40" s="130">
        <f t="shared" si="1"/>
        <v>0</v>
      </c>
      <c r="N40" s="130">
        <f t="shared" si="2"/>
        <v>14950</v>
      </c>
      <c r="O40" s="130">
        <f t="shared" si="3"/>
        <v>0</v>
      </c>
      <c r="P40" s="130">
        <f t="shared" si="4"/>
        <v>0</v>
      </c>
    </row>
    <row r="41" spans="1:16" ht="13.95" customHeight="1" thickBot="1">
      <c r="A41" s="228">
        <v>32</v>
      </c>
      <c r="B41" s="204"/>
      <c r="C41" s="205"/>
      <c r="D41" s="206"/>
      <c r="E41" s="214"/>
      <c r="F41" s="216">
        <f t="shared" si="5"/>
        <v>0</v>
      </c>
      <c r="G41" s="198">
        <f t="shared" si="6"/>
        <v>333400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333400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333400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333400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333400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333400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333400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333400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436</v>
      </c>
      <c r="C49" s="191">
        <f>(C5*E4)</f>
        <v>412.45067999999998</v>
      </c>
      <c r="D49" s="213"/>
      <c r="E49" s="207" t="s">
        <v>214</v>
      </c>
      <c r="F49" s="215"/>
      <c r="G49" s="199"/>
      <c r="H49" s="173">
        <f t="shared" si="0"/>
        <v>412.45067999999998</v>
      </c>
      <c r="I49" s="205">
        <v>95</v>
      </c>
      <c r="J49" s="229">
        <v>6880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402946.92855999997</v>
      </c>
      <c r="D50" s="195" t="s">
        <v>294</v>
      </c>
      <c r="E50" s="177" t="s">
        <v>295</v>
      </c>
      <c r="F50" s="191">
        <f>SUM(F10:F46)</f>
        <v>333400</v>
      </c>
      <c r="G50" s="201" t="s">
        <v>212</v>
      </c>
      <c r="H50" s="200"/>
      <c r="I50" s="197"/>
      <c r="J50" s="231" t="s">
        <v>257</v>
      </c>
      <c r="K50" s="32"/>
      <c r="L50" s="100"/>
      <c r="M50" s="101"/>
      <c r="N50" s="101"/>
      <c r="O50" s="102"/>
      <c r="P50" s="102"/>
    </row>
    <row r="51" spans="1:17" ht="13.95" customHeight="1" thickBot="1">
      <c r="A51" s="230" t="s">
        <v>259</v>
      </c>
      <c r="B51" s="210">
        <v>0.4548611111111111</v>
      </c>
      <c r="C51" s="190" t="s">
        <v>258</v>
      </c>
      <c r="D51" s="180" t="s">
        <v>260</v>
      </c>
      <c r="E51" s="210">
        <v>0.5395833333333333</v>
      </c>
      <c r="F51" s="190" t="s">
        <v>258</v>
      </c>
      <c r="G51" s="180" t="s">
        <v>261</v>
      </c>
      <c r="H51" s="217">
        <v>43165</v>
      </c>
      <c r="I51" s="197" t="s">
        <v>301</v>
      </c>
      <c r="J51" s="232">
        <f>H49+H55</f>
        <v>462.45067999999998</v>
      </c>
      <c r="K51" s="172"/>
      <c r="L51" s="100"/>
      <c r="M51" s="101"/>
      <c r="N51" s="101"/>
      <c r="O51" s="102"/>
      <c r="P51" s="102"/>
    </row>
    <row r="52" spans="1:17" ht="13.95" customHeight="1" thickBot="1">
      <c r="A52" s="230" t="s">
        <v>234</v>
      </c>
      <c r="B52" s="205">
        <v>419</v>
      </c>
      <c r="C52" s="179" t="s">
        <v>134</v>
      </c>
      <c r="D52" s="180" t="s">
        <v>216</v>
      </c>
      <c r="E52" s="211">
        <f>MAX(D10:D48)</f>
        <v>1.75</v>
      </c>
      <c r="F52" s="179" t="s">
        <v>221</v>
      </c>
      <c r="G52" s="180" t="s">
        <v>222</v>
      </c>
      <c r="H52" s="211">
        <f>F50/(SUM(C15:C48)*42)</f>
        <v>0.92875807161521451</v>
      </c>
      <c r="I52" s="197" t="s">
        <v>221</v>
      </c>
      <c r="J52" s="233" t="s">
        <v>292</v>
      </c>
      <c r="L52" s="100"/>
      <c r="M52" s="101"/>
      <c r="N52" s="101"/>
      <c r="O52" s="102"/>
      <c r="P52" s="102"/>
    </row>
    <row r="53" spans="1:17" ht="13.95" customHeight="1" thickBot="1">
      <c r="A53" s="230" t="s">
        <v>235</v>
      </c>
      <c r="B53" s="205">
        <v>5152</v>
      </c>
      <c r="C53" s="179" t="s">
        <v>134</v>
      </c>
      <c r="D53" s="180" t="s">
        <v>217</v>
      </c>
      <c r="E53" s="205">
        <f>MAX(I10:I49)</f>
        <v>95</v>
      </c>
      <c r="F53" s="179" t="s">
        <v>135</v>
      </c>
      <c r="G53" s="180" t="s">
        <v>219</v>
      </c>
      <c r="H53" s="205">
        <f>AVERAGE(I14:I48)</f>
        <v>92.851851851851848</v>
      </c>
      <c r="I53" s="197" t="s">
        <v>135</v>
      </c>
      <c r="J53" s="234">
        <f>SUM(H10:H49)+E55+H55</f>
        <v>10467.958652419738</v>
      </c>
      <c r="L53" s="172"/>
      <c r="M53" s="172"/>
      <c r="N53" s="172"/>
      <c r="O53" s="172"/>
      <c r="P53" s="172"/>
    </row>
    <row r="54" spans="1:17" ht="13.95" customHeight="1" thickBot="1">
      <c r="A54" s="230" t="s">
        <v>136</v>
      </c>
      <c r="B54" s="208">
        <v>1184</v>
      </c>
      <c r="C54" s="179" t="s">
        <v>134</v>
      </c>
      <c r="D54" s="180" t="s">
        <v>218</v>
      </c>
      <c r="E54" s="205">
        <f>MAX(J10:J49)</f>
        <v>8450</v>
      </c>
      <c r="F54" s="179" t="s">
        <v>134</v>
      </c>
      <c r="G54" s="180" t="s">
        <v>220</v>
      </c>
      <c r="H54" s="205">
        <f>AVERAGE(J14:J48)</f>
        <v>7687.0370370370374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0.5656759300761991</v>
      </c>
      <c r="C55" s="179" t="s">
        <v>289</v>
      </c>
      <c r="D55" s="189" t="s">
        <v>287</v>
      </c>
      <c r="E55" s="212">
        <v>445</v>
      </c>
      <c r="F55" s="179" t="s">
        <v>288</v>
      </c>
      <c r="G55" s="178" t="s">
        <v>290</v>
      </c>
      <c r="H55" s="212">
        <v>50</v>
      </c>
      <c r="I55" s="197" t="s">
        <v>288</v>
      </c>
      <c r="J55" s="234">
        <f>(C50/42)+E55+H55</f>
        <v>10088.974489523809</v>
      </c>
      <c r="L55" s="85">
        <f t="shared" ref="L55:P55" si="10">SUM(L10:L49)</f>
        <v>59.523809523809526</v>
      </c>
      <c r="M55" s="85">
        <f t="shared" si="10"/>
        <v>69060</v>
      </c>
      <c r="N55" s="85">
        <f t="shared" si="10"/>
        <v>264340</v>
      </c>
      <c r="O55" s="85">
        <f t="shared" si="10"/>
        <v>0</v>
      </c>
      <c r="P55" s="85">
        <f t="shared" si="10"/>
        <v>0</v>
      </c>
    </row>
    <row r="56" spans="1:17" ht="43.2" customHeight="1">
      <c r="A56" s="625" t="s">
        <v>522</v>
      </c>
      <c r="B56" s="637"/>
      <c r="C56" s="637"/>
      <c r="D56" s="637"/>
      <c r="E56" s="637"/>
      <c r="F56" s="637"/>
      <c r="G56" s="637"/>
      <c r="H56" s="637"/>
      <c r="I56" s="637"/>
      <c r="J56" s="638"/>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18604</v>
      </c>
      <c r="B61" s="119">
        <f>C6</f>
        <v>18754</v>
      </c>
      <c r="C61" s="119">
        <f>C50</f>
        <v>402946.92855999997</v>
      </c>
      <c r="D61" s="119">
        <f>J55</f>
        <v>10088.974489523809</v>
      </c>
      <c r="E61" s="119">
        <f>F50</f>
        <v>333400</v>
      </c>
      <c r="F61" s="119">
        <f>M55</f>
        <v>69060</v>
      </c>
      <c r="G61" s="119">
        <f>N55</f>
        <v>264340</v>
      </c>
      <c r="H61" s="119">
        <f>O55</f>
        <v>0</v>
      </c>
      <c r="I61" s="119">
        <f>P55</f>
        <v>0</v>
      </c>
      <c r="J61" s="119">
        <f>B52</f>
        <v>419</v>
      </c>
      <c r="K61" s="119">
        <f>B53</f>
        <v>5152</v>
      </c>
      <c r="L61" s="119">
        <f>B54</f>
        <v>1184</v>
      </c>
      <c r="M61" s="120">
        <f>B55</f>
        <v>0.5656759300761991</v>
      </c>
      <c r="N61" s="119">
        <f>E53</f>
        <v>95</v>
      </c>
      <c r="O61" s="119">
        <f>H53</f>
        <v>92.851851851851848</v>
      </c>
      <c r="P61" s="119">
        <f>E54</f>
        <v>8450</v>
      </c>
      <c r="Q61" s="119">
        <f>H54</f>
        <v>7687.0370370370374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0.24868010559155268</v>
      </c>
      <c r="N3" s="143">
        <f>N55/F50</f>
        <v>0.75131989440844738</v>
      </c>
      <c r="O3" s="143">
        <f>O55/F50</f>
        <v>0</v>
      </c>
      <c r="P3" s="143">
        <f>P55/F50</f>
        <v>0</v>
      </c>
    </row>
    <row r="4" spans="1:17" ht="13.95" customHeight="1" thickBot="1">
      <c r="A4" s="615">
        <v>6</v>
      </c>
      <c r="B4" s="181" t="s">
        <v>276</v>
      </c>
      <c r="C4" s="202">
        <v>18588</v>
      </c>
      <c r="D4" s="182" t="s">
        <v>137</v>
      </c>
      <c r="E4" s="186">
        <f>'Perf Sheet '!$L$5</f>
        <v>2.2169999999999999E-2</v>
      </c>
      <c r="F4" s="616" t="s">
        <v>284</v>
      </c>
      <c r="G4" s="617"/>
      <c r="H4" s="618" t="s">
        <v>514</v>
      </c>
      <c r="I4" s="618"/>
      <c r="J4" s="619"/>
      <c r="N4" s="32"/>
    </row>
    <row r="5" spans="1:17" ht="13.95" customHeight="1" thickBot="1">
      <c r="A5" s="615"/>
      <c r="B5" s="570" t="s">
        <v>139</v>
      </c>
      <c r="C5" s="203">
        <v>18423</v>
      </c>
      <c r="D5" s="183" t="s">
        <v>277</v>
      </c>
      <c r="E5" s="187">
        <f>(C6+C5)/2</f>
        <v>18497.5</v>
      </c>
      <c r="F5" s="616" t="s">
        <v>285</v>
      </c>
      <c r="G5" s="620"/>
      <c r="H5" s="618" t="s">
        <v>511</v>
      </c>
      <c r="I5" s="621"/>
      <c r="J5" s="619"/>
      <c r="M5" s="628" t="s">
        <v>198</v>
      </c>
      <c r="N5" s="629"/>
      <c r="O5" s="629"/>
      <c r="P5" s="630"/>
    </row>
    <row r="6" spans="1:17" ht="13.95" customHeight="1" thickBot="1">
      <c r="A6" s="225" t="s">
        <v>202</v>
      </c>
      <c r="B6" s="570" t="s">
        <v>140</v>
      </c>
      <c r="C6" s="203">
        <v>18572</v>
      </c>
      <c r="D6" s="184" t="s">
        <v>203</v>
      </c>
      <c r="E6" s="188">
        <f>'Perf Sheet '!$J$13</f>
        <v>0.65</v>
      </c>
      <c r="F6" s="192" t="s">
        <v>226</v>
      </c>
      <c r="G6" s="194">
        <f>SUM(C12:C15)/SUM(C12:C46)</f>
        <v>8.7284232846304211E-2</v>
      </c>
      <c r="H6" s="192" t="s">
        <v>224</v>
      </c>
      <c r="I6" s="173">
        <f>J55/'Perf Sheet '!$E$21</f>
        <v>53.002558002901992</v>
      </c>
      <c r="J6" s="226"/>
      <c r="M6" s="631" t="s">
        <v>199</v>
      </c>
      <c r="N6" s="632"/>
      <c r="O6" s="632"/>
      <c r="P6" s="633"/>
    </row>
    <row r="7" spans="1:17" ht="13.95" customHeight="1" thickBot="1">
      <c r="A7" s="227">
        <v>22.1</v>
      </c>
      <c r="B7" s="570" t="s">
        <v>141</v>
      </c>
      <c r="C7" s="203">
        <v>8920</v>
      </c>
      <c r="D7" s="185" t="s">
        <v>138</v>
      </c>
      <c r="E7" s="187">
        <f>'Perf Sheet '!$J$15</f>
        <v>6</v>
      </c>
      <c r="F7" s="193" t="s">
        <v>223</v>
      </c>
      <c r="G7" s="187">
        <f>'Perf Sheet '!$J$12</f>
        <v>95</v>
      </c>
      <c r="H7" s="192" t="s">
        <v>225</v>
      </c>
      <c r="I7" s="173">
        <f>F50/'Perf Sheet '!$E$21</f>
        <v>1846.8698060941829</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46</v>
      </c>
      <c r="D10" s="206"/>
      <c r="E10" s="214" t="s">
        <v>197</v>
      </c>
      <c r="F10" s="216">
        <f>(D10*42)*C10</f>
        <v>0</v>
      </c>
      <c r="G10" s="198">
        <f>F10</f>
        <v>0</v>
      </c>
      <c r="H10" s="173">
        <f t="shared" ref="H10:H49" si="0">(1*((D10/$A$7)+1))*C10</f>
        <v>46</v>
      </c>
      <c r="I10" s="209">
        <v>15</v>
      </c>
      <c r="J10" s="229">
        <v>5350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6750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85</v>
      </c>
      <c r="J12" s="229">
        <v>7030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87</v>
      </c>
      <c r="J13" s="229">
        <v>7470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513</v>
      </c>
      <c r="C14" s="205">
        <v>350</v>
      </c>
      <c r="D14" s="206"/>
      <c r="E14" s="214" t="s">
        <v>148</v>
      </c>
      <c r="F14" s="216">
        <f t="shared" si="5"/>
        <v>0</v>
      </c>
      <c r="G14" s="198">
        <f t="shared" si="6"/>
        <v>0</v>
      </c>
      <c r="H14" s="173">
        <f t="shared" si="0"/>
        <v>350</v>
      </c>
      <c r="I14" s="209">
        <v>87</v>
      </c>
      <c r="J14" s="229">
        <v>7230</v>
      </c>
      <c r="L14" s="100">
        <f t="shared" si="7"/>
        <v>0</v>
      </c>
      <c r="M14" s="130">
        <f t="shared" si="1"/>
        <v>0</v>
      </c>
      <c r="N14" s="130">
        <f t="shared" si="2"/>
        <v>0</v>
      </c>
      <c r="O14" s="130">
        <f t="shared" si="3"/>
        <v>0</v>
      </c>
      <c r="P14" s="130">
        <f t="shared" si="4"/>
        <v>0</v>
      </c>
      <c r="Q14" s="86" t="s">
        <v>209</v>
      </c>
    </row>
    <row r="15" spans="1:17" ht="13.95" customHeight="1" thickBot="1">
      <c r="A15" s="228">
        <v>6</v>
      </c>
      <c r="B15" s="204" t="s">
        <v>513</v>
      </c>
      <c r="C15" s="205">
        <v>197</v>
      </c>
      <c r="D15" s="206">
        <v>0.3</v>
      </c>
      <c r="E15" s="214" t="s">
        <v>194</v>
      </c>
      <c r="F15" s="216">
        <v>2490</v>
      </c>
      <c r="G15" s="198">
        <f t="shared" si="6"/>
        <v>2490</v>
      </c>
      <c r="H15" s="173">
        <f t="shared" si="0"/>
        <v>199.67420814479638</v>
      </c>
      <c r="I15" s="209">
        <v>87</v>
      </c>
      <c r="J15" s="229">
        <v>7870</v>
      </c>
      <c r="L15" s="100">
        <f t="shared" si="7"/>
        <v>0</v>
      </c>
      <c r="M15" s="130">
        <f t="shared" si="1"/>
        <v>2490</v>
      </c>
      <c r="N15" s="130">
        <f t="shared" si="2"/>
        <v>0</v>
      </c>
      <c r="O15" s="130">
        <f t="shared" si="3"/>
        <v>0</v>
      </c>
      <c r="P15" s="130">
        <f t="shared" si="4"/>
        <v>0</v>
      </c>
      <c r="Q15" s="86" t="s">
        <v>175</v>
      </c>
    </row>
    <row r="16" spans="1:17" ht="13.95" customHeight="1" thickBot="1">
      <c r="A16" s="228">
        <v>7</v>
      </c>
      <c r="B16" s="204" t="s">
        <v>513</v>
      </c>
      <c r="C16" s="205">
        <v>251</v>
      </c>
      <c r="D16" s="206">
        <v>0.6</v>
      </c>
      <c r="E16" s="214" t="s">
        <v>194</v>
      </c>
      <c r="F16" s="216">
        <v>6330</v>
      </c>
      <c r="G16" s="198">
        <f t="shared" si="6"/>
        <v>8820</v>
      </c>
      <c r="H16" s="173">
        <f t="shared" si="0"/>
        <v>257.814479638009</v>
      </c>
      <c r="I16" s="209">
        <v>87</v>
      </c>
      <c r="J16" s="229">
        <v>8150</v>
      </c>
      <c r="L16" s="100">
        <f t="shared" si="7"/>
        <v>0</v>
      </c>
      <c r="M16" s="130">
        <f t="shared" si="1"/>
        <v>6330</v>
      </c>
      <c r="N16" s="130">
        <f t="shared" si="2"/>
        <v>0</v>
      </c>
      <c r="O16" s="130">
        <f t="shared" si="3"/>
        <v>0</v>
      </c>
      <c r="P16" s="130">
        <f t="shared" si="4"/>
        <v>0</v>
      </c>
      <c r="Q16" s="86" t="s">
        <v>210</v>
      </c>
    </row>
    <row r="17" spans="1:17" ht="13.95" customHeight="1" thickBot="1">
      <c r="A17" s="228">
        <v>8</v>
      </c>
      <c r="B17" s="204" t="s">
        <v>513</v>
      </c>
      <c r="C17" s="205">
        <v>300</v>
      </c>
      <c r="D17" s="206">
        <v>0.9</v>
      </c>
      <c r="E17" s="214" t="s">
        <v>194</v>
      </c>
      <c r="F17" s="216">
        <v>11330</v>
      </c>
      <c r="G17" s="198">
        <f t="shared" si="6"/>
        <v>20150</v>
      </c>
      <c r="H17" s="173">
        <f t="shared" si="0"/>
        <v>312.21719457013575</v>
      </c>
      <c r="I17" s="209">
        <v>90</v>
      </c>
      <c r="J17" s="229">
        <v>7980</v>
      </c>
      <c r="L17" s="100">
        <f t="shared" si="7"/>
        <v>0</v>
      </c>
      <c r="M17" s="130">
        <f t="shared" si="1"/>
        <v>11330</v>
      </c>
      <c r="N17" s="130">
        <f t="shared" si="2"/>
        <v>0</v>
      </c>
      <c r="O17" s="130">
        <f t="shared" si="3"/>
        <v>0</v>
      </c>
      <c r="P17" s="130">
        <f t="shared" si="4"/>
        <v>0</v>
      </c>
      <c r="Q17" s="86" t="s">
        <v>148</v>
      </c>
    </row>
    <row r="18" spans="1:17" ht="13.95" customHeight="1" thickBot="1">
      <c r="A18" s="228">
        <v>9</v>
      </c>
      <c r="B18" s="204" t="s">
        <v>513</v>
      </c>
      <c r="C18" s="205">
        <v>500</v>
      </c>
      <c r="D18" s="206">
        <v>1.1000000000000001</v>
      </c>
      <c r="E18" s="214" t="s">
        <v>194</v>
      </c>
      <c r="F18" s="216">
        <v>23110</v>
      </c>
      <c r="G18" s="198">
        <f t="shared" si="6"/>
        <v>43260</v>
      </c>
      <c r="H18" s="173">
        <f t="shared" si="0"/>
        <v>524.88687782805437</v>
      </c>
      <c r="I18" s="209">
        <v>92</v>
      </c>
      <c r="J18" s="229">
        <v>7920</v>
      </c>
      <c r="L18" s="100">
        <f t="shared" si="7"/>
        <v>0</v>
      </c>
      <c r="M18" s="130">
        <f t="shared" si="1"/>
        <v>23110</v>
      </c>
      <c r="N18" s="130">
        <f t="shared" si="2"/>
        <v>0</v>
      </c>
      <c r="O18" s="130">
        <f t="shared" si="3"/>
        <v>0</v>
      </c>
      <c r="P18" s="130">
        <f t="shared" si="4"/>
        <v>0</v>
      </c>
      <c r="Q18" s="86" t="s">
        <v>63</v>
      </c>
    </row>
    <row r="19" spans="1:17" ht="13.95" customHeight="1" thickBot="1">
      <c r="A19" s="228">
        <v>10</v>
      </c>
      <c r="B19" s="204" t="s">
        <v>513</v>
      </c>
      <c r="C19" s="205">
        <v>450</v>
      </c>
      <c r="D19" s="206">
        <v>1.3</v>
      </c>
      <c r="E19" s="214" t="s">
        <v>194</v>
      </c>
      <c r="F19" s="216">
        <v>24540</v>
      </c>
      <c r="G19" s="198">
        <f t="shared" si="6"/>
        <v>67800</v>
      </c>
      <c r="H19" s="173">
        <f t="shared" si="0"/>
        <v>476.47058823529414</v>
      </c>
      <c r="I19" s="209">
        <v>94</v>
      </c>
      <c r="J19" s="229">
        <v>7830</v>
      </c>
      <c r="L19" s="100">
        <f t="shared" si="7"/>
        <v>0</v>
      </c>
      <c r="M19" s="130">
        <f t="shared" si="1"/>
        <v>24540</v>
      </c>
      <c r="N19" s="130">
        <f t="shared" si="2"/>
        <v>0</v>
      </c>
      <c r="O19" s="130">
        <f t="shared" si="3"/>
        <v>0</v>
      </c>
      <c r="P19" s="130">
        <f t="shared" si="4"/>
        <v>0</v>
      </c>
      <c r="Q19" s="86" t="s">
        <v>147</v>
      </c>
    </row>
    <row r="20" spans="1:17" ht="13.95" customHeight="1" thickBot="1">
      <c r="A20" s="228">
        <v>11</v>
      </c>
      <c r="B20" s="204" t="s">
        <v>513</v>
      </c>
      <c r="C20" s="205">
        <v>240</v>
      </c>
      <c r="D20" s="206">
        <v>1.5</v>
      </c>
      <c r="E20" s="214" t="s">
        <v>194</v>
      </c>
      <c r="F20" s="216">
        <v>15100</v>
      </c>
      <c r="G20" s="198">
        <f t="shared" si="6"/>
        <v>82900</v>
      </c>
      <c r="H20" s="173">
        <f t="shared" si="0"/>
        <v>256.28959276018099</v>
      </c>
      <c r="I20" s="209">
        <v>94</v>
      </c>
      <c r="J20" s="229">
        <v>7800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513</v>
      </c>
      <c r="C21" s="205">
        <v>300</v>
      </c>
      <c r="D21" s="206">
        <v>0.6</v>
      </c>
      <c r="E21" s="214" t="s">
        <v>174</v>
      </c>
      <c r="F21" s="216">
        <v>7560</v>
      </c>
      <c r="G21" s="198">
        <f t="shared" si="6"/>
        <v>90460</v>
      </c>
      <c r="H21" s="173">
        <f t="shared" si="0"/>
        <v>308.1447963800905</v>
      </c>
      <c r="I21" s="209">
        <v>95</v>
      </c>
      <c r="J21" s="229">
        <v>7630</v>
      </c>
      <c r="L21" s="100">
        <f t="shared" si="7"/>
        <v>0</v>
      </c>
      <c r="M21" s="130">
        <f t="shared" si="1"/>
        <v>0</v>
      </c>
      <c r="N21" s="130">
        <f t="shared" si="2"/>
        <v>7560</v>
      </c>
      <c r="O21" s="130">
        <f t="shared" si="3"/>
        <v>0</v>
      </c>
      <c r="P21" s="130">
        <f t="shared" si="4"/>
        <v>0</v>
      </c>
      <c r="Q21" s="86" t="s">
        <v>187</v>
      </c>
    </row>
    <row r="22" spans="1:17" ht="13.95" customHeight="1" thickBot="1">
      <c r="A22" s="228">
        <v>13</v>
      </c>
      <c r="B22" s="204" t="s">
        <v>436</v>
      </c>
      <c r="C22" s="205">
        <v>551</v>
      </c>
      <c r="D22" s="206">
        <v>0.9</v>
      </c>
      <c r="E22" s="214" t="s">
        <v>174</v>
      </c>
      <c r="F22" s="216">
        <v>20810</v>
      </c>
      <c r="G22" s="198">
        <f t="shared" si="6"/>
        <v>111270</v>
      </c>
      <c r="H22" s="173">
        <f t="shared" si="0"/>
        <v>573.43891402714939</v>
      </c>
      <c r="I22" s="209">
        <v>95</v>
      </c>
      <c r="J22" s="229">
        <v>7550</v>
      </c>
      <c r="L22" s="100">
        <f t="shared" si="7"/>
        <v>0</v>
      </c>
      <c r="M22" s="130">
        <f t="shared" si="1"/>
        <v>0</v>
      </c>
      <c r="N22" s="130">
        <f t="shared" si="2"/>
        <v>20810</v>
      </c>
      <c r="O22" s="130">
        <f t="shared" si="3"/>
        <v>0</v>
      </c>
      <c r="P22" s="130">
        <f t="shared" si="4"/>
        <v>0</v>
      </c>
      <c r="Q22" s="86" t="s">
        <v>197</v>
      </c>
    </row>
    <row r="23" spans="1:17" ht="13.95" customHeight="1" thickBot="1">
      <c r="A23" s="228">
        <v>14</v>
      </c>
      <c r="B23" s="204" t="s">
        <v>436</v>
      </c>
      <c r="C23" s="205">
        <v>148</v>
      </c>
      <c r="D23" s="206">
        <v>0.3</v>
      </c>
      <c r="E23" s="214" t="s">
        <v>174</v>
      </c>
      <c r="F23" s="216">
        <v>1860</v>
      </c>
      <c r="G23" s="198">
        <f t="shared" si="6"/>
        <v>113130</v>
      </c>
      <c r="H23" s="173">
        <f t="shared" si="0"/>
        <v>150.00904977375563</v>
      </c>
      <c r="I23" s="209">
        <v>95</v>
      </c>
      <c r="J23" s="229">
        <v>7780</v>
      </c>
      <c r="L23" s="100">
        <f t="shared" si="7"/>
        <v>0</v>
      </c>
      <c r="M23" s="130">
        <f t="shared" si="1"/>
        <v>0</v>
      </c>
      <c r="N23" s="130">
        <f t="shared" si="2"/>
        <v>1860</v>
      </c>
      <c r="O23" s="130">
        <f t="shared" si="3"/>
        <v>0</v>
      </c>
      <c r="P23" s="130">
        <f t="shared" si="4"/>
        <v>0</v>
      </c>
      <c r="Q23" s="86" t="s">
        <v>249</v>
      </c>
    </row>
    <row r="24" spans="1:17" ht="13.95" customHeight="1" thickBot="1">
      <c r="A24" s="228">
        <v>15</v>
      </c>
      <c r="B24" s="204" t="s">
        <v>436</v>
      </c>
      <c r="C24" s="205">
        <v>348</v>
      </c>
      <c r="D24" s="206">
        <v>0.9</v>
      </c>
      <c r="E24" s="214" t="s">
        <v>174</v>
      </c>
      <c r="F24" s="216">
        <v>13150</v>
      </c>
      <c r="G24" s="198">
        <f t="shared" si="6"/>
        <v>126280</v>
      </c>
      <c r="H24" s="173">
        <f t="shared" si="0"/>
        <v>362.17194570135752</v>
      </c>
      <c r="I24" s="209">
        <v>95</v>
      </c>
      <c r="J24" s="229">
        <v>7800</v>
      </c>
      <c r="L24" s="100">
        <f t="shared" si="7"/>
        <v>0</v>
      </c>
      <c r="M24" s="130">
        <f t="shared" si="1"/>
        <v>0</v>
      </c>
      <c r="N24" s="130">
        <f t="shared" si="2"/>
        <v>13150</v>
      </c>
      <c r="O24" s="130">
        <f t="shared" si="3"/>
        <v>0</v>
      </c>
      <c r="P24" s="130">
        <f t="shared" si="4"/>
        <v>0</v>
      </c>
      <c r="Q24" s="86" t="s">
        <v>291</v>
      </c>
    </row>
    <row r="25" spans="1:17" ht="13.95" customHeight="1" thickBot="1">
      <c r="A25" s="228">
        <v>16</v>
      </c>
      <c r="B25" s="204" t="s">
        <v>436</v>
      </c>
      <c r="C25" s="205">
        <v>500</v>
      </c>
      <c r="D25" s="206">
        <v>1.3</v>
      </c>
      <c r="E25" s="214" t="s">
        <v>174</v>
      </c>
      <c r="F25" s="216">
        <v>27280</v>
      </c>
      <c r="G25" s="198">
        <f t="shared" si="6"/>
        <v>153560</v>
      </c>
      <c r="H25" s="173">
        <f t="shared" si="0"/>
        <v>529.41176470588232</v>
      </c>
      <c r="I25" s="209">
        <v>95</v>
      </c>
      <c r="J25" s="229">
        <v>8450</v>
      </c>
      <c r="L25" s="100">
        <f t="shared" si="7"/>
        <v>0</v>
      </c>
      <c r="M25" s="130">
        <f t="shared" si="1"/>
        <v>0</v>
      </c>
      <c r="N25" s="130">
        <f t="shared" si="2"/>
        <v>27280</v>
      </c>
      <c r="O25" s="130">
        <f t="shared" si="3"/>
        <v>0</v>
      </c>
      <c r="P25" s="130">
        <f t="shared" si="4"/>
        <v>0</v>
      </c>
      <c r="Q25" s="87" t="s">
        <v>214</v>
      </c>
    </row>
    <row r="26" spans="1:17" ht="13.95" customHeight="1" thickBot="1">
      <c r="A26" s="228">
        <v>17</v>
      </c>
      <c r="B26" s="204" t="s">
        <v>513</v>
      </c>
      <c r="C26" s="205">
        <v>150</v>
      </c>
      <c r="D26" s="206">
        <v>0.3</v>
      </c>
      <c r="E26" s="214" t="s">
        <v>174</v>
      </c>
      <c r="F26" s="216">
        <v>1890</v>
      </c>
      <c r="G26" s="198">
        <f t="shared" si="6"/>
        <v>155450</v>
      </c>
      <c r="H26" s="173">
        <f t="shared" si="0"/>
        <v>152.03619909502262</v>
      </c>
      <c r="I26" s="209">
        <v>93</v>
      </c>
      <c r="J26" s="229">
        <v>7160</v>
      </c>
      <c r="L26" s="100">
        <f t="shared" si="7"/>
        <v>0</v>
      </c>
      <c r="M26" s="130">
        <f t="shared" si="1"/>
        <v>0</v>
      </c>
      <c r="N26" s="130">
        <f t="shared" si="2"/>
        <v>1890</v>
      </c>
      <c r="O26" s="130">
        <f t="shared" si="3"/>
        <v>0</v>
      </c>
      <c r="P26" s="130">
        <f t="shared" si="4"/>
        <v>0</v>
      </c>
    </row>
    <row r="27" spans="1:17" ht="13.95" customHeight="1" thickBot="1">
      <c r="A27" s="228">
        <v>18</v>
      </c>
      <c r="B27" s="204" t="s">
        <v>513</v>
      </c>
      <c r="C27" s="205">
        <v>400</v>
      </c>
      <c r="D27" s="206">
        <v>0.9</v>
      </c>
      <c r="E27" s="214" t="s">
        <v>174</v>
      </c>
      <c r="F27" s="216">
        <v>15110</v>
      </c>
      <c r="G27" s="198">
        <f t="shared" si="6"/>
        <v>170560</v>
      </c>
      <c r="H27" s="173">
        <f t="shared" si="0"/>
        <v>416.28959276018105</v>
      </c>
      <c r="I27" s="209">
        <v>93</v>
      </c>
      <c r="J27" s="229">
        <v>6950</v>
      </c>
      <c r="L27" s="100">
        <f t="shared" si="7"/>
        <v>0</v>
      </c>
      <c r="M27" s="130">
        <f t="shared" si="1"/>
        <v>0</v>
      </c>
      <c r="N27" s="130">
        <f t="shared" si="2"/>
        <v>15110</v>
      </c>
      <c r="O27" s="130">
        <f t="shared" si="3"/>
        <v>0</v>
      </c>
      <c r="P27" s="130">
        <f t="shared" si="4"/>
        <v>0</v>
      </c>
    </row>
    <row r="28" spans="1:17" ht="13.95" customHeight="1" thickBot="1">
      <c r="A28" s="228">
        <v>19</v>
      </c>
      <c r="B28" s="204" t="s">
        <v>513</v>
      </c>
      <c r="C28" s="205">
        <v>398</v>
      </c>
      <c r="D28" s="206">
        <v>1.3</v>
      </c>
      <c r="E28" s="214" t="s">
        <v>174</v>
      </c>
      <c r="F28" s="216">
        <v>21710</v>
      </c>
      <c r="G28" s="198">
        <f t="shared" si="6"/>
        <v>192270</v>
      </c>
      <c r="H28" s="173">
        <f t="shared" si="0"/>
        <v>421.41176470588238</v>
      </c>
      <c r="I28" s="209">
        <v>93</v>
      </c>
      <c r="J28" s="229">
        <v>7050</v>
      </c>
      <c r="L28" s="100">
        <f t="shared" si="7"/>
        <v>0</v>
      </c>
      <c r="M28" s="130">
        <f t="shared" si="1"/>
        <v>0</v>
      </c>
      <c r="N28" s="130">
        <f t="shared" si="2"/>
        <v>21710</v>
      </c>
      <c r="O28" s="130">
        <f t="shared" si="3"/>
        <v>0</v>
      </c>
      <c r="P28" s="130">
        <f t="shared" si="4"/>
        <v>0</v>
      </c>
    </row>
    <row r="29" spans="1:17" ht="13.95" customHeight="1" thickBot="1">
      <c r="A29" s="228">
        <v>20</v>
      </c>
      <c r="B29" s="204" t="s">
        <v>436</v>
      </c>
      <c r="C29" s="205">
        <v>401</v>
      </c>
      <c r="D29" s="206">
        <v>0.9</v>
      </c>
      <c r="E29" s="214" t="s">
        <v>174</v>
      </c>
      <c r="F29" s="216">
        <v>15150</v>
      </c>
      <c r="G29" s="198">
        <f t="shared" si="6"/>
        <v>207420</v>
      </c>
      <c r="H29" s="173">
        <f t="shared" si="0"/>
        <v>417.33031674208149</v>
      </c>
      <c r="I29" s="209">
        <v>93</v>
      </c>
      <c r="J29" s="229">
        <v>7330</v>
      </c>
      <c r="L29" s="100">
        <f t="shared" si="7"/>
        <v>0</v>
      </c>
      <c r="M29" s="130">
        <f t="shared" si="1"/>
        <v>0</v>
      </c>
      <c r="N29" s="130">
        <f t="shared" si="2"/>
        <v>15150</v>
      </c>
      <c r="O29" s="130">
        <f t="shared" si="3"/>
        <v>0</v>
      </c>
      <c r="P29" s="130">
        <f t="shared" si="4"/>
        <v>0</v>
      </c>
    </row>
    <row r="30" spans="1:17" ht="13.95" customHeight="1" thickBot="1">
      <c r="A30" s="228">
        <v>21</v>
      </c>
      <c r="B30" s="204" t="s">
        <v>513</v>
      </c>
      <c r="C30" s="205">
        <v>301</v>
      </c>
      <c r="D30" s="206">
        <v>1.5</v>
      </c>
      <c r="E30" s="214" t="s">
        <v>174</v>
      </c>
      <c r="F30" s="216">
        <v>18940</v>
      </c>
      <c r="G30" s="198">
        <f t="shared" si="6"/>
        <v>226360</v>
      </c>
      <c r="H30" s="173">
        <f t="shared" si="0"/>
        <v>321.42986425339365</v>
      </c>
      <c r="I30" s="209">
        <v>93</v>
      </c>
      <c r="J30" s="229">
        <v>7100</v>
      </c>
      <c r="L30" s="100">
        <f t="shared" si="7"/>
        <v>0</v>
      </c>
      <c r="M30" s="130">
        <f t="shared" si="1"/>
        <v>0</v>
      </c>
      <c r="N30" s="130">
        <f t="shared" si="2"/>
        <v>18940</v>
      </c>
      <c r="O30" s="130">
        <f t="shared" si="3"/>
        <v>0</v>
      </c>
      <c r="P30" s="130">
        <f t="shared" si="4"/>
        <v>0</v>
      </c>
    </row>
    <row r="31" spans="1:17" ht="13.95" customHeight="1" thickBot="1">
      <c r="A31" s="228">
        <v>22</v>
      </c>
      <c r="B31" s="204" t="s">
        <v>436</v>
      </c>
      <c r="C31" s="205">
        <v>201</v>
      </c>
      <c r="D31" s="206">
        <v>0.6</v>
      </c>
      <c r="E31" s="214" t="s">
        <v>174</v>
      </c>
      <c r="F31" s="216">
        <v>5050</v>
      </c>
      <c r="G31" s="198">
        <f t="shared" si="6"/>
        <v>231410</v>
      </c>
      <c r="H31" s="173">
        <f t="shared" si="0"/>
        <v>206.45701357466061</v>
      </c>
      <c r="I31" s="209">
        <v>93</v>
      </c>
      <c r="J31" s="229">
        <v>7380</v>
      </c>
      <c r="L31" s="100">
        <f t="shared" si="7"/>
        <v>0</v>
      </c>
      <c r="M31" s="130">
        <f t="shared" si="1"/>
        <v>0</v>
      </c>
      <c r="N31" s="130">
        <f t="shared" si="2"/>
        <v>5050</v>
      </c>
      <c r="O31" s="130">
        <f t="shared" si="3"/>
        <v>0</v>
      </c>
      <c r="P31" s="130">
        <f t="shared" si="4"/>
        <v>0</v>
      </c>
    </row>
    <row r="32" spans="1:17" ht="13.95" customHeight="1" thickBot="1">
      <c r="A32" s="228">
        <v>23</v>
      </c>
      <c r="B32" s="204" t="s">
        <v>436</v>
      </c>
      <c r="C32" s="205">
        <v>200</v>
      </c>
      <c r="D32" s="206">
        <v>0</v>
      </c>
      <c r="E32" s="214" t="s">
        <v>186</v>
      </c>
      <c r="F32" s="216">
        <f t="shared" si="5"/>
        <v>0</v>
      </c>
      <c r="G32" s="198">
        <f t="shared" si="6"/>
        <v>231410</v>
      </c>
      <c r="H32" s="173">
        <f t="shared" si="0"/>
        <v>200</v>
      </c>
      <c r="I32" s="209">
        <v>93</v>
      </c>
      <c r="J32" s="229">
        <v>7180</v>
      </c>
      <c r="L32" s="100">
        <f t="shared" si="7"/>
        <v>0</v>
      </c>
      <c r="M32" s="130">
        <f t="shared" si="1"/>
        <v>0</v>
      </c>
      <c r="N32" s="130">
        <f t="shared" si="2"/>
        <v>0</v>
      </c>
      <c r="O32" s="130">
        <f t="shared" si="3"/>
        <v>0</v>
      </c>
      <c r="P32" s="130">
        <f t="shared" si="4"/>
        <v>0</v>
      </c>
    </row>
    <row r="33" spans="1:16" ht="13.95" customHeight="1" thickBot="1">
      <c r="A33" s="228">
        <v>24</v>
      </c>
      <c r="B33" s="204" t="s">
        <v>436</v>
      </c>
      <c r="C33" s="205">
        <v>200</v>
      </c>
      <c r="D33" s="206">
        <v>0.6</v>
      </c>
      <c r="E33" s="214" t="s">
        <v>174</v>
      </c>
      <c r="F33" s="216">
        <v>5020</v>
      </c>
      <c r="G33" s="198">
        <f t="shared" si="6"/>
        <v>236430</v>
      </c>
      <c r="H33" s="173">
        <f t="shared" si="0"/>
        <v>205.42986425339365</v>
      </c>
      <c r="I33" s="209">
        <v>93</v>
      </c>
      <c r="J33" s="229">
        <v>7110</v>
      </c>
      <c r="L33" s="100">
        <f t="shared" si="7"/>
        <v>0</v>
      </c>
      <c r="M33" s="130">
        <f t="shared" si="1"/>
        <v>0</v>
      </c>
      <c r="N33" s="130">
        <f t="shared" si="2"/>
        <v>5020</v>
      </c>
      <c r="O33" s="130">
        <f t="shared" si="3"/>
        <v>0</v>
      </c>
      <c r="P33" s="130">
        <f t="shared" si="4"/>
        <v>0</v>
      </c>
    </row>
    <row r="34" spans="1:16" ht="13.95" customHeight="1" thickBot="1">
      <c r="A34" s="228">
        <v>25</v>
      </c>
      <c r="B34" s="204" t="s">
        <v>436</v>
      </c>
      <c r="C34" s="205">
        <v>351</v>
      </c>
      <c r="D34" s="206">
        <v>0.9</v>
      </c>
      <c r="E34" s="214" t="s">
        <v>174</v>
      </c>
      <c r="F34" s="216">
        <v>13260</v>
      </c>
      <c r="G34" s="198">
        <f t="shared" si="6"/>
        <v>249690</v>
      </c>
      <c r="H34" s="173">
        <f t="shared" si="0"/>
        <v>365.29411764705884</v>
      </c>
      <c r="I34" s="209">
        <v>93</v>
      </c>
      <c r="J34" s="229">
        <v>7150</v>
      </c>
      <c r="L34" s="100">
        <f t="shared" si="7"/>
        <v>0</v>
      </c>
      <c r="M34" s="130">
        <f t="shared" si="1"/>
        <v>0</v>
      </c>
      <c r="N34" s="130">
        <f t="shared" si="2"/>
        <v>13260</v>
      </c>
      <c r="O34" s="130">
        <f t="shared" si="3"/>
        <v>0</v>
      </c>
      <c r="P34" s="130">
        <f t="shared" si="4"/>
        <v>0</v>
      </c>
    </row>
    <row r="35" spans="1:16" ht="13.95" customHeight="1" thickBot="1">
      <c r="A35" s="228">
        <v>26</v>
      </c>
      <c r="B35" s="204" t="s">
        <v>513</v>
      </c>
      <c r="C35" s="205">
        <v>250</v>
      </c>
      <c r="D35" s="206">
        <v>1.5</v>
      </c>
      <c r="E35" s="214" t="s">
        <v>174</v>
      </c>
      <c r="F35" s="216">
        <v>15750</v>
      </c>
      <c r="G35" s="198">
        <f t="shared" si="6"/>
        <v>265440</v>
      </c>
      <c r="H35" s="173">
        <f t="shared" si="0"/>
        <v>266.96832579185519</v>
      </c>
      <c r="I35" s="209">
        <v>93</v>
      </c>
      <c r="J35" s="229">
        <v>7130</v>
      </c>
      <c r="L35" s="100">
        <f t="shared" si="7"/>
        <v>0</v>
      </c>
      <c r="M35" s="130">
        <f t="shared" si="1"/>
        <v>0</v>
      </c>
      <c r="N35" s="130">
        <f t="shared" si="2"/>
        <v>15750</v>
      </c>
      <c r="O35" s="130">
        <f t="shared" si="3"/>
        <v>0</v>
      </c>
      <c r="P35" s="130">
        <f t="shared" si="4"/>
        <v>0</v>
      </c>
    </row>
    <row r="36" spans="1:16" ht="13.95" customHeight="1" thickBot="1">
      <c r="A36" s="228">
        <v>27</v>
      </c>
      <c r="B36" s="204" t="s">
        <v>436</v>
      </c>
      <c r="C36" s="205">
        <v>248</v>
      </c>
      <c r="D36" s="206">
        <v>0.6</v>
      </c>
      <c r="E36" s="214" t="s">
        <v>174</v>
      </c>
      <c r="F36" s="216">
        <v>6260</v>
      </c>
      <c r="G36" s="198">
        <f t="shared" si="6"/>
        <v>271700</v>
      </c>
      <c r="H36" s="173">
        <f t="shared" si="0"/>
        <v>254.73303167420812</v>
      </c>
      <c r="I36" s="209">
        <v>93</v>
      </c>
      <c r="J36" s="229">
        <v>7200</v>
      </c>
      <c r="L36" s="100">
        <f t="shared" si="7"/>
        <v>0</v>
      </c>
      <c r="M36" s="130">
        <f t="shared" si="1"/>
        <v>0</v>
      </c>
      <c r="N36" s="130">
        <f t="shared" si="2"/>
        <v>6260</v>
      </c>
      <c r="O36" s="130">
        <f t="shared" si="3"/>
        <v>0</v>
      </c>
      <c r="P36" s="130">
        <f t="shared" si="4"/>
        <v>0</v>
      </c>
    </row>
    <row r="37" spans="1:16" ht="13.95" customHeight="1" thickBot="1">
      <c r="A37" s="228">
        <v>28</v>
      </c>
      <c r="B37" s="204" t="s">
        <v>436</v>
      </c>
      <c r="C37" s="205">
        <v>410</v>
      </c>
      <c r="D37" s="206">
        <v>1</v>
      </c>
      <c r="E37" s="214" t="s">
        <v>174</v>
      </c>
      <c r="F37" s="216">
        <v>17240</v>
      </c>
      <c r="G37" s="198">
        <f t="shared" si="6"/>
        <v>288940</v>
      </c>
      <c r="H37" s="173">
        <f t="shared" si="0"/>
        <v>428.55203619909503</v>
      </c>
      <c r="I37" s="209">
        <v>93</v>
      </c>
      <c r="J37" s="229">
        <v>7220</v>
      </c>
      <c r="L37" s="100">
        <f t="shared" si="7"/>
        <v>0</v>
      </c>
      <c r="M37" s="130">
        <f t="shared" si="1"/>
        <v>0</v>
      </c>
      <c r="N37" s="130">
        <f t="shared" si="2"/>
        <v>17240</v>
      </c>
      <c r="O37" s="130">
        <f t="shared" si="3"/>
        <v>0</v>
      </c>
      <c r="P37" s="130">
        <f t="shared" si="4"/>
        <v>0</v>
      </c>
    </row>
    <row r="38" spans="1:16" ht="13.95" customHeight="1" thickBot="1">
      <c r="A38" s="228">
        <v>29</v>
      </c>
      <c r="B38" s="204" t="s">
        <v>513</v>
      </c>
      <c r="C38" s="205">
        <v>250</v>
      </c>
      <c r="D38" s="206">
        <v>1.3</v>
      </c>
      <c r="E38" s="214" t="s">
        <v>174</v>
      </c>
      <c r="F38" s="216">
        <v>13660</v>
      </c>
      <c r="G38" s="198">
        <f t="shared" si="6"/>
        <v>302600</v>
      </c>
      <c r="H38" s="173">
        <f t="shared" si="0"/>
        <v>264.70588235294116</v>
      </c>
      <c r="I38" s="209">
        <v>93</v>
      </c>
      <c r="J38" s="229">
        <v>6870</v>
      </c>
      <c r="L38" s="100">
        <f t="shared" si="7"/>
        <v>0</v>
      </c>
      <c r="M38" s="130">
        <f t="shared" si="1"/>
        <v>0</v>
      </c>
      <c r="N38" s="130">
        <f t="shared" si="2"/>
        <v>13660</v>
      </c>
      <c r="O38" s="130">
        <f t="shared" si="3"/>
        <v>0</v>
      </c>
      <c r="P38" s="130">
        <f t="shared" si="4"/>
        <v>0</v>
      </c>
    </row>
    <row r="39" spans="1:16" ht="13.95" customHeight="1" thickBot="1">
      <c r="A39" s="228">
        <v>30</v>
      </c>
      <c r="B39" s="204" t="s">
        <v>513</v>
      </c>
      <c r="C39" s="205">
        <v>207</v>
      </c>
      <c r="D39" s="206">
        <v>1.5</v>
      </c>
      <c r="E39" s="214" t="s">
        <v>174</v>
      </c>
      <c r="F39" s="216">
        <v>13040</v>
      </c>
      <c r="G39" s="198">
        <f t="shared" si="6"/>
        <v>315640</v>
      </c>
      <c r="H39" s="173">
        <f t="shared" si="0"/>
        <v>221.0497737556561</v>
      </c>
      <c r="I39" s="209">
        <v>93</v>
      </c>
      <c r="J39" s="229">
        <v>6850</v>
      </c>
      <c r="L39" s="100">
        <f t="shared" si="7"/>
        <v>0</v>
      </c>
      <c r="M39" s="130">
        <f t="shared" si="1"/>
        <v>0</v>
      </c>
      <c r="N39" s="130">
        <f t="shared" si="2"/>
        <v>13040</v>
      </c>
      <c r="O39" s="130">
        <f t="shared" si="3"/>
        <v>0</v>
      </c>
      <c r="P39" s="130">
        <f t="shared" si="4"/>
        <v>0</v>
      </c>
    </row>
    <row r="40" spans="1:16" ht="13.95" customHeight="1" thickBot="1">
      <c r="A40" s="228">
        <v>31</v>
      </c>
      <c r="B40" s="204" t="s">
        <v>518</v>
      </c>
      <c r="C40" s="205">
        <v>316</v>
      </c>
      <c r="D40" s="206">
        <v>2</v>
      </c>
      <c r="E40" s="214" t="s">
        <v>174</v>
      </c>
      <c r="F40" s="216">
        <v>17720</v>
      </c>
      <c r="G40" s="198">
        <f t="shared" si="6"/>
        <v>333360</v>
      </c>
      <c r="H40" s="173">
        <f t="shared" si="0"/>
        <v>344.59728506787326</v>
      </c>
      <c r="I40" s="209">
        <v>93</v>
      </c>
      <c r="J40" s="229">
        <v>7150</v>
      </c>
      <c r="L40" s="100">
        <f t="shared" si="7"/>
        <v>0</v>
      </c>
      <c r="M40" s="130">
        <f t="shared" si="1"/>
        <v>0</v>
      </c>
      <c r="N40" s="130">
        <f t="shared" si="2"/>
        <v>17720</v>
      </c>
      <c r="O40" s="130">
        <f t="shared" si="3"/>
        <v>0</v>
      </c>
      <c r="P40" s="130">
        <f t="shared" si="4"/>
        <v>0</v>
      </c>
    </row>
    <row r="41" spans="1:16" ht="13.95" customHeight="1" thickBot="1">
      <c r="A41" s="228">
        <v>32</v>
      </c>
      <c r="B41" s="204"/>
      <c r="C41" s="205"/>
      <c r="D41" s="206"/>
      <c r="E41" s="214"/>
      <c r="F41" s="216">
        <f t="shared" si="5"/>
        <v>0</v>
      </c>
      <c r="G41" s="198">
        <f t="shared" si="6"/>
        <v>333360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518</v>
      </c>
      <c r="C49" s="191">
        <f>(C5*E4)</f>
        <v>408.43790999999999</v>
      </c>
      <c r="D49" s="213"/>
      <c r="E49" s="207" t="s">
        <v>214</v>
      </c>
      <c r="F49" s="215"/>
      <c r="G49" s="199"/>
      <c r="H49" s="173">
        <f t="shared" si="0"/>
        <v>408.43790999999999</v>
      </c>
      <c r="I49" s="205">
        <v>95</v>
      </c>
      <c r="J49" s="229">
        <v>7550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382282.39222000004</v>
      </c>
      <c r="D50" s="195" t="s">
        <v>294</v>
      </c>
      <c r="E50" s="177" t="s">
        <v>295</v>
      </c>
      <c r="F50" s="191">
        <f>SUM(F10:F46)</f>
        <v>333360</v>
      </c>
      <c r="G50" s="201" t="s">
        <v>212</v>
      </c>
      <c r="H50" s="200"/>
      <c r="I50" s="197"/>
      <c r="J50" s="231" t="s">
        <v>257</v>
      </c>
      <c r="K50" s="32"/>
      <c r="L50" s="100"/>
      <c r="M50" s="101"/>
      <c r="N50" s="101"/>
      <c r="O50" s="102"/>
      <c r="P50" s="102"/>
    </row>
    <row r="51" spans="1:17" ht="13.95" customHeight="1" thickBot="1">
      <c r="A51" s="230" t="s">
        <v>259</v>
      </c>
      <c r="B51" s="210">
        <v>0.85069444444444453</v>
      </c>
      <c r="C51" s="190" t="s">
        <v>258</v>
      </c>
      <c r="D51" s="180" t="s">
        <v>260</v>
      </c>
      <c r="E51" s="210">
        <v>0.93541666666666667</v>
      </c>
      <c r="F51" s="190" t="s">
        <v>258</v>
      </c>
      <c r="G51" s="180" t="s">
        <v>261</v>
      </c>
      <c r="H51" s="217">
        <v>43165</v>
      </c>
      <c r="I51" s="197" t="s">
        <v>301</v>
      </c>
      <c r="J51" s="232">
        <f>H49+H55</f>
        <v>458.43790999999999</v>
      </c>
      <c r="K51" s="172"/>
      <c r="L51" s="100"/>
      <c r="M51" s="101"/>
      <c r="N51" s="101"/>
      <c r="O51" s="102"/>
      <c r="P51" s="102"/>
    </row>
    <row r="52" spans="1:17" ht="13.95" customHeight="1" thickBot="1">
      <c r="A52" s="230" t="s">
        <v>234</v>
      </c>
      <c r="B52" s="205">
        <v>480</v>
      </c>
      <c r="C52" s="179" t="s">
        <v>134</v>
      </c>
      <c r="D52" s="180" t="s">
        <v>216</v>
      </c>
      <c r="E52" s="211">
        <f>MAX(D10:D48)</f>
        <v>2</v>
      </c>
      <c r="F52" s="179" t="s">
        <v>221</v>
      </c>
      <c r="G52" s="180" t="s">
        <v>222</v>
      </c>
      <c r="H52" s="211">
        <f>F50/(SUM(C15:C48)*42)</f>
        <v>0.98378072101423608</v>
      </c>
      <c r="I52" s="197" t="s">
        <v>221</v>
      </c>
      <c r="J52" s="233" t="s">
        <v>292</v>
      </c>
      <c r="L52" s="100"/>
      <c r="M52" s="101"/>
      <c r="N52" s="101"/>
      <c r="O52" s="102"/>
      <c r="P52" s="102"/>
    </row>
    <row r="53" spans="1:17" ht="13.95" customHeight="1" thickBot="1">
      <c r="A53" s="230" t="s">
        <v>235</v>
      </c>
      <c r="B53" s="205">
        <v>5350</v>
      </c>
      <c r="C53" s="179" t="s">
        <v>134</v>
      </c>
      <c r="D53" s="180" t="s">
        <v>217</v>
      </c>
      <c r="E53" s="205">
        <f>MAX(I10:I49)</f>
        <v>95</v>
      </c>
      <c r="F53" s="179" t="s">
        <v>135</v>
      </c>
      <c r="G53" s="180" t="s">
        <v>219</v>
      </c>
      <c r="H53" s="205">
        <f>AVERAGE(I14:I48)</f>
        <v>92.629629629629633</v>
      </c>
      <c r="I53" s="197" t="s">
        <v>135</v>
      </c>
      <c r="J53" s="234">
        <f>SUM(H10:H49)+E55+H55</f>
        <v>9935.776199161819</v>
      </c>
      <c r="L53" s="172"/>
      <c r="M53" s="172"/>
      <c r="N53" s="172"/>
      <c r="O53" s="172"/>
      <c r="P53" s="172"/>
    </row>
    <row r="54" spans="1:17" ht="13.95" customHeight="1" thickBot="1">
      <c r="A54" s="230" t="s">
        <v>136</v>
      </c>
      <c r="B54" s="208">
        <v>1272</v>
      </c>
      <c r="C54" s="179" t="s">
        <v>134</v>
      </c>
      <c r="D54" s="180" t="s">
        <v>218</v>
      </c>
      <c r="E54" s="205">
        <f>MAX(J10:J49)</f>
        <v>8450</v>
      </c>
      <c r="F54" s="179" t="s">
        <v>134</v>
      </c>
      <c r="G54" s="180" t="s">
        <v>220</v>
      </c>
      <c r="H54" s="205">
        <f>AVERAGE(J14:J48)</f>
        <v>7437.7777777777774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0.57560089686098659</v>
      </c>
      <c r="C55" s="179" t="s">
        <v>289</v>
      </c>
      <c r="D55" s="189" t="s">
        <v>287</v>
      </c>
      <c r="E55" s="212">
        <v>415</v>
      </c>
      <c r="F55" s="179" t="s">
        <v>288</v>
      </c>
      <c r="G55" s="178" t="s">
        <v>290</v>
      </c>
      <c r="H55" s="212">
        <v>50</v>
      </c>
      <c r="I55" s="197" t="s">
        <v>288</v>
      </c>
      <c r="J55" s="234">
        <f>(C50/42)+E55+H55</f>
        <v>9566.9617195238097</v>
      </c>
      <c r="L55" s="85">
        <f t="shared" ref="L55:P55" si="10">SUM(L10:L49)</f>
        <v>59.523809523809526</v>
      </c>
      <c r="M55" s="85">
        <f t="shared" si="10"/>
        <v>82900</v>
      </c>
      <c r="N55" s="85">
        <f t="shared" si="10"/>
        <v>250460</v>
      </c>
      <c r="O55" s="85">
        <f t="shared" si="10"/>
        <v>0</v>
      </c>
      <c r="P55" s="85">
        <f t="shared" si="10"/>
        <v>0</v>
      </c>
    </row>
    <row r="56" spans="1:17" ht="43.2" customHeight="1">
      <c r="A56" s="625" t="s">
        <v>523</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18423</v>
      </c>
      <c r="B61" s="119">
        <f>C6</f>
        <v>18572</v>
      </c>
      <c r="C61" s="119">
        <f>C50</f>
        <v>382282.39222000004</v>
      </c>
      <c r="D61" s="119">
        <f>J55</f>
        <v>9566.9617195238097</v>
      </c>
      <c r="E61" s="119">
        <f>F50</f>
        <v>333360</v>
      </c>
      <c r="F61" s="119">
        <f>M55</f>
        <v>82900</v>
      </c>
      <c r="G61" s="119">
        <f>N55</f>
        <v>250460</v>
      </c>
      <c r="H61" s="119">
        <f>O55</f>
        <v>0</v>
      </c>
      <c r="I61" s="119">
        <f>P55</f>
        <v>0</v>
      </c>
      <c r="J61" s="119">
        <f>B52</f>
        <v>480</v>
      </c>
      <c r="K61" s="119">
        <f>B53</f>
        <v>5350</v>
      </c>
      <c r="L61" s="119">
        <f>B54</f>
        <v>1272</v>
      </c>
      <c r="M61" s="120">
        <f>B55</f>
        <v>0.57560089686098659</v>
      </c>
      <c r="N61" s="119">
        <f>E53</f>
        <v>95</v>
      </c>
      <c r="O61" s="119">
        <f>H53</f>
        <v>92.629629629629633</v>
      </c>
      <c r="P61" s="119">
        <f>E54</f>
        <v>8450</v>
      </c>
      <c r="Q61" s="119">
        <f>H54</f>
        <v>7437.7777777777774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01" t="s">
        <v>501</v>
      </c>
      <c r="B2" s="603" t="str">
        <f>'Perf Sheet '!$A$2</f>
        <v>Gwendolyn 2517LA</v>
      </c>
      <c r="C2" s="604"/>
      <c r="D2" s="604"/>
      <c r="E2" s="605"/>
      <c r="F2" s="606" t="s">
        <v>502</v>
      </c>
      <c r="G2" s="607"/>
      <c r="H2" s="607"/>
      <c r="I2" s="607"/>
      <c r="J2" s="608"/>
      <c r="M2" s="142" t="s">
        <v>241</v>
      </c>
      <c r="N2" s="142" t="s">
        <v>242</v>
      </c>
      <c r="O2" s="142" t="s">
        <v>243</v>
      </c>
      <c r="P2" s="142" t="s">
        <v>244</v>
      </c>
    </row>
    <row r="3" spans="1:17" ht="13.95" customHeight="1" thickBot="1">
      <c r="A3" s="602"/>
      <c r="B3" s="612" t="str">
        <f>'Perf Sheet '!$C$7</f>
        <v>Lower Spraberry "A"</v>
      </c>
      <c r="C3" s="613"/>
      <c r="D3" s="613"/>
      <c r="E3" s="614"/>
      <c r="F3" s="609"/>
      <c r="G3" s="610"/>
      <c r="H3" s="610"/>
      <c r="I3" s="610"/>
      <c r="J3" s="611"/>
      <c r="M3" s="143">
        <f>M55/F50</f>
        <v>0.24873949579831933</v>
      </c>
      <c r="N3" s="143">
        <f>N55/F50</f>
        <v>0.75126050420168067</v>
      </c>
      <c r="O3" s="143">
        <f>O55/F50</f>
        <v>0</v>
      </c>
      <c r="P3" s="143">
        <f>P55/F50</f>
        <v>0</v>
      </c>
    </row>
    <row r="4" spans="1:17" ht="13.95" customHeight="1" thickBot="1">
      <c r="A4" s="615">
        <v>7</v>
      </c>
      <c r="B4" s="181" t="s">
        <v>276</v>
      </c>
      <c r="C4" s="202">
        <v>18407</v>
      </c>
      <c r="D4" s="182" t="s">
        <v>137</v>
      </c>
      <c r="E4" s="186">
        <f>'Perf Sheet '!$L$5</f>
        <v>2.2169999999999999E-2</v>
      </c>
      <c r="F4" s="616" t="s">
        <v>284</v>
      </c>
      <c r="G4" s="617"/>
      <c r="H4" s="618" t="s">
        <v>514</v>
      </c>
      <c r="I4" s="618"/>
      <c r="J4" s="619"/>
      <c r="N4" s="32"/>
    </row>
    <row r="5" spans="1:17" ht="13.95" customHeight="1" thickBot="1">
      <c r="A5" s="615"/>
      <c r="B5" s="570" t="s">
        <v>139</v>
      </c>
      <c r="C5" s="203">
        <v>18241</v>
      </c>
      <c r="D5" s="183" t="s">
        <v>277</v>
      </c>
      <c r="E5" s="187">
        <f>(C6+C5)/2</f>
        <v>18316</v>
      </c>
      <c r="F5" s="616" t="s">
        <v>285</v>
      </c>
      <c r="G5" s="620"/>
      <c r="H5" s="618" t="s">
        <v>511</v>
      </c>
      <c r="I5" s="621"/>
      <c r="J5" s="619"/>
      <c r="M5" s="628" t="s">
        <v>198</v>
      </c>
      <c r="N5" s="629"/>
      <c r="O5" s="629"/>
      <c r="P5" s="630"/>
    </row>
    <row r="6" spans="1:17" ht="13.95" customHeight="1" thickBot="1">
      <c r="A6" s="225" t="s">
        <v>202</v>
      </c>
      <c r="B6" s="570" t="s">
        <v>140</v>
      </c>
      <c r="C6" s="203">
        <v>18391</v>
      </c>
      <c r="D6" s="184" t="s">
        <v>203</v>
      </c>
      <c r="E6" s="188">
        <f>'Perf Sheet '!$J$13</f>
        <v>0.65</v>
      </c>
      <c r="F6" s="192" t="s">
        <v>226</v>
      </c>
      <c r="G6" s="194">
        <f>SUM(C12:C15)/SUM(C12:C46)</f>
        <v>8.9388412927305122E-2</v>
      </c>
      <c r="H6" s="192" t="s">
        <v>224</v>
      </c>
      <c r="I6" s="173">
        <f>J55/'Perf Sheet '!$E$21</f>
        <v>52.043915676032178</v>
      </c>
      <c r="J6" s="226"/>
      <c r="M6" s="631" t="s">
        <v>199</v>
      </c>
      <c r="N6" s="632"/>
      <c r="O6" s="632"/>
      <c r="P6" s="633"/>
    </row>
    <row r="7" spans="1:17" ht="13.95" customHeight="1" thickBot="1">
      <c r="A7" s="227">
        <v>22.1</v>
      </c>
      <c r="B7" s="570" t="s">
        <v>141</v>
      </c>
      <c r="C7" s="203">
        <v>8917</v>
      </c>
      <c r="D7" s="185" t="s">
        <v>138</v>
      </c>
      <c r="E7" s="187">
        <f>'Perf Sheet '!$J$15</f>
        <v>6</v>
      </c>
      <c r="F7" s="193" t="s">
        <v>223</v>
      </c>
      <c r="G7" s="187">
        <f>'Perf Sheet '!$J$12</f>
        <v>95</v>
      </c>
      <c r="H7" s="192" t="s">
        <v>225</v>
      </c>
      <c r="I7" s="173">
        <f>F50/'Perf Sheet '!$E$21</f>
        <v>1845.9833795013851</v>
      </c>
      <c r="J7" s="226"/>
      <c r="K7" s="32"/>
      <c r="L7" s="117"/>
    </row>
    <row r="8" spans="1:17" ht="13.95" customHeight="1">
      <c r="A8" s="634" t="s">
        <v>142</v>
      </c>
      <c r="B8" s="622" t="s">
        <v>143</v>
      </c>
      <c r="C8" s="622" t="s">
        <v>256</v>
      </c>
      <c r="D8" s="622" t="s">
        <v>282</v>
      </c>
      <c r="E8" s="635" t="s">
        <v>283</v>
      </c>
      <c r="F8" s="622" t="s">
        <v>144</v>
      </c>
      <c r="G8" s="635" t="s">
        <v>133</v>
      </c>
      <c r="H8" s="622" t="s">
        <v>275</v>
      </c>
      <c r="I8" s="622" t="s">
        <v>296</v>
      </c>
      <c r="J8" s="623" t="s">
        <v>300</v>
      </c>
      <c r="L8" s="117"/>
    </row>
    <row r="9" spans="1:17" ht="13.95" customHeight="1" thickBot="1">
      <c r="A9" s="634"/>
      <c r="B9" s="622"/>
      <c r="C9" s="622"/>
      <c r="D9" s="622"/>
      <c r="E9" s="622"/>
      <c r="F9" s="636"/>
      <c r="G9" s="636"/>
      <c r="H9" s="636"/>
      <c r="I9" s="622"/>
      <c r="J9" s="624"/>
      <c r="L9" s="32"/>
      <c r="M9" s="32"/>
      <c r="N9" s="32"/>
      <c r="Q9" s="144" t="s">
        <v>207</v>
      </c>
    </row>
    <row r="10" spans="1:17" ht="13.95" customHeight="1" thickBot="1">
      <c r="A10" s="228">
        <v>1</v>
      </c>
      <c r="B10" s="204" t="s">
        <v>145</v>
      </c>
      <c r="C10" s="205">
        <v>48</v>
      </c>
      <c r="D10" s="206"/>
      <c r="E10" s="214" t="s">
        <v>197</v>
      </c>
      <c r="F10" s="216">
        <f>(D10*42)*C10</f>
        <v>0</v>
      </c>
      <c r="G10" s="198">
        <f>F10</f>
        <v>0</v>
      </c>
      <c r="H10" s="173">
        <f t="shared" ref="H10:H49" si="0">(1*((D10/$A$7)+1))*C10</f>
        <v>48</v>
      </c>
      <c r="I10" s="209">
        <v>15</v>
      </c>
      <c r="J10" s="229">
        <v>1518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4800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436</v>
      </c>
      <c r="C12" s="205">
        <v>170</v>
      </c>
      <c r="D12" s="206"/>
      <c r="E12" s="214" t="s">
        <v>147</v>
      </c>
      <c r="F12" s="216">
        <f t="shared" si="5"/>
        <v>0</v>
      </c>
      <c r="G12" s="198">
        <f t="shared" si="6"/>
        <v>0</v>
      </c>
      <c r="H12" s="173">
        <f t="shared" si="0"/>
        <v>170</v>
      </c>
      <c r="I12" s="209">
        <v>70</v>
      </c>
      <c r="J12" s="229">
        <v>5910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7690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513</v>
      </c>
      <c r="C14" s="205">
        <v>350</v>
      </c>
      <c r="D14" s="206"/>
      <c r="E14" s="214" t="s">
        <v>148</v>
      </c>
      <c r="F14" s="216">
        <f t="shared" si="5"/>
        <v>0</v>
      </c>
      <c r="G14" s="198">
        <f t="shared" si="6"/>
        <v>0</v>
      </c>
      <c r="H14" s="173">
        <f t="shared" si="0"/>
        <v>350</v>
      </c>
      <c r="I14" s="209">
        <v>95</v>
      </c>
      <c r="J14" s="229">
        <v>7730</v>
      </c>
      <c r="L14" s="100">
        <f t="shared" si="7"/>
        <v>0</v>
      </c>
      <c r="M14" s="130">
        <f t="shared" si="1"/>
        <v>0</v>
      </c>
      <c r="N14" s="130">
        <f t="shared" si="2"/>
        <v>0</v>
      </c>
      <c r="O14" s="130">
        <f t="shared" si="3"/>
        <v>0</v>
      </c>
      <c r="P14" s="130">
        <f t="shared" si="4"/>
        <v>0</v>
      </c>
      <c r="Q14" s="86" t="s">
        <v>209</v>
      </c>
    </row>
    <row r="15" spans="1:17" ht="13.95" customHeight="1" thickBot="1">
      <c r="A15" s="228">
        <v>6</v>
      </c>
      <c r="B15" s="204" t="s">
        <v>513</v>
      </c>
      <c r="C15" s="205">
        <v>197</v>
      </c>
      <c r="D15" s="206">
        <v>0.3</v>
      </c>
      <c r="E15" s="214" t="s">
        <v>194</v>
      </c>
      <c r="F15" s="216">
        <v>2490</v>
      </c>
      <c r="G15" s="198">
        <f t="shared" si="6"/>
        <v>2490</v>
      </c>
      <c r="H15" s="173">
        <f t="shared" si="0"/>
        <v>199.67420814479638</v>
      </c>
      <c r="I15" s="209">
        <v>95</v>
      </c>
      <c r="J15" s="229">
        <v>8310</v>
      </c>
      <c r="L15" s="100">
        <f t="shared" si="7"/>
        <v>0</v>
      </c>
      <c r="M15" s="130">
        <f t="shared" si="1"/>
        <v>2490</v>
      </c>
      <c r="N15" s="130">
        <f t="shared" si="2"/>
        <v>0</v>
      </c>
      <c r="O15" s="130">
        <f t="shared" si="3"/>
        <v>0</v>
      </c>
      <c r="P15" s="130">
        <f t="shared" si="4"/>
        <v>0</v>
      </c>
      <c r="Q15" s="86" t="s">
        <v>175</v>
      </c>
    </row>
    <row r="16" spans="1:17" ht="13.95" customHeight="1" thickBot="1">
      <c r="A16" s="228">
        <v>7</v>
      </c>
      <c r="B16" s="204" t="s">
        <v>513</v>
      </c>
      <c r="C16" s="205">
        <v>248</v>
      </c>
      <c r="D16" s="206">
        <v>0.6</v>
      </c>
      <c r="E16" s="214" t="s">
        <v>194</v>
      </c>
      <c r="F16" s="216">
        <v>6260</v>
      </c>
      <c r="G16" s="198">
        <f t="shared" si="6"/>
        <v>8750</v>
      </c>
      <c r="H16" s="173">
        <f t="shared" si="0"/>
        <v>254.73303167420812</v>
      </c>
      <c r="I16" s="209">
        <v>93</v>
      </c>
      <c r="J16" s="229">
        <v>8020</v>
      </c>
      <c r="L16" s="100">
        <f t="shared" si="7"/>
        <v>0</v>
      </c>
      <c r="M16" s="130">
        <f t="shared" si="1"/>
        <v>6260</v>
      </c>
      <c r="N16" s="130">
        <f t="shared" si="2"/>
        <v>0</v>
      </c>
      <c r="O16" s="130">
        <f t="shared" si="3"/>
        <v>0</v>
      </c>
      <c r="P16" s="130">
        <f t="shared" si="4"/>
        <v>0</v>
      </c>
      <c r="Q16" s="86" t="s">
        <v>210</v>
      </c>
    </row>
    <row r="17" spans="1:17" ht="13.95" customHeight="1" thickBot="1">
      <c r="A17" s="228">
        <v>8</v>
      </c>
      <c r="B17" s="204" t="s">
        <v>518</v>
      </c>
      <c r="C17" s="205">
        <v>300</v>
      </c>
      <c r="D17" s="206">
        <v>0.9</v>
      </c>
      <c r="E17" s="214" t="s">
        <v>194</v>
      </c>
      <c r="F17" s="216">
        <v>11330</v>
      </c>
      <c r="G17" s="198">
        <f t="shared" si="6"/>
        <v>20080</v>
      </c>
      <c r="H17" s="173">
        <f t="shared" si="0"/>
        <v>312.21719457013575</v>
      </c>
      <c r="I17" s="209">
        <v>93</v>
      </c>
      <c r="J17" s="229">
        <v>7940</v>
      </c>
      <c r="L17" s="100">
        <f t="shared" si="7"/>
        <v>0</v>
      </c>
      <c r="M17" s="130">
        <f t="shared" si="1"/>
        <v>11330</v>
      </c>
      <c r="N17" s="130">
        <f t="shared" si="2"/>
        <v>0</v>
      </c>
      <c r="O17" s="130">
        <f t="shared" si="3"/>
        <v>0</v>
      </c>
      <c r="P17" s="130">
        <f t="shared" si="4"/>
        <v>0</v>
      </c>
      <c r="Q17" s="86" t="s">
        <v>148</v>
      </c>
    </row>
    <row r="18" spans="1:17" ht="13.95" customHeight="1" thickBot="1">
      <c r="A18" s="228">
        <v>9</v>
      </c>
      <c r="B18" s="204" t="s">
        <v>518</v>
      </c>
      <c r="C18" s="205">
        <v>500</v>
      </c>
      <c r="D18" s="206">
        <v>1.1000000000000001</v>
      </c>
      <c r="E18" s="214" t="s">
        <v>194</v>
      </c>
      <c r="F18" s="216">
        <v>23100</v>
      </c>
      <c r="G18" s="198">
        <f t="shared" si="6"/>
        <v>43180</v>
      </c>
      <c r="H18" s="173">
        <f t="shared" si="0"/>
        <v>524.88687782805437</v>
      </c>
      <c r="I18" s="209">
        <v>93</v>
      </c>
      <c r="J18" s="229">
        <v>7630</v>
      </c>
      <c r="L18" s="100">
        <f t="shared" si="7"/>
        <v>0</v>
      </c>
      <c r="M18" s="130">
        <f t="shared" si="1"/>
        <v>23100</v>
      </c>
      <c r="N18" s="130">
        <f t="shared" si="2"/>
        <v>0</v>
      </c>
      <c r="O18" s="130">
        <f t="shared" si="3"/>
        <v>0</v>
      </c>
      <c r="P18" s="130">
        <f t="shared" si="4"/>
        <v>0</v>
      </c>
      <c r="Q18" s="86" t="s">
        <v>63</v>
      </c>
    </row>
    <row r="19" spans="1:17" ht="13.95" customHeight="1" thickBot="1">
      <c r="A19" s="228">
        <v>10</v>
      </c>
      <c r="B19" s="204" t="s">
        <v>518</v>
      </c>
      <c r="C19" s="205">
        <v>450</v>
      </c>
      <c r="D19" s="206">
        <v>1.3</v>
      </c>
      <c r="E19" s="214" t="s">
        <v>194</v>
      </c>
      <c r="F19" s="216">
        <v>24600</v>
      </c>
      <c r="G19" s="198">
        <f t="shared" si="6"/>
        <v>67780</v>
      </c>
      <c r="H19" s="173">
        <f t="shared" si="0"/>
        <v>476.47058823529414</v>
      </c>
      <c r="I19" s="209">
        <v>93</v>
      </c>
      <c r="J19" s="229">
        <v>7500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518</v>
      </c>
      <c r="C20" s="205">
        <v>240</v>
      </c>
      <c r="D20" s="206">
        <v>1.5</v>
      </c>
      <c r="E20" s="214" t="s">
        <v>194</v>
      </c>
      <c r="F20" s="216">
        <v>15100</v>
      </c>
      <c r="G20" s="198">
        <f t="shared" si="6"/>
        <v>82880</v>
      </c>
      <c r="H20" s="173">
        <f t="shared" si="0"/>
        <v>256.28959276018099</v>
      </c>
      <c r="I20" s="209">
        <v>93</v>
      </c>
      <c r="J20" s="229">
        <v>7250</v>
      </c>
      <c r="L20" s="100">
        <f t="shared" si="7"/>
        <v>0</v>
      </c>
      <c r="M20" s="130">
        <f t="shared" si="1"/>
        <v>15100</v>
      </c>
      <c r="N20" s="130">
        <f t="shared" si="2"/>
        <v>0</v>
      </c>
      <c r="O20" s="130">
        <f t="shared" si="3"/>
        <v>0</v>
      </c>
      <c r="P20" s="130">
        <f t="shared" si="4"/>
        <v>0</v>
      </c>
      <c r="Q20" s="86" t="s">
        <v>186</v>
      </c>
    </row>
    <row r="21" spans="1:17" ht="13.95" customHeight="1" thickBot="1">
      <c r="A21" s="228">
        <v>12</v>
      </c>
      <c r="B21" s="204" t="s">
        <v>513</v>
      </c>
      <c r="C21" s="205">
        <v>300</v>
      </c>
      <c r="D21" s="206">
        <v>0.6</v>
      </c>
      <c r="E21" s="214" t="s">
        <v>174</v>
      </c>
      <c r="F21" s="216">
        <v>7560</v>
      </c>
      <c r="G21" s="198">
        <f t="shared" si="6"/>
        <v>90440</v>
      </c>
      <c r="H21" s="173">
        <f t="shared" si="0"/>
        <v>308.1447963800905</v>
      </c>
      <c r="I21" s="209">
        <v>93</v>
      </c>
      <c r="J21" s="229">
        <v>7400</v>
      </c>
      <c r="L21" s="100">
        <f t="shared" si="7"/>
        <v>0</v>
      </c>
      <c r="M21" s="130">
        <f t="shared" si="1"/>
        <v>0</v>
      </c>
      <c r="N21" s="130">
        <f t="shared" si="2"/>
        <v>7560</v>
      </c>
      <c r="O21" s="130">
        <f t="shared" si="3"/>
        <v>0</v>
      </c>
      <c r="P21" s="130">
        <f t="shared" si="4"/>
        <v>0</v>
      </c>
      <c r="Q21" s="86" t="s">
        <v>187</v>
      </c>
    </row>
    <row r="22" spans="1:17" ht="13.95" customHeight="1" thickBot="1">
      <c r="A22" s="228">
        <v>13</v>
      </c>
      <c r="B22" s="204" t="s">
        <v>513</v>
      </c>
      <c r="C22" s="205">
        <v>547</v>
      </c>
      <c r="D22" s="206">
        <v>0.9</v>
      </c>
      <c r="E22" s="214" t="s">
        <v>174</v>
      </c>
      <c r="F22" s="216">
        <v>20670</v>
      </c>
      <c r="G22" s="198">
        <f t="shared" si="6"/>
        <v>111110</v>
      </c>
      <c r="H22" s="173">
        <f t="shared" si="0"/>
        <v>569.27601809954751</v>
      </c>
      <c r="I22" s="209">
        <v>93</v>
      </c>
      <c r="J22" s="229">
        <v>7280</v>
      </c>
      <c r="L22" s="100">
        <f t="shared" si="7"/>
        <v>0</v>
      </c>
      <c r="M22" s="130">
        <f t="shared" si="1"/>
        <v>0</v>
      </c>
      <c r="N22" s="130">
        <f t="shared" si="2"/>
        <v>20670</v>
      </c>
      <c r="O22" s="130">
        <f t="shared" si="3"/>
        <v>0</v>
      </c>
      <c r="P22" s="130">
        <f t="shared" si="4"/>
        <v>0</v>
      </c>
      <c r="Q22" s="86" t="s">
        <v>197</v>
      </c>
    </row>
    <row r="23" spans="1:17" ht="13.95" customHeight="1" thickBot="1">
      <c r="A23" s="228">
        <v>14</v>
      </c>
      <c r="B23" s="204" t="s">
        <v>513</v>
      </c>
      <c r="C23" s="205">
        <v>148</v>
      </c>
      <c r="D23" s="206">
        <v>0.3</v>
      </c>
      <c r="E23" s="214" t="s">
        <v>174</v>
      </c>
      <c r="F23" s="216">
        <v>1860</v>
      </c>
      <c r="G23" s="198">
        <f t="shared" si="6"/>
        <v>112970</v>
      </c>
      <c r="H23" s="173">
        <f t="shared" si="0"/>
        <v>150.00904977375563</v>
      </c>
      <c r="I23" s="209">
        <v>93</v>
      </c>
      <c r="J23" s="229">
        <v>7080</v>
      </c>
      <c r="L23" s="100">
        <f t="shared" si="7"/>
        <v>0</v>
      </c>
      <c r="M23" s="130">
        <f t="shared" si="1"/>
        <v>0</v>
      </c>
      <c r="N23" s="130">
        <f t="shared" si="2"/>
        <v>1860</v>
      </c>
      <c r="O23" s="130">
        <f t="shared" si="3"/>
        <v>0</v>
      </c>
      <c r="P23" s="130">
        <f t="shared" si="4"/>
        <v>0</v>
      </c>
      <c r="Q23" s="86" t="s">
        <v>249</v>
      </c>
    </row>
    <row r="24" spans="1:17" ht="13.95" customHeight="1" thickBot="1">
      <c r="A24" s="228">
        <v>15</v>
      </c>
      <c r="B24" s="204" t="s">
        <v>513</v>
      </c>
      <c r="C24" s="205">
        <v>350</v>
      </c>
      <c r="D24" s="206">
        <v>0.9</v>
      </c>
      <c r="E24" s="214" t="s">
        <v>174</v>
      </c>
      <c r="F24" s="216">
        <v>13220</v>
      </c>
      <c r="G24" s="198">
        <f t="shared" si="6"/>
        <v>126190</v>
      </c>
      <c r="H24" s="173">
        <f t="shared" si="0"/>
        <v>364.2533936651584</v>
      </c>
      <c r="I24" s="209">
        <v>93</v>
      </c>
      <c r="J24" s="229">
        <v>7040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513</v>
      </c>
      <c r="C25" s="205">
        <v>501</v>
      </c>
      <c r="D25" s="206">
        <v>1.3</v>
      </c>
      <c r="E25" s="214" t="s">
        <v>174</v>
      </c>
      <c r="F25" s="216">
        <v>27330</v>
      </c>
      <c r="G25" s="198">
        <f t="shared" si="6"/>
        <v>153520</v>
      </c>
      <c r="H25" s="173">
        <f t="shared" si="0"/>
        <v>530.47058823529414</v>
      </c>
      <c r="I25" s="209">
        <v>93</v>
      </c>
      <c r="J25" s="229">
        <v>6980</v>
      </c>
      <c r="L25" s="100">
        <f t="shared" si="7"/>
        <v>0</v>
      </c>
      <c r="M25" s="130">
        <f t="shared" si="1"/>
        <v>0</v>
      </c>
      <c r="N25" s="130">
        <f t="shared" si="2"/>
        <v>27330</v>
      </c>
      <c r="O25" s="130">
        <f t="shared" si="3"/>
        <v>0</v>
      </c>
      <c r="P25" s="130">
        <f t="shared" si="4"/>
        <v>0</v>
      </c>
      <c r="Q25" s="87" t="s">
        <v>214</v>
      </c>
    </row>
    <row r="26" spans="1:17" ht="13.95" customHeight="1" thickBot="1">
      <c r="A26" s="228">
        <v>17</v>
      </c>
      <c r="B26" s="204" t="s">
        <v>436</v>
      </c>
      <c r="C26" s="205">
        <v>148</v>
      </c>
      <c r="D26" s="206">
        <v>0.3</v>
      </c>
      <c r="E26" s="214" t="s">
        <v>174</v>
      </c>
      <c r="F26" s="216">
        <v>1860</v>
      </c>
      <c r="G26" s="198">
        <f t="shared" si="6"/>
        <v>155380</v>
      </c>
      <c r="H26" s="173">
        <f t="shared" si="0"/>
        <v>150.00904977375563</v>
      </c>
      <c r="I26" s="209">
        <v>93</v>
      </c>
      <c r="J26" s="229">
        <v>7200</v>
      </c>
      <c r="L26" s="100">
        <f t="shared" si="7"/>
        <v>0</v>
      </c>
      <c r="M26" s="130">
        <f t="shared" si="1"/>
        <v>0</v>
      </c>
      <c r="N26" s="130">
        <f t="shared" si="2"/>
        <v>1860</v>
      </c>
      <c r="O26" s="130">
        <f t="shared" si="3"/>
        <v>0</v>
      </c>
      <c r="P26" s="130">
        <f t="shared" si="4"/>
        <v>0</v>
      </c>
    </row>
    <row r="27" spans="1:17" ht="13.95" customHeight="1" thickBot="1">
      <c r="A27" s="228">
        <v>18</v>
      </c>
      <c r="B27" s="204" t="s">
        <v>436</v>
      </c>
      <c r="C27" s="205">
        <v>400</v>
      </c>
      <c r="D27" s="206">
        <v>0.9</v>
      </c>
      <c r="E27" s="214" t="s">
        <v>174</v>
      </c>
      <c r="F27" s="216">
        <v>15110</v>
      </c>
      <c r="G27" s="198">
        <f t="shared" si="6"/>
        <v>170490</v>
      </c>
      <c r="H27" s="173">
        <f t="shared" si="0"/>
        <v>416.28959276018105</v>
      </c>
      <c r="I27" s="209">
        <v>93</v>
      </c>
      <c r="J27" s="229">
        <v>7220</v>
      </c>
      <c r="L27" s="100">
        <f t="shared" si="7"/>
        <v>0</v>
      </c>
      <c r="M27" s="130">
        <f t="shared" si="1"/>
        <v>0</v>
      </c>
      <c r="N27" s="130">
        <f t="shared" si="2"/>
        <v>15110</v>
      </c>
      <c r="O27" s="130">
        <f t="shared" si="3"/>
        <v>0</v>
      </c>
      <c r="P27" s="130">
        <f t="shared" si="4"/>
        <v>0</v>
      </c>
    </row>
    <row r="28" spans="1:17" ht="13.95" customHeight="1" thickBot="1">
      <c r="A28" s="228">
        <v>19</v>
      </c>
      <c r="B28" s="204" t="s">
        <v>436</v>
      </c>
      <c r="C28" s="205">
        <v>401</v>
      </c>
      <c r="D28" s="206">
        <v>1.3</v>
      </c>
      <c r="E28" s="214" t="s">
        <v>174</v>
      </c>
      <c r="F28" s="216">
        <v>21910</v>
      </c>
      <c r="G28" s="198">
        <f t="shared" si="6"/>
        <v>192400</v>
      </c>
      <c r="H28" s="173">
        <f t="shared" si="0"/>
        <v>424.58823529411768</v>
      </c>
      <c r="I28" s="209">
        <v>93</v>
      </c>
      <c r="J28" s="229">
        <v>7400</v>
      </c>
      <c r="L28" s="100">
        <f t="shared" si="7"/>
        <v>0</v>
      </c>
      <c r="M28" s="130">
        <f t="shared" si="1"/>
        <v>0</v>
      </c>
      <c r="N28" s="130">
        <f t="shared" si="2"/>
        <v>21910</v>
      </c>
      <c r="O28" s="130">
        <f t="shared" si="3"/>
        <v>0</v>
      </c>
      <c r="P28" s="130">
        <f t="shared" si="4"/>
        <v>0</v>
      </c>
    </row>
    <row r="29" spans="1:17" ht="13.95" customHeight="1" thickBot="1">
      <c r="A29" s="228">
        <v>20</v>
      </c>
      <c r="B29" s="204" t="s">
        <v>436</v>
      </c>
      <c r="C29" s="205">
        <v>400</v>
      </c>
      <c r="D29" s="206">
        <v>0.9</v>
      </c>
      <c r="E29" s="214" t="s">
        <v>174</v>
      </c>
      <c r="F29" s="216">
        <v>15110</v>
      </c>
      <c r="G29" s="198">
        <f t="shared" si="6"/>
        <v>207510</v>
      </c>
      <c r="H29" s="173">
        <f t="shared" si="0"/>
        <v>416.28959276018105</v>
      </c>
      <c r="I29" s="209">
        <v>93</v>
      </c>
      <c r="J29" s="229">
        <v>7090</v>
      </c>
      <c r="L29" s="100">
        <f t="shared" si="7"/>
        <v>0</v>
      </c>
      <c r="M29" s="130">
        <f t="shared" si="1"/>
        <v>0</v>
      </c>
      <c r="N29" s="130">
        <f t="shared" si="2"/>
        <v>15110</v>
      </c>
      <c r="O29" s="130">
        <f t="shared" si="3"/>
        <v>0</v>
      </c>
      <c r="P29" s="130">
        <f t="shared" si="4"/>
        <v>0</v>
      </c>
    </row>
    <row r="30" spans="1:17" ht="13.95" customHeight="1" thickBot="1">
      <c r="A30" s="228">
        <v>21</v>
      </c>
      <c r="B30" s="204" t="s">
        <v>513</v>
      </c>
      <c r="C30" s="205">
        <v>300</v>
      </c>
      <c r="D30" s="206">
        <v>1.5</v>
      </c>
      <c r="E30" s="214" t="s">
        <v>174</v>
      </c>
      <c r="F30" s="216">
        <v>18880</v>
      </c>
      <c r="G30" s="198">
        <f t="shared" si="6"/>
        <v>226390</v>
      </c>
      <c r="H30" s="173">
        <f t="shared" si="0"/>
        <v>320.36199095022624</v>
      </c>
      <c r="I30" s="209">
        <v>93</v>
      </c>
      <c r="J30" s="229">
        <v>6980</v>
      </c>
      <c r="L30" s="100">
        <f t="shared" si="7"/>
        <v>0</v>
      </c>
      <c r="M30" s="130">
        <f t="shared" si="1"/>
        <v>0</v>
      </c>
      <c r="N30" s="130">
        <f t="shared" si="2"/>
        <v>18880</v>
      </c>
      <c r="O30" s="130">
        <f t="shared" si="3"/>
        <v>0</v>
      </c>
      <c r="P30" s="130">
        <f t="shared" si="4"/>
        <v>0</v>
      </c>
    </row>
    <row r="31" spans="1:17" ht="13.95" customHeight="1" thickBot="1">
      <c r="A31" s="228">
        <v>22</v>
      </c>
      <c r="B31" s="204" t="s">
        <v>436</v>
      </c>
      <c r="C31" s="205">
        <v>199</v>
      </c>
      <c r="D31" s="206">
        <v>0.6</v>
      </c>
      <c r="E31" s="214" t="s">
        <v>174</v>
      </c>
      <c r="F31" s="216">
        <v>5010</v>
      </c>
      <c r="G31" s="198">
        <f t="shared" si="6"/>
        <v>231400</v>
      </c>
      <c r="H31" s="173">
        <f t="shared" si="0"/>
        <v>204.40271493212668</v>
      </c>
      <c r="I31" s="209">
        <v>93</v>
      </c>
      <c r="J31" s="229">
        <v>7250</v>
      </c>
      <c r="L31" s="100">
        <f t="shared" si="7"/>
        <v>0</v>
      </c>
      <c r="M31" s="130">
        <f t="shared" si="1"/>
        <v>0</v>
      </c>
      <c r="N31" s="130">
        <f t="shared" si="2"/>
        <v>5010</v>
      </c>
      <c r="O31" s="130">
        <f t="shared" si="3"/>
        <v>0</v>
      </c>
      <c r="P31" s="130">
        <f t="shared" si="4"/>
        <v>0</v>
      </c>
    </row>
    <row r="32" spans="1:17" ht="13.95" customHeight="1" thickBot="1">
      <c r="A32" s="228">
        <v>23</v>
      </c>
      <c r="B32" s="204" t="s">
        <v>436</v>
      </c>
      <c r="C32" s="205">
        <v>199</v>
      </c>
      <c r="D32" s="206">
        <v>0.6</v>
      </c>
      <c r="E32" s="214" t="s">
        <v>174</v>
      </c>
      <c r="F32" s="216">
        <v>5010</v>
      </c>
      <c r="G32" s="198">
        <f t="shared" ref="G32:G40" si="8">G31+F32</f>
        <v>236410</v>
      </c>
      <c r="H32" s="173">
        <f t="shared" ref="H32:H40" si="9">(1*((D32/$A$7)+1))*C32</f>
        <v>204.40271493212668</v>
      </c>
      <c r="I32" s="209">
        <v>93</v>
      </c>
      <c r="J32" s="229">
        <v>7080</v>
      </c>
      <c r="L32" s="100">
        <f t="shared" si="7"/>
        <v>0</v>
      </c>
      <c r="M32" s="130">
        <f t="shared" si="1"/>
        <v>0</v>
      </c>
      <c r="N32" s="130">
        <f t="shared" si="2"/>
        <v>5010</v>
      </c>
      <c r="O32" s="130">
        <f t="shared" si="3"/>
        <v>0</v>
      </c>
      <c r="P32" s="130">
        <f t="shared" si="4"/>
        <v>0</v>
      </c>
    </row>
    <row r="33" spans="1:16" ht="13.95" customHeight="1" thickBot="1">
      <c r="A33" s="228">
        <v>24</v>
      </c>
      <c r="B33" s="204" t="s">
        <v>513</v>
      </c>
      <c r="C33" s="205">
        <v>351</v>
      </c>
      <c r="D33" s="206">
        <v>0.9</v>
      </c>
      <c r="E33" s="214" t="s">
        <v>174</v>
      </c>
      <c r="F33" s="216">
        <v>13260</v>
      </c>
      <c r="G33" s="198">
        <f t="shared" si="8"/>
        <v>249670</v>
      </c>
      <c r="H33" s="173">
        <f t="shared" si="9"/>
        <v>365.29411764705884</v>
      </c>
      <c r="I33" s="209">
        <v>93</v>
      </c>
      <c r="J33" s="229">
        <v>6740</v>
      </c>
      <c r="L33" s="100">
        <f t="shared" si="7"/>
        <v>0</v>
      </c>
      <c r="M33" s="130">
        <f t="shared" si="1"/>
        <v>0</v>
      </c>
      <c r="N33" s="130">
        <f t="shared" si="2"/>
        <v>13260</v>
      </c>
      <c r="O33" s="130">
        <f t="shared" si="3"/>
        <v>0</v>
      </c>
      <c r="P33" s="130">
        <f t="shared" si="4"/>
        <v>0</v>
      </c>
    </row>
    <row r="34" spans="1:16" ht="13.95" customHeight="1" thickBot="1">
      <c r="A34" s="228">
        <v>25</v>
      </c>
      <c r="B34" s="204" t="s">
        <v>513</v>
      </c>
      <c r="C34" s="205">
        <v>250</v>
      </c>
      <c r="D34" s="206">
        <v>1.5</v>
      </c>
      <c r="E34" s="214" t="s">
        <v>174</v>
      </c>
      <c r="F34" s="216">
        <v>15750</v>
      </c>
      <c r="G34" s="198">
        <f t="shared" si="8"/>
        <v>265420</v>
      </c>
      <c r="H34" s="173">
        <f t="shared" si="9"/>
        <v>266.96832579185519</v>
      </c>
      <c r="I34" s="209">
        <v>93</v>
      </c>
      <c r="J34" s="229">
        <v>6900</v>
      </c>
      <c r="L34" s="100">
        <f t="shared" si="7"/>
        <v>0</v>
      </c>
      <c r="M34" s="130">
        <f t="shared" si="1"/>
        <v>0</v>
      </c>
      <c r="N34" s="130">
        <f t="shared" si="2"/>
        <v>15750</v>
      </c>
      <c r="O34" s="130">
        <f t="shared" si="3"/>
        <v>0</v>
      </c>
      <c r="P34" s="130">
        <f t="shared" si="4"/>
        <v>0</v>
      </c>
    </row>
    <row r="35" spans="1:16" ht="13.95" customHeight="1" thickBot="1">
      <c r="A35" s="228">
        <v>26</v>
      </c>
      <c r="B35" s="204" t="s">
        <v>513</v>
      </c>
      <c r="C35" s="205">
        <v>249</v>
      </c>
      <c r="D35" s="206">
        <v>0.6</v>
      </c>
      <c r="E35" s="214" t="s">
        <v>174</v>
      </c>
      <c r="F35" s="216">
        <v>6280</v>
      </c>
      <c r="G35" s="198">
        <f t="shared" si="8"/>
        <v>271700</v>
      </c>
      <c r="H35" s="173">
        <f t="shared" si="9"/>
        <v>255.76018099547508</v>
      </c>
      <c r="I35" s="209">
        <v>93</v>
      </c>
      <c r="J35" s="229">
        <v>6710</v>
      </c>
      <c r="L35" s="100">
        <f t="shared" si="7"/>
        <v>0</v>
      </c>
      <c r="M35" s="130">
        <f t="shared" si="1"/>
        <v>0</v>
      </c>
      <c r="N35" s="130">
        <f t="shared" si="2"/>
        <v>6280</v>
      </c>
      <c r="O35" s="130">
        <f t="shared" si="3"/>
        <v>0</v>
      </c>
      <c r="P35" s="130">
        <f t="shared" si="4"/>
        <v>0</v>
      </c>
    </row>
    <row r="36" spans="1:16" ht="13.95" customHeight="1" thickBot="1">
      <c r="A36" s="228">
        <v>27</v>
      </c>
      <c r="B36" s="204" t="s">
        <v>513</v>
      </c>
      <c r="C36" s="205">
        <v>409</v>
      </c>
      <c r="D36" s="206">
        <v>1</v>
      </c>
      <c r="E36" s="214" t="s">
        <v>174</v>
      </c>
      <c r="F36" s="216">
        <v>17200</v>
      </c>
      <c r="G36" s="198">
        <f t="shared" si="8"/>
        <v>288900</v>
      </c>
      <c r="H36" s="173">
        <f t="shared" si="9"/>
        <v>427.50678733031674</v>
      </c>
      <c r="I36" s="209">
        <v>93</v>
      </c>
      <c r="J36" s="229">
        <v>6720</v>
      </c>
      <c r="L36" s="100">
        <f t="shared" si="7"/>
        <v>0</v>
      </c>
      <c r="M36" s="130">
        <f t="shared" si="1"/>
        <v>0</v>
      </c>
      <c r="N36" s="130">
        <f t="shared" si="2"/>
        <v>17200</v>
      </c>
      <c r="O36" s="130">
        <f t="shared" si="3"/>
        <v>0</v>
      </c>
      <c r="P36" s="130">
        <f t="shared" si="4"/>
        <v>0</v>
      </c>
    </row>
    <row r="37" spans="1:16" ht="13.95" customHeight="1" thickBot="1">
      <c r="A37" s="228">
        <v>28</v>
      </c>
      <c r="B37" s="204" t="s">
        <v>513</v>
      </c>
      <c r="C37" s="205">
        <v>250</v>
      </c>
      <c r="D37" s="206">
        <v>1.3</v>
      </c>
      <c r="E37" s="214" t="s">
        <v>174</v>
      </c>
      <c r="F37" s="216">
        <v>13670</v>
      </c>
      <c r="G37" s="198">
        <f t="shared" si="8"/>
        <v>302570</v>
      </c>
      <c r="H37" s="173">
        <f t="shared" si="9"/>
        <v>264.70588235294116</v>
      </c>
      <c r="I37" s="209">
        <v>93</v>
      </c>
      <c r="J37" s="229">
        <v>6710</v>
      </c>
      <c r="L37" s="100">
        <f t="shared" si="7"/>
        <v>0</v>
      </c>
      <c r="M37" s="130">
        <f t="shared" si="1"/>
        <v>0</v>
      </c>
      <c r="N37" s="130">
        <f t="shared" si="2"/>
        <v>13670</v>
      </c>
      <c r="O37" s="130">
        <f t="shared" si="3"/>
        <v>0</v>
      </c>
      <c r="P37" s="130">
        <f t="shared" si="4"/>
        <v>0</v>
      </c>
    </row>
    <row r="38" spans="1:16" ht="13.95" customHeight="1" thickBot="1">
      <c r="A38" s="228">
        <v>29</v>
      </c>
      <c r="B38" s="204" t="s">
        <v>513</v>
      </c>
      <c r="C38" s="205">
        <v>199</v>
      </c>
      <c r="D38" s="206">
        <v>1.5</v>
      </c>
      <c r="E38" s="214" t="s">
        <v>174</v>
      </c>
      <c r="F38" s="216">
        <v>12570</v>
      </c>
      <c r="G38" s="198">
        <f t="shared" si="8"/>
        <v>315140</v>
      </c>
      <c r="H38" s="173">
        <f t="shared" si="9"/>
        <v>212.50678733031674</v>
      </c>
      <c r="I38" s="209">
        <v>93</v>
      </c>
      <c r="J38" s="229">
        <v>6780</v>
      </c>
      <c r="L38" s="100">
        <f t="shared" si="7"/>
        <v>0</v>
      </c>
      <c r="M38" s="130">
        <f t="shared" si="1"/>
        <v>0</v>
      </c>
      <c r="N38" s="130">
        <f t="shared" si="2"/>
        <v>12570</v>
      </c>
      <c r="O38" s="130">
        <f t="shared" si="3"/>
        <v>0</v>
      </c>
      <c r="P38" s="130">
        <f t="shared" si="4"/>
        <v>0</v>
      </c>
    </row>
    <row r="39" spans="1:16" ht="13.95" customHeight="1" thickBot="1">
      <c r="A39" s="228">
        <v>30</v>
      </c>
      <c r="B39" s="204" t="s">
        <v>513</v>
      </c>
      <c r="C39" s="205">
        <v>329</v>
      </c>
      <c r="D39" s="206">
        <v>2</v>
      </c>
      <c r="E39" s="214" t="s">
        <v>174</v>
      </c>
      <c r="F39" s="216">
        <v>18060</v>
      </c>
      <c r="G39" s="198">
        <f t="shared" si="8"/>
        <v>333200</v>
      </c>
      <c r="H39" s="173">
        <f t="shared" si="9"/>
        <v>358.77375565610856</v>
      </c>
      <c r="I39" s="209">
        <v>93</v>
      </c>
      <c r="J39" s="229">
        <v>6950</v>
      </c>
      <c r="L39" s="100">
        <f t="shared" si="7"/>
        <v>0</v>
      </c>
      <c r="M39" s="130">
        <f t="shared" si="1"/>
        <v>0</v>
      </c>
      <c r="N39" s="130">
        <f t="shared" si="2"/>
        <v>18060</v>
      </c>
      <c r="O39" s="130">
        <f t="shared" si="3"/>
        <v>0</v>
      </c>
      <c r="P39" s="130">
        <f t="shared" si="4"/>
        <v>0</v>
      </c>
    </row>
    <row r="40" spans="1:16" ht="13.95" customHeight="1" thickBot="1">
      <c r="A40" s="228">
        <v>31</v>
      </c>
      <c r="B40" s="204"/>
      <c r="C40" s="205"/>
      <c r="D40" s="206"/>
      <c r="E40" s="214"/>
      <c r="F40" s="216">
        <f t="shared" ref="F40" si="10">(D40*42)*C40</f>
        <v>0</v>
      </c>
      <c r="G40" s="198">
        <f t="shared" si="8"/>
        <v>333200</v>
      </c>
      <c r="H40" s="173">
        <f t="shared" si="9"/>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11">(D45*42)*C45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12">(D47*42)*C47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12"/>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513</v>
      </c>
      <c r="C49" s="191">
        <f>(C5*E4)</f>
        <v>404.40296999999998</v>
      </c>
      <c r="D49" s="213"/>
      <c r="E49" s="207" t="s">
        <v>214</v>
      </c>
      <c r="F49" s="215"/>
      <c r="G49" s="199"/>
      <c r="H49" s="173">
        <f t="shared" si="0"/>
        <v>404.40296999999998</v>
      </c>
      <c r="I49" s="205">
        <v>93</v>
      </c>
      <c r="J49" s="229">
        <v>7050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373670.92473999993</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0.17291666666666669</v>
      </c>
      <c r="C51" s="190" t="s">
        <v>258</v>
      </c>
      <c r="D51" s="180" t="s">
        <v>260</v>
      </c>
      <c r="E51" s="210">
        <v>0.25486111111111109</v>
      </c>
      <c r="F51" s="190" t="s">
        <v>258</v>
      </c>
      <c r="G51" s="180" t="s">
        <v>261</v>
      </c>
      <c r="H51" s="217">
        <v>43166</v>
      </c>
      <c r="I51" s="197" t="s">
        <v>301</v>
      </c>
      <c r="J51" s="232">
        <f>H49+H55</f>
        <v>454.40296999999998</v>
      </c>
      <c r="K51" s="172"/>
      <c r="L51" s="100"/>
      <c r="M51" s="101"/>
      <c r="N51" s="101"/>
      <c r="O51" s="102"/>
      <c r="P51" s="102"/>
    </row>
    <row r="52" spans="1:17" ht="13.95" customHeight="1" thickBot="1">
      <c r="A52" s="230" t="s">
        <v>234</v>
      </c>
      <c r="B52" s="205">
        <v>547</v>
      </c>
      <c r="C52" s="179" t="s">
        <v>134</v>
      </c>
      <c r="D52" s="180" t="s">
        <v>216</v>
      </c>
      <c r="E52" s="211">
        <f>MAX(D10:D48)</f>
        <v>2</v>
      </c>
      <c r="F52" s="179" t="s">
        <v>221</v>
      </c>
      <c r="G52" s="180" t="s">
        <v>222</v>
      </c>
      <c r="H52" s="211">
        <f>F50/(SUM(C15:C48)*42)</f>
        <v>1.0086882814155542</v>
      </c>
      <c r="I52" s="197" t="s">
        <v>221</v>
      </c>
      <c r="J52" s="233" t="s">
        <v>292</v>
      </c>
      <c r="L52" s="100"/>
      <c r="M52" s="101"/>
      <c r="N52" s="101"/>
      <c r="O52" s="102"/>
      <c r="P52" s="102"/>
    </row>
    <row r="53" spans="1:17" ht="13.95" customHeight="1" thickBot="1">
      <c r="A53" s="230" t="s">
        <v>235</v>
      </c>
      <c r="B53" s="205">
        <v>1518</v>
      </c>
      <c r="C53" s="179" t="s">
        <v>134</v>
      </c>
      <c r="D53" s="180" t="s">
        <v>217</v>
      </c>
      <c r="E53" s="205">
        <f>MAX(I10:I49)</f>
        <v>95</v>
      </c>
      <c r="F53" s="179" t="s">
        <v>135</v>
      </c>
      <c r="G53" s="180" t="s">
        <v>219</v>
      </c>
      <c r="H53" s="205">
        <f>AVERAGE(I14:I48)</f>
        <v>93.15384615384616</v>
      </c>
      <c r="I53" s="197" t="s">
        <v>135</v>
      </c>
      <c r="J53" s="234">
        <f>SUM(H10:H49)+E55+H55</f>
        <v>9763.2118473971095</v>
      </c>
      <c r="L53" s="172"/>
      <c r="M53" s="172"/>
      <c r="N53" s="172"/>
      <c r="O53" s="172"/>
      <c r="P53" s="172"/>
    </row>
    <row r="54" spans="1:17" ht="13.95" customHeight="1" thickBot="1">
      <c r="A54" s="230" t="s">
        <v>136</v>
      </c>
      <c r="B54" s="208">
        <v>1357</v>
      </c>
      <c r="C54" s="179" t="s">
        <v>134</v>
      </c>
      <c r="D54" s="180" t="s">
        <v>218</v>
      </c>
      <c r="E54" s="205">
        <f>MAX(J10:J49)</f>
        <v>8310</v>
      </c>
      <c r="F54" s="179" t="s">
        <v>134</v>
      </c>
      <c r="G54" s="180" t="s">
        <v>220</v>
      </c>
      <c r="H54" s="205">
        <f>AVERAGE(J14:J48)</f>
        <v>7226.5384615384619</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0.5851812268700235</v>
      </c>
      <c r="C55" s="179" t="s">
        <v>289</v>
      </c>
      <c r="D55" s="189" t="s">
        <v>287</v>
      </c>
      <c r="E55" s="212">
        <v>447</v>
      </c>
      <c r="F55" s="179" t="s">
        <v>288</v>
      </c>
      <c r="G55" s="178" t="s">
        <v>290</v>
      </c>
      <c r="H55" s="212">
        <v>50</v>
      </c>
      <c r="I55" s="197" t="s">
        <v>288</v>
      </c>
      <c r="J55" s="234">
        <f>(C50/42)+E55+H55</f>
        <v>9393.9267795238084</v>
      </c>
      <c r="L55" s="85">
        <f t="shared" ref="L55:P55" si="13">SUM(L10:L49)</f>
        <v>59.523809523809526</v>
      </c>
      <c r="M55" s="85">
        <f t="shared" si="13"/>
        <v>82880</v>
      </c>
      <c r="N55" s="85">
        <f t="shared" si="13"/>
        <v>250320</v>
      </c>
      <c r="O55" s="85">
        <f t="shared" si="13"/>
        <v>0</v>
      </c>
      <c r="P55" s="85">
        <f t="shared" si="13"/>
        <v>0</v>
      </c>
    </row>
    <row r="56" spans="1:17" ht="43.2" customHeight="1">
      <c r="A56" s="625" t="s">
        <v>524</v>
      </c>
      <c r="B56" s="626"/>
      <c r="C56" s="626"/>
      <c r="D56" s="626"/>
      <c r="E56" s="626"/>
      <c r="F56" s="626"/>
      <c r="G56" s="626"/>
      <c r="H56" s="626"/>
      <c r="I56" s="626"/>
      <c r="J56" s="627"/>
      <c r="K56" s="32"/>
      <c r="L56" s="41"/>
      <c r="M56" s="42"/>
      <c r="N56" s="32"/>
      <c r="O56" s="32"/>
    </row>
    <row r="57" spans="1:17">
      <c r="L57" s="256"/>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18241</v>
      </c>
      <c r="B61" s="119">
        <f>C6</f>
        <v>18391</v>
      </c>
      <c r="C61" s="119">
        <f>C50</f>
        <v>373670.92473999993</v>
      </c>
      <c r="D61" s="119">
        <f>J55</f>
        <v>9393.9267795238084</v>
      </c>
      <c r="E61" s="119">
        <f>F50</f>
        <v>333200</v>
      </c>
      <c r="F61" s="119">
        <f>M55</f>
        <v>82880</v>
      </c>
      <c r="G61" s="119">
        <f>N55</f>
        <v>250320</v>
      </c>
      <c r="H61" s="119">
        <f>O55</f>
        <v>0</v>
      </c>
      <c r="I61" s="119">
        <f>P55</f>
        <v>0</v>
      </c>
      <c r="J61" s="119">
        <f>B52</f>
        <v>547</v>
      </c>
      <c r="K61" s="119">
        <f>B53</f>
        <v>1518</v>
      </c>
      <c r="L61" s="119">
        <f>B54</f>
        <v>1357</v>
      </c>
      <c r="M61" s="120">
        <f>B55</f>
        <v>0.5851812268700235</v>
      </c>
      <c r="N61" s="119">
        <f>E53</f>
        <v>95</v>
      </c>
      <c r="O61" s="119">
        <f>H53</f>
        <v>93.15384615384616</v>
      </c>
      <c r="P61" s="119">
        <f>E54</f>
        <v>8310</v>
      </c>
      <c r="Q61" s="119">
        <f>H54</f>
        <v>7226.5384615384619</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60</vt:i4>
      </vt:variant>
    </vt:vector>
  </HeadingPairs>
  <TitlesOfParts>
    <vt:vector size="125" baseType="lpstr">
      <vt:lpstr>Route Slip</vt:lpstr>
      <vt:lpstr>Toe-Prep</vt:lpstr>
      <vt:lpstr>Stage (1)</vt:lpstr>
      <vt:lpstr>Stage (2)</vt:lpstr>
      <vt:lpstr>Stage (3)</vt:lpstr>
      <vt:lpstr>Stage (4)</vt:lpstr>
      <vt:lpstr>Stage (5)</vt:lpstr>
      <vt:lpstr>Stage (6)</vt:lpstr>
      <vt:lpstr>Stage (7)</vt:lpstr>
      <vt:lpstr>Stage (8)</vt:lpstr>
      <vt:lpstr>Stage (9)</vt:lpstr>
      <vt:lpstr>Stage (10)</vt:lpstr>
      <vt:lpstr>Stage (11)</vt:lpstr>
      <vt:lpstr>Stage (12)</vt:lpstr>
      <vt:lpstr>Stage (13)</vt:lpstr>
      <vt:lpstr>Stage (14)</vt:lpstr>
      <vt:lpstr>Stage (15)</vt:lpstr>
      <vt:lpstr>Stage (16)</vt:lpstr>
      <vt:lpstr>Stage (17)</vt:lpstr>
      <vt:lpstr>Stage (18)</vt:lpstr>
      <vt:lpstr>Stage (19)</vt:lpstr>
      <vt:lpstr>Stage (20)</vt:lpstr>
      <vt:lpstr>Stage (21)</vt:lpstr>
      <vt:lpstr>Stage (22)</vt:lpstr>
      <vt:lpstr>Stage (23)</vt:lpstr>
      <vt:lpstr>Stage (24)</vt:lpstr>
      <vt:lpstr>Stage (25)</vt:lpstr>
      <vt:lpstr>Stage (26)</vt:lpstr>
      <vt:lpstr>Stage (27)</vt:lpstr>
      <vt:lpstr>Stage (28)</vt:lpstr>
      <vt:lpstr>Stage (29)</vt:lpstr>
      <vt:lpstr>Stage (30)</vt:lpstr>
      <vt:lpstr>Stage (31)</vt:lpstr>
      <vt:lpstr>Stage (32)</vt:lpstr>
      <vt:lpstr>Stage (33)</vt:lpstr>
      <vt:lpstr>Stage (34)</vt:lpstr>
      <vt:lpstr>Stage (35)</vt:lpstr>
      <vt:lpstr>Stage (36)</vt:lpstr>
      <vt:lpstr>Stage (37)</vt:lpstr>
      <vt:lpstr>Stage (38)</vt:lpstr>
      <vt:lpstr>Stage (39)</vt:lpstr>
      <vt:lpstr>Stage (40)</vt:lpstr>
      <vt:lpstr>Stage (41)</vt:lpstr>
      <vt:lpstr>Stage (42)</vt:lpstr>
      <vt:lpstr>Stage (43)</vt:lpstr>
      <vt:lpstr>Stage (44)</vt:lpstr>
      <vt:lpstr>Stage (45)</vt:lpstr>
      <vt:lpstr>Stage (46)</vt:lpstr>
      <vt:lpstr>Stage (47)</vt:lpstr>
      <vt:lpstr>Stage (48)</vt:lpstr>
      <vt:lpstr>Stage (49)</vt:lpstr>
      <vt:lpstr>Stage (50)</vt:lpstr>
      <vt:lpstr>Stage (51)</vt:lpstr>
      <vt:lpstr>Stage (52)</vt:lpstr>
      <vt:lpstr>Stage (53)</vt:lpstr>
      <vt:lpstr>Stage (54)</vt:lpstr>
      <vt:lpstr>Stage (55)</vt:lpstr>
      <vt:lpstr>Stage (56)</vt:lpstr>
      <vt:lpstr>Perf Sheet </vt:lpstr>
      <vt:lpstr>Data Summary</vt:lpstr>
      <vt:lpstr>Chem Use</vt:lpstr>
      <vt:lpstr>Job Info</vt:lpstr>
      <vt:lpstr>WBD</vt:lpstr>
      <vt:lpstr>Survey Data</vt:lpstr>
      <vt:lpstr>Stage Master</vt:lpstr>
      <vt:lpstr>'Data Summary'!Print_Area</vt:lpstr>
      <vt:lpstr>'Job Info'!Print_Area</vt:lpstr>
      <vt:lpstr>'Stage (1)'!Print_Area</vt:lpstr>
      <vt:lpstr>'Stage (10)'!Print_Area</vt:lpstr>
      <vt:lpstr>'Stage (11)'!Print_Area</vt:lpstr>
      <vt:lpstr>'Stage (12)'!Print_Area</vt:lpstr>
      <vt:lpstr>'Stage (13)'!Print_Area</vt:lpstr>
      <vt:lpstr>'Stage (14)'!Print_Area</vt:lpstr>
      <vt:lpstr>'Stage (15)'!Print_Area</vt:lpstr>
      <vt:lpstr>'Stage (16)'!Print_Area</vt:lpstr>
      <vt:lpstr>'Stage (17)'!Print_Area</vt:lpstr>
      <vt:lpstr>'Stage (18)'!Print_Area</vt:lpstr>
      <vt:lpstr>'Stage (19)'!Print_Area</vt:lpstr>
      <vt:lpstr>'Stage (2)'!Print_Area</vt:lpstr>
      <vt:lpstr>'Stage (20)'!Print_Area</vt:lpstr>
      <vt:lpstr>'Stage (21)'!Print_Area</vt:lpstr>
      <vt:lpstr>'Stage (22)'!Print_Area</vt:lpstr>
      <vt:lpstr>'Stage (23)'!Print_Area</vt:lpstr>
      <vt:lpstr>'Stage (24)'!Print_Area</vt:lpstr>
      <vt:lpstr>'Stage (25)'!Print_Area</vt:lpstr>
      <vt:lpstr>'Stage (26)'!Print_Area</vt:lpstr>
      <vt:lpstr>'Stage (27)'!Print_Area</vt:lpstr>
      <vt:lpstr>'Stage (28)'!Print_Area</vt:lpstr>
      <vt:lpstr>'Stage (29)'!Print_Area</vt:lpstr>
      <vt:lpstr>'Stage (3)'!Print_Area</vt:lpstr>
      <vt:lpstr>'Stage (30)'!Print_Area</vt:lpstr>
      <vt:lpstr>'Stage (31)'!Print_Area</vt:lpstr>
      <vt:lpstr>'Stage (32)'!Print_Area</vt:lpstr>
      <vt:lpstr>'Stage (33)'!Print_Area</vt:lpstr>
      <vt:lpstr>'Stage (34)'!Print_Area</vt:lpstr>
      <vt:lpstr>'Stage (35)'!Print_Area</vt:lpstr>
      <vt:lpstr>'Stage (36)'!Print_Area</vt:lpstr>
      <vt:lpstr>'Stage (37)'!Print_Area</vt:lpstr>
      <vt:lpstr>'Stage (38)'!Print_Area</vt:lpstr>
      <vt:lpstr>'Stage (39)'!Print_Area</vt:lpstr>
      <vt:lpstr>'Stage (4)'!Print_Area</vt:lpstr>
      <vt:lpstr>'Stage (40)'!Print_Area</vt:lpstr>
      <vt:lpstr>'Stage (41)'!Print_Area</vt:lpstr>
      <vt:lpstr>'Stage (42)'!Print_Area</vt:lpstr>
      <vt:lpstr>'Stage (43)'!Print_Area</vt:lpstr>
      <vt:lpstr>'Stage (44)'!Print_Area</vt:lpstr>
      <vt:lpstr>'Stage (45)'!Print_Area</vt:lpstr>
      <vt:lpstr>'Stage (46)'!Print_Area</vt:lpstr>
      <vt:lpstr>'Stage (47)'!Print_Area</vt:lpstr>
      <vt:lpstr>'Stage (48)'!Print_Area</vt:lpstr>
      <vt:lpstr>'Stage (49)'!Print_Area</vt:lpstr>
      <vt:lpstr>'Stage (5)'!Print_Area</vt:lpstr>
      <vt:lpstr>'Stage (50)'!Print_Area</vt:lpstr>
      <vt:lpstr>'Stage (51)'!Print_Area</vt:lpstr>
      <vt:lpstr>'Stage (52)'!Print_Area</vt:lpstr>
      <vt:lpstr>'Stage (53)'!Print_Area</vt:lpstr>
      <vt:lpstr>'Stage (54)'!Print_Area</vt:lpstr>
      <vt:lpstr>'Stage (55)'!Print_Area</vt:lpstr>
      <vt:lpstr>'Stage (56)'!Print_Area</vt:lpstr>
      <vt:lpstr>'Stage (6)'!Print_Area</vt:lpstr>
      <vt:lpstr>'Stage (7)'!Print_Area</vt:lpstr>
      <vt:lpstr>'Stage (8)'!Print_Area</vt:lpstr>
      <vt:lpstr>'Stage (9)'!Print_Area</vt:lpstr>
      <vt:lpstr>'Stage Master'!Print_Area</vt:lpstr>
      <vt:lpstr>WBD!Print_Area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Miles</dc:creator>
  <cp:lastModifiedBy>George Miles</cp:lastModifiedBy>
  <cp:lastPrinted>2018-03-13T20:30:34Z</cp:lastPrinted>
  <dcterms:created xsi:type="dcterms:W3CDTF">2016-03-07T15:09:34Z</dcterms:created>
  <dcterms:modified xsi:type="dcterms:W3CDTF">2018-03-21T22:57:21Z</dcterms:modified>
</cp:coreProperties>
</file>