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ke\Documents\Mike Stuff\Books\Books 2014\101 Ready to Use Excel Formulas\Chapter2\"/>
    </mc:Choice>
  </mc:AlternateContent>
  <bookViews>
    <workbookView xWindow="0" yWindow="0" windowWidth="20490" windowHeight="7455"/>
  </bookViews>
  <sheets>
    <sheet name="1" sheetId="20" r:id="rId1"/>
    <sheet name="1.1" sheetId="31" r:id="rId2"/>
    <sheet name="2" sheetId="18" r:id="rId3"/>
    <sheet name="2.1" sheetId="30" r:id="rId4"/>
    <sheet name="3" sheetId="19" r:id="rId5"/>
    <sheet name="4.0" sheetId="17" r:id="rId6"/>
    <sheet name="4.1" sheetId="29" r:id="rId7"/>
    <sheet name="5" sheetId="21" r:id="rId8"/>
    <sheet name="6" sheetId="22" r:id="rId9"/>
    <sheet name="7" sheetId="23" r:id="rId10"/>
    <sheet name="8" sheetId="24" r:id="rId11"/>
    <sheet name="9" sheetId="25" r:id="rId12"/>
    <sheet name="10" sheetId="26" r:id="rId13"/>
    <sheet name="11" sheetId="27" r:id="rId14"/>
    <sheet name="12" sheetId="28" r:id="rId15"/>
  </sheets>
  <definedNames>
    <definedName name="Act" localSheetId="1">'3'!#REF!</definedName>
    <definedName name="Act" localSheetId="3">'3'!#REF!</definedName>
    <definedName name="Act">'3'!#REF!</definedName>
    <definedName name="Bud" localSheetId="1">'3'!#REF!</definedName>
    <definedName name="Bud" localSheetId="3">'3'!#REF!</definedName>
    <definedName name="Bud">'3'!#REF!</definedName>
    <definedName name="Car" localSheetId="1">#REF!</definedName>
    <definedName name="Car" localSheetId="3">#REF!</definedName>
    <definedName name="Car" localSheetId="6">#REF!</definedName>
    <definedName name="Car">#REF!</definedName>
    <definedName name="SigDig">2</definedName>
    <definedName name="Truck" localSheetId="1">#REF!</definedName>
    <definedName name="Truck" localSheetId="3">#REF!</definedName>
    <definedName name="Truck" localSheetId="6">#REF!</definedName>
    <definedName name="Truck">#REF!</definedName>
    <definedName name="xlCOMMA">","</definedName>
    <definedName name="xlDOUBLE">""""</definedName>
    <definedName name="xlSINGLE">"'"</definedName>
    <definedName name="xlSPACE">" "</definedName>
  </definedNames>
  <calcPr calcId="152511"/>
</workbook>
</file>

<file path=xl/calcChain.xml><?xml version="1.0" encoding="utf-8"?>
<calcChain xmlns="http://schemas.openxmlformats.org/spreadsheetml/2006/main">
  <c r="B12" i="28" l="1"/>
  <c r="B4" i="28"/>
  <c r="F9" i="28"/>
  <c r="F6" i="28"/>
  <c r="F4" i="28"/>
  <c r="I4" i="27"/>
  <c r="H4" i="27"/>
  <c r="C12" i="27"/>
  <c r="C5" i="26"/>
  <c r="C11" i="26"/>
  <c r="C6" i="26"/>
  <c r="C3" i="25"/>
  <c r="D3" i="25"/>
  <c r="E4" i="23"/>
  <c r="E5" i="22"/>
  <c r="E9" i="22"/>
  <c r="D3" i="21"/>
  <c r="D3" i="17"/>
  <c r="D3" i="29"/>
  <c r="E4" i="19"/>
  <c r="D4" i="19"/>
  <c r="E4" i="30"/>
  <c r="E4" i="18"/>
  <c r="D6" i="31"/>
  <c r="E5" i="20"/>
  <c r="J9" i="28" l="1"/>
  <c r="F11" i="28"/>
  <c r="B8" i="28"/>
  <c r="G4" i="28"/>
  <c r="H4" i="28"/>
  <c r="I4" i="28"/>
  <c r="J4" i="28"/>
  <c r="K4" i="28"/>
  <c r="L4" i="28"/>
  <c r="M4" i="28"/>
  <c r="N4" i="28"/>
  <c r="O4" i="28"/>
  <c r="P4" i="28"/>
  <c r="Q4" i="28"/>
  <c r="G5" i="28"/>
  <c r="H5" i="28"/>
  <c r="I5" i="28"/>
  <c r="J5" i="28"/>
  <c r="K5" i="28"/>
  <c r="L5" i="28"/>
  <c r="M5" i="28"/>
  <c r="N5" i="28"/>
  <c r="O5" i="28"/>
  <c r="P5" i="28"/>
  <c r="Q5" i="28"/>
  <c r="G6" i="28"/>
  <c r="H6" i="28"/>
  <c r="I6" i="28"/>
  <c r="J6" i="28"/>
  <c r="K6" i="28"/>
  <c r="L6" i="28"/>
  <c r="M6" i="28"/>
  <c r="N6" i="28"/>
  <c r="O6" i="28"/>
  <c r="P6" i="28"/>
  <c r="Q6" i="28"/>
  <c r="G7" i="28"/>
  <c r="H7" i="28"/>
  <c r="I7" i="28"/>
  <c r="J7" i="28"/>
  <c r="K7" i="28"/>
  <c r="L7" i="28"/>
  <c r="M7" i="28"/>
  <c r="N7" i="28"/>
  <c r="O7" i="28"/>
  <c r="P7" i="28"/>
  <c r="Q7" i="28"/>
  <c r="G8" i="28"/>
  <c r="H8" i="28"/>
  <c r="I8" i="28"/>
  <c r="J8" i="28"/>
  <c r="K8" i="28"/>
  <c r="L8" i="28"/>
  <c r="M8" i="28"/>
  <c r="N8" i="28"/>
  <c r="O8" i="28"/>
  <c r="P8" i="28"/>
  <c r="Q8" i="28"/>
  <c r="G9" i="28"/>
  <c r="H9" i="28"/>
  <c r="I9" i="28"/>
  <c r="K9" i="28"/>
  <c r="L9" i="28"/>
  <c r="M9" i="28"/>
  <c r="N9" i="28"/>
  <c r="O9" i="28"/>
  <c r="P9" i="28"/>
  <c r="Q9" i="28"/>
  <c r="G10" i="28"/>
  <c r="H10" i="28"/>
  <c r="I10" i="28"/>
  <c r="J10" i="28"/>
  <c r="K10" i="28"/>
  <c r="L10" i="28"/>
  <c r="M10" i="28"/>
  <c r="N10" i="28"/>
  <c r="O10" i="28"/>
  <c r="P10" i="28"/>
  <c r="Q10" i="28"/>
  <c r="G11" i="28"/>
  <c r="H11" i="28"/>
  <c r="I11" i="28"/>
  <c r="J11" i="28"/>
  <c r="K11" i="28"/>
  <c r="L11" i="28"/>
  <c r="M11" i="28"/>
  <c r="N11" i="28"/>
  <c r="O11" i="28"/>
  <c r="P11" i="28"/>
  <c r="Q11" i="28"/>
  <c r="G12" i="28"/>
  <c r="H12" i="28"/>
  <c r="I12" i="28"/>
  <c r="J12" i="28"/>
  <c r="K12" i="28"/>
  <c r="L12" i="28"/>
  <c r="M12" i="28"/>
  <c r="N12" i="28"/>
  <c r="O12" i="28"/>
  <c r="P12" i="28"/>
  <c r="Q12" i="28"/>
  <c r="G13" i="28"/>
  <c r="H13" i="28"/>
  <c r="I13" i="28"/>
  <c r="J13" i="28"/>
  <c r="K13" i="28"/>
  <c r="L13" i="28"/>
  <c r="M13" i="28"/>
  <c r="N13" i="28"/>
  <c r="O13" i="28"/>
  <c r="P13" i="28"/>
  <c r="Q13" i="28"/>
  <c r="G14" i="28"/>
  <c r="H14" i="28"/>
  <c r="I14" i="28"/>
  <c r="J14" i="28"/>
  <c r="K14" i="28"/>
  <c r="L14" i="28"/>
  <c r="M14" i="28"/>
  <c r="N14" i="28"/>
  <c r="O14" i="28"/>
  <c r="P14" i="28"/>
  <c r="Q14" i="28"/>
  <c r="G15" i="28"/>
  <c r="H15" i="28"/>
  <c r="I15" i="28"/>
  <c r="J15" i="28"/>
  <c r="K15" i="28"/>
  <c r="L15" i="28"/>
  <c r="M15" i="28"/>
  <c r="N15" i="28"/>
  <c r="O15" i="28"/>
  <c r="P15" i="28"/>
  <c r="Q15" i="28"/>
  <c r="G16" i="28"/>
  <c r="H16" i="28"/>
  <c r="I16" i="28"/>
  <c r="J16" i="28"/>
  <c r="K16" i="28"/>
  <c r="L16" i="28"/>
  <c r="M16" i="28"/>
  <c r="N16" i="28"/>
  <c r="O16" i="28"/>
  <c r="P16" i="28"/>
  <c r="Q16" i="28"/>
  <c r="G17" i="28"/>
  <c r="H17" i="28"/>
  <c r="I17" i="28"/>
  <c r="J17" i="28"/>
  <c r="K17" i="28"/>
  <c r="L17" i="28"/>
  <c r="M17" i="28"/>
  <c r="N17" i="28"/>
  <c r="O17" i="28"/>
  <c r="P17" i="28"/>
  <c r="Q17" i="28"/>
  <c r="G18" i="28"/>
  <c r="H18" i="28"/>
  <c r="I18" i="28"/>
  <c r="J18" i="28"/>
  <c r="K18" i="28"/>
  <c r="L18" i="28"/>
  <c r="M18" i="28"/>
  <c r="N18" i="28"/>
  <c r="O18" i="28"/>
  <c r="P18" i="28"/>
  <c r="Q18" i="28"/>
  <c r="G19" i="28"/>
  <c r="H19" i="28"/>
  <c r="I19" i="28"/>
  <c r="J19" i="28"/>
  <c r="K19" i="28"/>
  <c r="L19" i="28"/>
  <c r="M19" i="28"/>
  <c r="N19" i="28"/>
  <c r="O19" i="28"/>
  <c r="P19" i="28"/>
  <c r="Q19" i="28"/>
  <c r="G20" i="28"/>
  <c r="H20" i="28"/>
  <c r="I20" i="28"/>
  <c r="J20" i="28"/>
  <c r="K20" i="28"/>
  <c r="L20" i="28"/>
  <c r="M20" i="28"/>
  <c r="N20" i="28"/>
  <c r="O20" i="28"/>
  <c r="P20" i="28"/>
  <c r="Q20" i="28"/>
  <c r="F5" i="28"/>
  <c r="F7" i="28"/>
  <c r="F8" i="28"/>
  <c r="F10" i="28"/>
  <c r="F12" i="28"/>
  <c r="F13" i="28"/>
  <c r="F14" i="28"/>
  <c r="F15" i="28"/>
  <c r="F16" i="28"/>
  <c r="F17" i="28"/>
  <c r="F18" i="28"/>
  <c r="F19" i="28"/>
  <c r="F20" i="28"/>
  <c r="C7" i="26" l="1"/>
  <c r="C8" i="26"/>
  <c r="C9" i="26"/>
  <c r="C10" i="26"/>
  <c r="D12" i="27"/>
  <c r="E12" i="27"/>
  <c r="F12" i="27"/>
  <c r="I5" i="27"/>
  <c r="I6" i="27"/>
  <c r="I7" i="27"/>
  <c r="I8" i="27"/>
  <c r="H5" i="27"/>
  <c r="H6" i="27"/>
  <c r="H7" i="27"/>
  <c r="H8" i="27"/>
  <c r="C8" i="24" l="1"/>
  <c r="C7" i="24"/>
  <c r="C6" i="24"/>
  <c r="C5" i="24"/>
  <c r="C3" i="24"/>
  <c r="C4" i="24"/>
  <c r="E5" i="23"/>
  <c r="E3" i="23"/>
  <c r="D4" i="21"/>
  <c r="D5" i="21"/>
  <c r="D6" i="21"/>
  <c r="D7" i="21"/>
  <c r="D8" i="21"/>
  <c r="D9" i="21"/>
  <c r="D10" i="21"/>
  <c r="D11" i="21"/>
  <c r="D12" i="21"/>
  <c r="D13" i="21"/>
  <c r="D14" i="21"/>
  <c r="E6" i="20"/>
  <c r="E7" i="20"/>
  <c r="E8" i="20"/>
  <c r="D7" i="31"/>
  <c r="D8" i="31"/>
  <c r="D9" i="31"/>
  <c r="E5" i="18"/>
  <c r="E6" i="18"/>
  <c r="E7" i="18"/>
  <c r="E7" i="30"/>
  <c r="E6" i="30"/>
  <c r="E5" i="30"/>
  <c r="D5" i="17"/>
  <c r="D4" i="17"/>
  <c r="D6" i="17"/>
  <c r="D4" i="29"/>
  <c r="D5" i="29"/>
  <c r="D6" i="29"/>
</calcChain>
</file>

<file path=xl/sharedStrings.xml><?xml version="1.0" encoding="utf-8"?>
<sst xmlns="http://schemas.openxmlformats.org/spreadsheetml/2006/main" count="179" uniqueCount="114">
  <si>
    <t>Region</t>
  </si>
  <si>
    <t>Revenue</t>
  </si>
  <si>
    <t>North</t>
  </si>
  <si>
    <t>South</t>
  </si>
  <si>
    <t>East</t>
  </si>
  <si>
    <t>West</t>
  </si>
  <si>
    <t>Total</t>
  </si>
  <si>
    <t>Percent of Total</t>
  </si>
  <si>
    <t>Units Sold</t>
  </si>
  <si>
    <t>Product A</t>
  </si>
  <si>
    <t>Prior Year</t>
  </si>
  <si>
    <t>Current Year</t>
  </si>
  <si>
    <t>Percent Variance</t>
  </si>
  <si>
    <t>Budget</t>
  </si>
  <si>
    <t>Actual</t>
  </si>
  <si>
    <t>Standard Percent Variance</t>
  </si>
  <si>
    <t>Improved Percent Variance</t>
  </si>
  <si>
    <t>Goal</t>
  </si>
  <si>
    <t>Common Goal</t>
  </si>
  <si>
    <t>Percent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</si>
  <si>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</si>
  <si>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</si>
  <si>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</si>
  <si>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</si>
  <si>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</si>
  <si>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</si>
  <si>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</si>
  <si>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</si>
  <si>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</si>
  <si>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</si>
  <si>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</si>
  <si>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</si>
  <si>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</si>
  <si>
    <t>Unit Cost</t>
  </si>
  <si>
    <t>Price Increase</t>
  </si>
  <si>
    <t>Customer A</t>
  </si>
  <si>
    <t>Cost per Service</t>
  </si>
  <si>
    <t>Percent Discount</t>
  </si>
  <si>
    <t>Final Price</t>
  </si>
  <si>
    <t>Discounted Cost</t>
  </si>
  <si>
    <t>Jim</t>
  </si>
  <si>
    <t>Tim</t>
  </si>
  <si>
    <t>Kim</t>
  </si>
  <si>
    <t>Percent to Budget</t>
  </si>
  <si>
    <t>=ROUND(94.45,1)</t>
  </si>
  <si>
    <t>=ROUND(94.45,0)</t>
  </si>
  <si>
    <t>=ROUND(94.45,-1)</t>
  </si>
  <si>
    <t>=ROUND(94.45,-2)</t>
  </si>
  <si>
    <t>=ROUNDDOWN(94.45,0)</t>
  </si>
  <si>
    <t>=ROUNDUP(94.45,0)</t>
  </si>
  <si>
    <t>Formula</t>
  </si>
  <si>
    <t>Result</t>
  </si>
  <si>
    <t>Dollar Amount</t>
  </si>
  <si>
    <t>Round up to Nearest Penny</t>
  </si>
  <si>
    <t>Round Down to the Nearest Penny</t>
  </si>
  <si>
    <t>Raw Number</t>
  </si>
  <si>
    <t>Significant Digits</t>
  </si>
  <si>
    <t>English</t>
  </si>
  <si>
    <t>Art</t>
  </si>
  <si>
    <t>History</t>
  </si>
  <si>
    <t>Exams Taken
By Each Student</t>
  </si>
  <si>
    <t>Fail</t>
  </si>
  <si>
    <t>How many students passed each exam.</t>
  </si>
  <si>
    <t>Math</t>
  </si>
  <si>
    <t>Student 1</t>
  </si>
  <si>
    <t>Student 2</t>
  </si>
  <si>
    <t>Student 3</t>
  </si>
  <si>
    <t>Student 4</t>
  </si>
  <si>
    <t>Student 5</t>
  </si>
  <si>
    <t>Science</t>
  </si>
  <si>
    <t>Exams Remaining</t>
  </si>
  <si>
    <t xml:space="preserve">Teaspoon   </t>
  </si>
  <si>
    <t xml:space="preserve">Tablespoon   </t>
  </si>
  <si>
    <t xml:space="preserve">Fluid ounce  </t>
  </si>
  <si>
    <t xml:space="preserve">Cup   </t>
  </si>
  <si>
    <t xml:space="preserve">U.S. pint  </t>
  </si>
  <si>
    <t xml:space="preserve">U.K. pint  </t>
  </si>
  <si>
    <t xml:space="preserve">Quart   </t>
  </si>
  <si>
    <t xml:space="preserve">Imperial quart  </t>
  </si>
  <si>
    <t>Gallon</t>
  </si>
  <si>
    <t xml:space="preserve">Imperial gallon  </t>
  </si>
  <si>
    <t xml:space="preserve">Liter   </t>
  </si>
  <si>
    <t xml:space="preserve">U.S. oil barrel </t>
  </si>
  <si>
    <t>tsp</t>
  </si>
  <si>
    <t>tbs</t>
  </si>
  <si>
    <t>oz</t>
  </si>
  <si>
    <t>cup</t>
  </si>
  <si>
    <t>us_pt</t>
  </si>
  <si>
    <t>uk_pt</t>
  </si>
  <si>
    <t>qt</t>
  </si>
  <si>
    <t>uk_qt</t>
  </si>
  <si>
    <t>gal</t>
  </si>
  <si>
    <t>uk_gal</t>
  </si>
  <si>
    <t>l</t>
  </si>
  <si>
    <t>barrel</t>
  </si>
  <si>
    <t xml:space="preserve">Gallon gal  </t>
  </si>
  <si>
    <t xml:space="preserve">Cubic feet  </t>
  </si>
  <si>
    <t>ft3</t>
  </si>
  <si>
    <t xml:space="preserve">Cubic inch  </t>
  </si>
  <si>
    <t>in3</t>
  </si>
  <si>
    <t xml:space="preserve">Cubic meter  </t>
  </si>
  <si>
    <t>m3</t>
  </si>
  <si>
    <t xml:space="preserve">Cubic yard  </t>
  </si>
  <si>
    <t>yd3</t>
  </si>
  <si>
    <t xml:space="preserve">Cubic Pica  </t>
  </si>
  <si>
    <t>Pica3</t>
  </si>
  <si>
    <t xml:space="preserve">Miles </t>
  </si>
  <si>
    <t>Kilometers</t>
  </si>
  <si>
    <t>Cups</t>
  </si>
  <si>
    <t>Table Spoons</t>
  </si>
  <si>
    <t>Gallons</t>
  </si>
  <si>
    <t>Liters</t>
  </si>
  <si>
    <t>=CEILING(B3,0.01)</t>
  </si>
  <si>
    <t>=FLOOR(B3,0.01)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</si>
</sst>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00_);_(&quot;$&quot;* \(#,##0.0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4" fillId="3" borderId="0" applyNumberFormat="0" applyFont="0" applyBorder="0" applyAlignment="0" applyProtection="0"/>
    <xf numFmtId="0" fontId="4" fillId="4" borderId="0" applyNumberFormat="0" applyFont="0" applyBorder="0" applyAlignment="0" applyProtection="0"/>
  </cellStyleXfs>
  <cellXfs count="55">
    <xf numFmtId="0" fontId="0" fillId="0" borderId="0" xfId="0"/>
    <xf numFmtId="9" fontId="0" fillId="0" borderId="0" xfId="3" applyFont="1"/>
    <xf numFmtId="0" fontId="2" fillId="2" borderId="2" xfId="4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0" xfId="3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2" borderId="2" xfId="4" applyAlignment="1">
      <alignment horizontal="right"/>
    </xf>
    <xf numFmtId="0" fontId="2" fillId="2" borderId="2" xfId="4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2" fillId="2" borderId="2" xfId="4" applyBorder="1" applyAlignment="1">
      <alignment horizontal="center"/>
    </xf>
    <xf numFmtId="0" fontId="2" fillId="2" borderId="5" xfId="4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1" applyNumberFormat="1" applyFont="1" applyAlignment="1">
      <alignment horizontal="center"/>
    </xf>
    <xf numFmtId="165" fontId="0" fillId="0" borderId="0" xfId="2" applyNumberFormat="1" applyFont="1"/>
    <xf numFmtId="7" fontId="0" fillId="0" borderId="0" xfId="2" applyNumberFormat="1" applyFont="1" applyAlignment="1">
      <alignment horizontal="center"/>
    </xf>
    <xf numFmtId="6" fontId="4" fillId="0" borderId="0" xfId="0" applyNumberFormat="1" applyFont="1"/>
    <xf numFmtId="0" fontId="5" fillId="0" borderId="0" xfId="0" applyFont="1"/>
    <xf numFmtId="0" fontId="2" fillId="2" borderId="2" xfId="4" applyAlignment="1">
      <alignment wrapText="1"/>
    </xf>
    <xf numFmtId="0" fontId="2" fillId="2" borderId="2" xfId="4" applyAlignment="1">
      <alignment horizontal="center" vertical="center"/>
    </xf>
    <xf numFmtId="0" fontId="2" fillId="2" borderId="7" xfId="4" applyBorder="1" applyAlignment="1">
      <alignment horizontal="centerContinuous"/>
    </xf>
    <xf numFmtId="0" fontId="2" fillId="2" borderId="8" xfId="4" applyBorder="1" applyAlignment="1">
      <alignment horizontal="centerContinuous"/>
    </xf>
    <xf numFmtId="0" fontId="2" fillId="2" borderId="9" xfId="4" applyBorder="1" applyAlignment="1">
      <alignment horizontal="centerContinuous"/>
    </xf>
    <xf numFmtId="0" fontId="2" fillId="2" borderId="10" xfId="4" applyBorder="1" applyAlignment="1">
      <alignment horizontal="center"/>
    </xf>
    <xf numFmtId="0" fontId="2" fillId="2" borderId="3" xfId="4" applyBorder="1" applyAlignment="1">
      <alignment horizontal="center"/>
    </xf>
    <xf numFmtId="0" fontId="2" fillId="2" borderId="11" xfId="4" applyBorder="1" applyAlignment="1">
      <alignment horizontal="center"/>
    </xf>
    <xf numFmtId="0" fontId="6" fillId="5" borderId="4" xfId="7" applyFont="1" applyFill="1" applyBorder="1" applyAlignment="1">
      <alignment horizontal="center"/>
    </xf>
    <xf numFmtId="0" fontId="2" fillId="2" borderId="7" xfId="4" applyBorder="1" applyAlignment="1">
      <alignment wrapText="1"/>
    </xf>
    <xf numFmtId="4" fontId="2" fillId="2" borderId="9" xfId="4" applyNumberFormat="1" applyBorder="1" applyAlignment="1">
      <alignment horizontal="center" wrapText="1"/>
    </xf>
    <xf numFmtId="4" fontId="2" fillId="2" borderId="12" xfId="4" applyNumberFormat="1" applyBorder="1" applyAlignment="1">
      <alignment horizontal="center" wrapText="1"/>
    </xf>
    <xf numFmtId="0" fontId="2" fillId="2" borderId="13" xfId="4" applyBorder="1"/>
    <xf numFmtId="4" fontId="2" fillId="2" borderId="14" xfId="4" applyNumberFormat="1" applyBorder="1" applyAlignment="1">
      <alignment horizontal="center"/>
    </xf>
    <xf numFmtId="4" fontId="2" fillId="2" borderId="15" xfId="4" applyNumberFormat="1" applyBorder="1" applyAlignment="1">
      <alignment horizontal="center"/>
    </xf>
    <xf numFmtId="0" fontId="2" fillId="2" borderId="16" xfId="4" applyBorder="1"/>
    <xf numFmtId="4" fontId="0" fillId="0" borderId="2" xfId="0" applyNumberFormat="1" applyBorder="1" applyAlignment="1">
      <alignment horizontal="center"/>
    </xf>
    <xf numFmtId="0" fontId="2" fillId="2" borderId="17" xfId="4" applyBorder="1"/>
    <xf numFmtId="0" fontId="3" fillId="2" borderId="19" xfId="5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4" applyBorder="1" applyAlignment="1">
      <alignment horizontal="right" wrapText="1"/>
    </xf>
    <xf numFmtId="0" fontId="2" fillId="2" borderId="0" xfId="4" applyBorder="1" applyAlignment="1">
      <alignment horizontal="right"/>
    </xf>
    <xf numFmtId="0" fontId="2" fillId="2" borderId="14" xfId="4" applyBorder="1" applyAlignment="1">
      <alignment horizontal="right"/>
    </xf>
    <xf numFmtId="0" fontId="2" fillId="2" borderId="18" xfId="4" applyBorder="1" applyAlignment="1">
      <alignment horizontal="right"/>
    </xf>
    <xf numFmtId="0" fontId="0" fillId="0" borderId="2" xfId="0" applyBorder="1" applyAlignment="1">
      <alignment horizontal="center"/>
    </xf>
    <xf numFmtId="38" fontId="0" fillId="0" borderId="0" xfId="0" applyNumberFormat="1" applyAlignment="1">
      <alignment horizontal="center"/>
    </xf>
    <xf numFmtId="3" fontId="2" fillId="2" borderId="2" xfId="4" applyNumberFormat="1" applyAlignment="1">
      <alignment horizontal="center"/>
    </xf>
    <xf numFmtId="0" fontId="2" fillId="2" borderId="2" xfId="4" applyAlignment="1">
      <alignment horizontal="center" wrapText="1"/>
    </xf>
    <xf numFmtId="10" fontId="0" fillId="0" borderId="0" xfId="3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</cellXfs>
  <cellStyles count="8">
    <cellStyle name="Calculation" xfId="5" builtinId="22"/>
    <cellStyle name="Comma" xfId="1" builtinId="3"/>
    <cellStyle name="Currency" xfId="2" builtinId="4"/>
    <cellStyle name="GreyOrWhite" xfId="6"/>
    <cellStyle name="Normal" xfId="0" builtinId="0"/>
    <cellStyle name="Output" xfId="4" builtinId="21"/>
    <cellStyle name="Percent" xfId="3" builtinId="5"/>
    <cellStyle name="Yellow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tabSelected="1" workbookViewId="0"/>
  </sheetViews>
  <sheetFormatPr defaultRowHeight="15" x14ac:dyDescent="0.25"/>
  <cols>
    <col min="3" max="4" width="8.5703125" bestFit="1" customWidth="1"/>
    <col min="5" max="5" width="14.85546875" style="12" bestFit="1" customWidth="1"/>
  </cols>
  <sheetData>
    <row r="4" spans="2:5" x14ac:dyDescent="0.25">
      <c r="B4" s="2" t="s">
        <v>0</v>
      </c>
      <c r="C4" s="2" t="s">
        <v>17</v>
      </c>
      <c r="D4" s="2" t="s">
        <v>14</v>
      </c>
      <c r="E4" s="10" t="s">
        <v>19</v>
      </c>
    </row>
    <row r="5" spans="2:5" x14ac:dyDescent="0.25">
      <c r="B5" t="s">
        <v>2</v>
      </c>
      <c r="C5" s="6">
        <v>509283</v>
      </c>
      <c r="D5" s="6">
        <v>553887</v>
      </c>
      <c r="E5" s="13">
        <f>D5/C5</f>
        <v>1.0875819534522064</v>
      </c>
    </row>
    <row r="6" spans="2:5" x14ac:dyDescent="0.25">
      <c r="B6" t="s">
        <v>3</v>
      </c>
      <c r="C6" s="6">
        <v>483519</v>
      </c>
      <c r="D6" s="6">
        <v>511115</v>
      </c>
      <c r="E6" s="13">
        <f t="shared" ref="E6:E8" si="0">D6/C6</f>
        <v>1.0570732484142298</v>
      </c>
    </row>
    <row r="7" spans="2:5" x14ac:dyDescent="0.25">
      <c r="B7" t="s">
        <v>4</v>
      </c>
      <c r="C7" s="6">
        <v>640603</v>
      </c>
      <c r="D7" s="6">
        <v>606603</v>
      </c>
      <c r="E7" s="13">
        <f t="shared" si="0"/>
        <v>0.9469250065953484</v>
      </c>
    </row>
    <row r="8" spans="2:5" x14ac:dyDescent="0.25">
      <c r="B8" t="s">
        <v>5</v>
      </c>
      <c r="C8" s="6">
        <v>320312</v>
      </c>
      <c r="D8" s="6">
        <v>382753</v>
      </c>
      <c r="E8" s="13">
        <f t="shared" si="0"/>
        <v>1.1949380603911186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defaultRowHeight="15" x14ac:dyDescent="0.25"/>
  <cols>
    <col min="5" max="5" width="17" style="12" bestFit="1" customWidth="1"/>
  </cols>
  <sheetData>
    <row r="2" spans="2:5" x14ac:dyDescent="0.25">
      <c r="C2" s="2" t="s">
        <v>13</v>
      </c>
      <c r="D2" s="2" t="s">
        <v>14</v>
      </c>
      <c r="E2" s="10" t="s">
        <v>43</v>
      </c>
    </row>
    <row r="3" spans="2:5" x14ac:dyDescent="0.25">
      <c r="B3" t="s">
        <v>40</v>
      </c>
      <c r="C3">
        <v>200</v>
      </c>
      <c r="D3">
        <v>200</v>
      </c>
      <c r="E3" s="13">
        <f>IF(C3=0, 0, D3/C3)</f>
        <v>1</v>
      </c>
    </row>
    <row r="4" spans="2:5" x14ac:dyDescent="0.25">
      <c r="B4" t="s">
        <v>41</v>
      </c>
      <c r="C4">
        <v>0</v>
      </c>
      <c r="D4">
        <v>100</v>
      </c>
      <c r="E4" s="13">
        <f t="shared" ref="E4:E5" si="0">IF(C4=0, 0, D4/C4)</f>
        <v>0</v>
      </c>
    </row>
    <row r="5" spans="2:5" x14ac:dyDescent="0.25">
      <c r="B5" t="s">
        <v>42</v>
      </c>
      <c r="C5">
        <v>300</v>
      </c>
      <c r="D5">
        <v>350</v>
      </c>
      <c r="E5" s="13">
        <f t="shared" si="0"/>
        <v>1.1666666666666667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/>
  </sheetViews>
  <sheetFormatPr defaultRowHeight="15" x14ac:dyDescent="0.25"/>
  <cols>
    <col min="2" max="2" width="22.5703125" bestFit="1" customWidth="1"/>
    <col min="3" max="3" width="9.7109375" customWidth="1"/>
  </cols>
  <sheetData>
    <row r="2" spans="2:3" x14ac:dyDescent="0.25">
      <c r="B2" s="2" t="s">
        <v>50</v>
      </c>
      <c r="C2" s="2" t="s">
        <v>51</v>
      </c>
    </row>
    <row r="3" spans="2:3" x14ac:dyDescent="0.25">
      <c r="B3" t="s">
        <v>45</v>
      </c>
      <c r="C3">
        <f>ROUND(94.45,0)</f>
        <v>94</v>
      </c>
    </row>
    <row r="4" spans="2:3" x14ac:dyDescent="0.25">
      <c r="B4" t="s">
        <v>44</v>
      </c>
      <c r="C4">
        <f>ROUND(94.45,1)</f>
        <v>94.5</v>
      </c>
    </row>
    <row r="5" spans="2:3" x14ac:dyDescent="0.25">
      <c r="B5" t="s">
        <v>46</v>
      </c>
      <c r="C5">
        <f>ROUND(94.45,-1)</f>
        <v>90</v>
      </c>
    </row>
    <row r="6" spans="2:3" x14ac:dyDescent="0.25">
      <c r="B6" t="s">
        <v>47</v>
      </c>
      <c r="C6">
        <f>ROUND(94.45,-2)</f>
        <v>100</v>
      </c>
    </row>
    <row r="7" spans="2:3" x14ac:dyDescent="0.25">
      <c r="B7" t="s">
        <v>48</v>
      </c>
      <c r="C7">
        <f>ROUNDDOWN(94.45,0)</f>
        <v>94</v>
      </c>
    </row>
    <row r="8" spans="2:3" x14ac:dyDescent="0.25">
      <c r="B8" t="s">
        <v>49</v>
      </c>
      <c r="C8">
        <f>ROUNDUP(94.45,0)</f>
        <v>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/>
  </sheetViews>
  <sheetFormatPr defaultRowHeight="15" x14ac:dyDescent="0.25"/>
  <cols>
    <col min="2" max="2" width="14" bestFit="1" customWidth="1"/>
    <col min="3" max="4" width="17.140625" style="12" customWidth="1"/>
  </cols>
  <sheetData>
    <row r="2" spans="2:4" s="53" customFormat="1" ht="31.5" customHeight="1" x14ac:dyDescent="0.25">
      <c r="B2" s="23" t="s">
        <v>52</v>
      </c>
      <c r="C2" s="50" t="s">
        <v>53</v>
      </c>
      <c r="D2" s="50" t="s">
        <v>54</v>
      </c>
    </row>
    <row r="3" spans="2:4" x14ac:dyDescent="0.25">
      <c r="B3" s="19">
        <v>34.243000000000002</v>
      </c>
      <c r="C3" s="20">
        <f>CEILING(B3,0.01)</f>
        <v>34.25</v>
      </c>
      <c r="D3" s="20">
        <f>FLOOR(B3,0.01)</f>
        <v>34.24</v>
      </c>
    </row>
    <row r="5" spans="2:4" x14ac:dyDescent="0.25">
      <c r="C5" s="52" t="s">
        <v>112</v>
      </c>
      <c r="D5" s="52" t="s">
        <v>113</v>
      </c>
    </row>
    <row r="9" spans="2:4" x14ac:dyDescent="0.25">
      <c r="C9" s="54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workbookViewId="0"/>
  </sheetViews>
  <sheetFormatPr defaultRowHeight="15" x14ac:dyDescent="0.25"/>
  <cols>
    <col min="2" max="2" width="12.42578125" bestFit="1" customWidth="1"/>
    <col min="3" max="3" width="39.42578125" customWidth="1"/>
    <col min="4" max="4" width="4.28515625" customWidth="1"/>
    <col min="5" max="5" width="15.85546875" style="12" bestFit="1" customWidth="1"/>
    <col min="6" max="7" width="18" style="12" customWidth="1"/>
  </cols>
  <sheetData>
    <row r="2" spans="2:5" x14ac:dyDescent="0.25">
      <c r="E2" s="14" t="s">
        <v>56</v>
      </c>
    </row>
    <row r="3" spans="2:5" x14ac:dyDescent="0.25">
      <c r="E3" s="47">
        <v>2</v>
      </c>
    </row>
    <row r="4" spans="2:5" x14ac:dyDescent="0.25">
      <c r="B4" s="10" t="s">
        <v>55</v>
      </c>
      <c r="C4" s="10" t="s">
        <v>56</v>
      </c>
    </row>
    <row r="5" spans="2:5" x14ac:dyDescent="0.25">
      <c r="B5" s="48">
        <v>605390.33808510343</v>
      </c>
      <c r="C5" s="17">
        <f>ROUND(B5,LEN(INT(ABS(B5)))*-1+$E$3)</f>
        <v>610000</v>
      </c>
    </row>
    <row r="6" spans="2:5" x14ac:dyDescent="0.25">
      <c r="B6" s="48">
        <v>900942.16174700169</v>
      </c>
      <c r="C6" s="17">
        <f>ROUND(B6,LEN(INT(ABS(B6)))*-1+$E$3)</f>
        <v>900000</v>
      </c>
    </row>
    <row r="7" spans="2:5" x14ac:dyDescent="0.25">
      <c r="B7" s="48">
        <v>591006.88287765195</v>
      </c>
      <c r="C7" s="17">
        <f t="shared" ref="C6:C11" si="0">ROUND(B7,LEN(INT(ABS(B7)))*-1+$E$3)</f>
        <v>590000</v>
      </c>
    </row>
    <row r="8" spans="2:5" x14ac:dyDescent="0.25">
      <c r="B8" s="48">
        <v>491234.53619222488</v>
      </c>
      <c r="C8" s="17">
        <f t="shared" si="0"/>
        <v>490000</v>
      </c>
    </row>
    <row r="9" spans="2:5" x14ac:dyDescent="0.25">
      <c r="B9" s="48">
        <v>883788.01028480497</v>
      </c>
      <c r="C9" s="17">
        <f t="shared" si="0"/>
        <v>880000</v>
      </c>
    </row>
    <row r="10" spans="2:5" x14ac:dyDescent="0.25">
      <c r="B10" s="48">
        <v>952686.50052570924</v>
      </c>
      <c r="C10" s="17">
        <f t="shared" si="0"/>
        <v>950000</v>
      </c>
    </row>
    <row r="11" spans="2:5" x14ac:dyDescent="0.25">
      <c r="B11" s="48">
        <v>-332601.94348686899</v>
      </c>
      <c r="C11" s="17">
        <f>ROUND(B11,LEN(INT(ABS(B11)))*-1+$E$3)</f>
        <v>-330000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showGridLines="0" workbookViewId="0"/>
  </sheetViews>
  <sheetFormatPr defaultRowHeight="15" x14ac:dyDescent="0.25"/>
  <cols>
    <col min="1" max="1" width="3.5703125" customWidth="1"/>
    <col min="2" max="2" width="11.5703125" customWidth="1"/>
    <col min="3" max="6" width="9.140625" customWidth="1"/>
    <col min="7" max="7" width="1.85546875" customWidth="1"/>
    <col min="8" max="9" width="15.140625" customWidth="1"/>
  </cols>
  <sheetData>
    <row r="3" spans="2:9" ht="42.75" customHeight="1" x14ac:dyDescent="0.25">
      <c r="C3" s="24" t="s">
        <v>63</v>
      </c>
      <c r="D3" s="24" t="s">
        <v>57</v>
      </c>
      <c r="E3" s="24" t="s">
        <v>69</v>
      </c>
      <c r="F3" s="24" t="s">
        <v>59</v>
      </c>
      <c r="H3" s="23" t="s">
        <v>60</v>
      </c>
      <c r="I3" s="23" t="s">
        <v>70</v>
      </c>
    </row>
    <row r="4" spans="2:9" x14ac:dyDescent="0.25">
      <c r="B4" s="2" t="s">
        <v>64</v>
      </c>
      <c r="C4" s="10" t="s">
        <v>61</v>
      </c>
      <c r="D4" s="10"/>
      <c r="E4" s="10">
        <v>1</v>
      </c>
      <c r="F4" s="10"/>
      <c r="H4" s="31">
        <f>COUNTA(C4:F4)</f>
        <v>2</v>
      </c>
      <c r="I4" s="31">
        <f>COUNTBLANK(C4:F4)</f>
        <v>2</v>
      </c>
    </row>
    <row r="5" spans="2:9" x14ac:dyDescent="0.25">
      <c r="B5" s="2" t="s">
        <v>65</v>
      </c>
      <c r="C5" s="10">
        <v>1</v>
      </c>
      <c r="D5" s="10">
        <v>1</v>
      </c>
      <c r="E5" s="10">
        <v>1</v>
      </c>
      <c r="F5" s="10"/>
      <c r="H5" s="31">
        <f t="shared" ref="H5:H8" si="0">COUNTA(C5:F5)</f>
        <v>3</v>
      </c>
      <c r="I5" s="31">
        <f t="shared" ref="I5:I8" si="1">COUNTBLANK(C5:F5)</f>
        <v>1</v>
      </c>
    </row>
    <row r="6" spans="2:9" x14ac:dyDescent="0.25">
      <c r="B6" s="2" t="s">
        <v>66</v>
      </c>
      <c r="C6" s="10"/>
      <c r="D6" s="10">
        <v>1</v>
      </c>
      <c r="E6" s="10">
        <v>1</v>
      </c>
      <c r="F6" s="10">
        <v>1</v>
      </c>
      <c r="H6" s="31">
        <f t="shared" si="0"/>
        <v>3</v>
      </c>
      <c r="I6" s="31">
        <f t="shared" si="1"/>
        <v>1</v>
      </c>
    </row>
    <row r="7" spans="2:9" x14ac:dyDescent="0.25">
      <c r="B7" s="2" t="s">
        <v>67</v>
      </c>
      <c r="C7" s="10" t="s">
        <v>61</v>
      </c>
      <c r="D7" s="10"/>
      <c r="E7" s="10" t="s">
        <v>61</v>
      </c>
      <c r="F7" s="10"/>
      <c r="H7" s="31">
        <f t="shared" si="0"/>
        <v>2</v>
      </c>
      <c r="I7" s="31">
        <f t="shared" si="1"/>
        <v>2</v>
      </c>
    </row>
    <row r="8" spans="2:9" x14ac:dyDescent="0.25">
      <c r="B8" s="2" t="s">
        <v>68</v>
      </c>
      <c r="C8" s="10">
        <v>1</v>
      </c>
      <c r="D8" s="10">
        <v>1</v>
      </c>
      <c r="E8" s="10">
        <v>1</v>
      </c>
      <c r="F8" s="10" t="s">
        <v>61</v>
      </c>
      <c r="H8" s="31">
        <f t="shared" si="0"/>
        <v>4</v>
      </c>
      <c r="I8" s="31">
        <f t="shared" si="1"/>
        <v>0</v>
      </c>
    </row>
    <row r="9" spans="2:9" x14ac:dyDescent="0.25">
      <c r="H9" s="22"/>
    </row>
    <row r="10" spans="2:9" x14ac:dyDescent="0.25">
      <c r="C10" s="25" t="s">
        <v>62</v>
      </c>
      <c r="D10" s="26"/>
      <c r="E10" s="26"/>
      <c r="F10" s="27"/>
    </row>
    <row r="11" spans="2:9" x14ac:dyDescent="0.25">
      <c r="C11" s="28" t="s">
        <v>63</v>
      </c>
      <c r="D11" s="29" t="s">
        <v>57</v>
      </c>
      <c r="E11" s="29" t="s">
        <v>58</v>
      </c>
      <c r="F11" s="30" t="s">
        <v>59</v>
      </c>
    </row>
    <row r="12" spans="2:9" ht="21" customHeight="1" x14ac:dyDescent="0.25">
      <c r="C12" s="31">
        <f>COUNT(C4:C8)</f>
        <v>2</v>
      </c>
      <c r="D12" s="31">
        <f t="shared" ref="D12:F12" si="2">COUNT(D4:D8)</f>
        <v>3</v>
      </c>
      <c r="E12" s="31">
        <f t="shared" si="2"/>
        <v>4</v>
      </c>
      <c r="F12" s="31">
        <f t="shared" si="2"/>
        <v>1</v>
      </c>
    </row>
    <row r="13" spans="2:9" x14ac:dyDescent="0.25">
      <c r="C13" s="21"/>
    </row>
    <row r="14" spans="2:9" x14ac:dyDescent="0.25">
      <c r="C14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"/>
  <sheetViews>
    <sheetView workbookViewId="0"/>
  </sheetViews>
  <sheetFormatPr defaultRowHeight="15" x14ac:dyDescent="0.25"/>
  <cols>
    <col min="1" max="1" width="7.7109375" bestFit="1" customWidth="1"/>
    <col min="2" max="2" width="12.7109375" bestFit="1" customWidth="1"/>
    <col min="3" max="3" width="8.7109375" customWidth="1"/>
    <col min="4" max="4" width="14.42578125" customWidth="1"/>
    <col min="5" max="5" width="9.140625" style="5"/>
    <col min="6" max="6" width="22.140625" customWidth="1"/>
    <col min="7" max="17" width="11.28515625" customWidth="1"/>
  </cols>
  <sheetData>
    <row r="2" spans="1:17" ht="30" x14ac:dyDescent="0.25">
      <c r="A2" s="12"/>
      <c r="B2" s="12"/>
      <c r="D2" s="32"/>
      <c r="E2" s="43"/>
      <c r="F2" s="33" t="s">
        <v>71</v>
      </c>
      <c r="G2" s="34" t="s">
        <v>72</v>
      </c>
      <c r="H2" s="34" t="s">
        <v>73</v>
      </c>
      <c r="I2" s="34" t="s">
        <v>74</v>
      </c>
      <c r="J2" s="34" t="s">
        <v>75</v>
      </c>
      <c r="K2" s="34" t="s">
        <v>76</v>
      </c>
      <c r="L2" s="34" t="s">
        <v>77</v>
      </c>
      <c r="M2" s="34" t="s">
        <v>78</v>
      </c>
      <c r="N2" s="34" t="s">
        <v>79</v>
      </c>
      <c r="O2" s="34" t="s">
        <v>80</v>
      </c>
      <c r="P2" s="34" t="s">
        <v>81</v>
      </c>
      <c r="Q2" s="34" t="s">
        <v>82</v>
      </c>
    </row>
    <row r="3" spans="1:17" x14ac:dyDescent="0.25">
      <c r="A3" s="41" t="s">
        <v>106</v>
      </c>
      <c r="B3" s="41" t="s">
        <v>107</v>
      </c>
      <c r="D3" s="35"/>
      <c r="E3" s="44"/>
      <c r="F3" s="36" t="s">
        <v>83</v>
      </c>
      <c r="G3" s="37" t="s">
        <v>84</v>
      </c>
      <c r="H3" s="37" t="s">
        <v>85</v>
      </c>
      <c r="I3" s="37" t="s">
        <v>86</v>
      </c>
      <c r="J3" s="37" t="s">
        <v>87</v>
      </c>
      <c r="K3" s="37" t="s">
        <v>88</v>
      </c>
      <c r="L3" s="37" t="s">
        <v>89</v>
      </c>
      <c r="M3" s="37" t="s">
        <v>90</v>
      </c>
      <c r="N3" s="37" t="s">
        <v>91</v>
      </c>
      <c r="O3" s="37" t="s">
        <v>92</v>
      </c>
      <c r="P3" s="37" t="s">
        <v>93</v>
      </c>
      <c r="Q3" s="37" t="s">
        <v>94</v>
      </c>
    </row>
    <row r="4" spans="1:17" x14ac:dyDescent="0.25">
      <c r="A4" s="42">
        <v>1</v>
      </c>
      <c r="B4" s="42">
        <f>CONVERT(100,"mi", "km")</f>
        <v>160.93440000000001</v>
      </c>
      <c r="D4" s="38" t="s">
        <v>71</v>
      </c>
      <c r="E4" s="45" t="s">
        <v>83</v>
      </c>
      <c r="F4" s="39">
        <f>CONVERT(1,$E4,F$3)</f>
        <v>1</v>
      </c>
      <c r="G4" s="39">
        <f t="shared" ref="G4:Q4" si="0">CONVERT(1,$E4,G$3)</f>
        <v>0.33333333333333331</v>
      </c>
      <c r="H4" s="39">
        <f t="shared" si="0"/>
        <v>0.16666666666666666</v>
      </c>
      <c r="I4" s="39">
        <f t="shared" si="0"/>
        <v>2.0833333333333332E-2</v>
      </c>
      <c r="J4" s="39">
        <f t="shared" si="0"/>
        <v>1.0416666666666666E-2</v>
      </c>
      <c r="K4" s="39">
        <f t="shared" si="0"/>
        <v>8.6736894232186338E-3</v>
      </c>
      <c r="L4" s="39">
        <f t="shared" si="0"/>
        <v>5.208333333333333E-3</v>
      </c>
      <c r="M4" s="39">
        <f t="shared" si="0"/>
        <v>4.3368447116093169E-3</v>
      </c>
      <c r="N4" s="39">
        <f t="shared" si="0"/>
        <v>1.3020833333333333E-3</v>
      </c>
      <c r="O4" s="39">
        <f t="shared" si="0"/>
        <v>1.0842111779023292E-3</v>
      </c>
      <c r="P4" s="39">
        <f t="shared" si="0"/>
        <v>4.9289215937499999E-3</v>
      </c>
      <c r="Q4" s="39">
        <f t="shared" si="0"/>
        <v>3.1001984126984125E-5</v>
      </c>
    </row>
    <row r="5" spans="1:17" x14ac:dyDescent="0.25">
      <c r="A5" s="12"/>
      <c r="B5" s="12"/>
      <c r="D5" s="40" t="s">
        <v>72</v>
      </c>
      <c r="E5" s="46" t="s">
        <v>84</v>
      </c>
      <c r="F5" s="39">
        <f t="shared" ref="F5:Q20" si="1">CONVERT(1,$E5,F$3)</f>
        <v>3</v>
      </c>
      <c r="G5" s="39">
        <f t="shared" si="1"/>
        <v>1</v>
      </c>
      <c r="H5" s="39">
        <f t="shared" si="1"/>
        <v>0.5</v>
      </c>
      <c r="I5" s="39">
        <f t="shared" si="1"/>
        <v>6.25E-2</v>
      </c>
      <c r="J5" s="39">
        <f t="shared" si="1"/>
        <v>3.125E-2</v>
      </c>
      <c r="K5" s="39">
        <f t="shared" si="1"/>
        <v>2.60210682696559E-2</v>
      </c>
      <c r="L5" s="39">
        <f t="shared" si="1"/>
        <v>1.5625E-2</v>
      </c>
      <c r="M5" s="39">
        <f t="shared" si="1"/>
        <v>1.301053413482795E-2</v>
      </c>
      <c r="N5" s="39">
        <f t="shared" si="1"/>
        <v>3.90625E-3</v>
      </c>
      <c r="O5" s="39">
        <f t="shared" si="1"/>
        <v>3.2526335337069875E-3</v>
      </c>
      <c r="P5" s="39">
        <f t="shared" si="1"/>
        <v>1.478676478125E-2</v>
      </c>
      <c r="Q5" s="39">
        <f t="shared" si="1"/>
        <v>9.3005952380952376E-5</v>
      </c>
    </row>
    <row r="6" spans="1:17" x14ac:dyDescent="0.25">
      <c r="A6" s="12"/>
      <c r="B6" s="12"/>
      <c r="D6" s="40" t="s">
        <v>73</v>
      </c>
      <c r="E6" s="46" t="s">
        <v>85</v>
      </c>
      <c r="F6" s="39">
        <f>CONVERT(1,$E6,F$3)</f>
        <v>6</v>
      </c>
      <c r="G6" s="39">
        <f t="shared" si="1"/>
        <v>2</v>
      </c>
      <c r="H6" s="39">
        <f t="shared" si="1"/>
        <v>1</v>
      </c>
      <c r="I6" s="39">
        <f t="shared" si="1"/>
        <v>0.125</v>
      </c>
      <c r="J6" s="39">
        <f t="shared" si="1"/>
        <v>6.25E-2</v>
      </c>
      <c r="K6" s="39">
        <f t="shared" si="1"/>
        <v>5.2042136539311799E-2</v>
      </c>
      <c r="L6" s="39">
        <f t="shared" si="1"/>
        <v>3.125E-2</v>
      </c>
      <c r="M6" s="39">
        <f t="shared" si="1"/>
        <v>2.60210682696559E-2</v>
      </c>
      <c r="N6" s="39">
        <f t="shared" si="1"/>
        <v>7.8125E-3</v>
      </c>
      <c r="O6" s="39">
        <f t="shared" si="1"/>
        <v>6.5052670674139749E-3</v>
      </c>
      <c r="P6" s="39">
        <f t="shared" si="1"/>
        <v>2.9573529562499999E-2</v>
      </c>
      <c r="Q6" s="39">
        <f t="shared" si="1"/>
        <v>1.8601190476190475E-4</v>
      </c>
    </row>
    <row r="7" spans="1:17" x14ac:dyDescent="0.25">
      <c r="A7" s="41" t="s">
        <v>108</v>
      </c>
      <c r="B7" s="41" t="s">
        <v>109</v>
      </c>
      <c r="D7" s="40" t="s">
        <v>74</v>
      </c>
      <c r="E7" s="46" t="s">
        <v>86</v>
      </c>
      <c r="F7" s="39">
        <f t="shared" si="1"/>
        <v>48</v>
      </c>
      <c r="G7" s="39">
        <f t="shared" si="1"/>
        <v>16</v>
      </c>
      <c r="H7" s="39">
        <f t="shared" si="1"/>
        <v>8</v>
      </c>
      <c r="I7" s="39">
        <f t="shared" si="1"/>
        <v>1</v>
      </c>
      <c r="J7" s="39">
        <f t="shared" si="1"/>
        <v>0.5</v>
      </c>
      <c r="K7" s="39">
        <f t="shared" si="1"/>
        <v>0.41633709231449439</v>
      </c>
      <c r="L7" s="39">
        <f t="shared" si="1"/>
        <v>0.25</v>
      </c>
      <c r="M7" s="39">
        <f t="shared" si="1"/>
        <v>0.2081685461572472</v>
      </c>
      <c r="N7" s="39">
        <f t="shared" si="1"/>
        <v>6.25E-2</v>
      </c>
      <c r="O7" s="39">
        <f t="shared" si="1"/>
        <v>5.2042136539311799E-2</v>
      </c>
      <c r="P7" s="39">
        <f t="shared" si="1"/>
        <v>0.23658823649999999</v>
      </c>
      <c r="Q7" s="39">
        <f t="shared" si="1"/>
        <v>1.488095238095238E-3</v>
      </c>
    </row>
    <row r="8" spans="1:17" x14ac:dyDescent="0.25">
      <c r="A8" s="42">
        <v>1</v>
      </c>
      <c r="B8" s="42">
        <f>CONVERT(A8,"cup", "tbs")</f>
        <v>16</v>
      </c>
      <c r="D8" s="40" t="s">
        <v>75</v>
      </c>
      <c r="E8" s="46" t="s">
        <v>87</v>
      </c>
      <c r="F8" s="39">
        <f t="shared" si="1"/>
        <v>96</v>
      </c>
      <c r="G8" s="39">
        <f t="shared" si="1"/>
        <v>32</v>
      </c>
      <c r="H8" s="39">
        <f t="shared" si="1"/>
        <v>16</v>
      </c>
      <c r="I8" s="39">
        <f t="shared" si="1"/>
        <v>2</v>
      </c>
      <c r="J8" s="39">
        <f t="shared" si="1"/>
        <v>1</v>
      </c>
      <c r="K8" s="39">
        <f t="shared" si="1"/>
        <v>0.83267418462898879</v>
      </c>
      <c r="L8" s="39">
        <f t="shared" si="1"/>
        <v>0.5</v>
      </c>
      <c r="M8" s="39">
        <f t="shared" si="1"/>
        <v>0.41633709231449439</v>
      </c>
      <c r="N8" s="39">
        <f t="shared" si="1"/>
        <v>0.125</v>
      </c>
      <c r="O8" s="39">
        <f t="shared" si="1"/>
        <v>0.1040842730786236</v>
      </c>
      <c r="P8" s="39">
        <f t="shared" si="1"/>
        <v>0.47317647299999999</v>
      </c>
      <c r="Q8" s="39">
        <f t="shared" si="1"/>
        <v>2.976190476190476E-3</v>
      </c>
    </row>
    <row r="9" spans="1:17" x14ac:dyDescent="0.25">
      <c r="A9" s="12"/>
      <c r="B9" s="12"/>
      <c r="D9" s="40" t="s">
        <v>76</v>
      </c>
      <c r="E9" s="46" t="s">
        <v>88</v>
      </c>
      <c r="F9" s="39">
        <f>CONVERT(1,$E9,F$3)</f>
        <v>115.29119284846608</v>
      </c>
      <c r="G9" s="39">
        <f t="shared" si="1"/>
        <v>38.430397616155361</v>
      </c>
      <c r="H9" s="39">
        <f t="shared" si="1"/>
        <v>19.21519880807768</v>
      </c>
      <c r="I9" s="39">
        <f t="shared" si="1"/>
        <v>2.40189985100971</v>
      </c>
      <c r="J9" s="39">
        <f>CONVERT(1,$E9,J$3)</f>
        <v>1.200949925504855</v>
      </c>
      <c r="K9" s="39">
        <f t="shared" si="1"/>
        <v>1</v>
      </c>
      <c r="L9" s="39">
        <f t="shared" si="1"/>
        <v>0.60047496275242751</v>
      </c>
      <c r="M9" s="39">
        <f t="shared" si="1"/>
        <v>0.5</v>
      </c>
      <c r="N9" s="39">
        <f t="shared" si="1"/>
        <v>0.15011874068810688</v>
      </c>
      <c r="O9" s="39">
        <f t="shared" si="1"/>
        <v>0.125</v>
      </c>
      <c r="P9" s="39">
        <f t="shared" si="1"/>
        <v>0.56826125000000005</v>
      </c>
      <c r="Q9" s="39">
        <f t="shared" si="1"/>
        <v>3.574255730669211E-3</v>
      </c>
    </row>
    <row r="10" spans="1:17" x14ac:dyDescent="0.25">
      <c r="A10" s="12"/>
      <c r="B10" s="12"/>
      <c r="D10" s="40" t="s">
        <v>77</v>
      </c>
      <c r="E10" s="46" t="s">
        <v>89</v>
      </c>
      <c r="F10" s="39">
        <f t="shared" si="1"/>
        <v>192</v>
      </c>
      <c r="G10" s="39">
        <f t="shared" si="1"/>
        <v>64</v>
      </c>
      <c r="H10" s="39">
        <f t="shared" si="1"/>
        <v>32</v>
      </c>
      <c r="I10" s="39">
        <f t="shared" si="1"/>
        <v>4</v>
      </c>
      <c r="J10" s="39">
        <f t="shared" si="1"/>
        <v>2</v>
      </c>
      <c r="K10" s="39">
        <f t="shared" si="1"/>
        <v>1.6653483692579776</v>
      </c>
      <c r="L10" s="39">
        <f t="shared" si="1"/>
        <v>1</v>
      </c>
      <c r="M10" s="39">
        <f t="shared" si="1"/>
        <v>0.83267418462898879</v>
      </c>
      <c r="N10" s="39">
        <f t="shared" si="1"/>
        <v>0.25</v>
      </c>
      <c r="O10" s="39">
        <f t="shared" si="1"/>
        <v>0.2081685461572472</v>
      </c>
      <c r="P10" s="39">
        <f t="shared" si="1"/>
        <v>0.94635294599999997</v>
      </c>
      <c r="Q10" s="39">
        <f t="shared" si="1"/>
        <v>5.9523809523809521E-3</v>
      </c>
    </row>
    <row r="11" spans="1:17" x14ac:dyDescent="0.25">
      <c r="A11" s="41" t="s">
        <v>110</v>
      </c>
      <c r="B11" s="41" t="s">
        <v>111</v>
      </c>
      <c r="D11" s="40" t="s">
        <v>78</v>
      </c>
      <c r="E11" s="46" t="s">
        <v>90</v>
      </c>
      <c r="F11" s="39">
        <f>CONVERT(1,$E11,F$3)</f>
        <v>230.58238569693216</v>
      </c>
      <c r="G11" s="39">
        <f t="shared" si="1"/>
        <v>76.860795232310721</v>
      </c>
      <c r="H11" s="39">
        <f t="shared" si="1"/>
        <v>38.430397616155361</v>
      </c>
      <c r="I11" s="39">
        <f t="shared" si="1"/>
        <v>4.8037997020194201</v>
      </c>
      <c r="J11" s="39">
        <f t="shared" si="1"/>
        <v>2.40189985100971</v>
      </c>
      <c r="K11" s="39">
        <f t="shared" si="1"/>
        <v>2</v>
      </c>
      <c r="L11" s="39">
        <f t="shared" si="1"/>
        <v>1.200949925504855</v>
      </c>
      <c r="M11" s="39">
        <f t="shared" si="1"/>
        <v>1</v>
      </c>
      <c r="N11" s="39">
        <f t="shared" si="1"/>
        <v>0.30023748137621376</v>
      </c>
      <c r="O11" s="39">
        <f t="shared" si="1"/>
        <v>0.25</v>
      </c>
      <c r="P11" s="39">
        <f t="shared" si="1"/>
        <v>1.1365225000000001</v>
      </c>
      <c r="Q11" s="39">
        <f t="shared" si="1"/>
        <v>7.1485114613384221E-3</v>
      </c>
    </row>
    <row r="12" spans="1:17" x14ac:dyDescent="0.25">
      <c r="A12" s="42">
        <v>1</v>
      </c>
      <c r="B12" s="42" t="e">
        <f>CONVERT(100,"Gal", "l")</f>
        <v>#N/A</v>
      </c>
      <c r="D12" s="40" t="s">
        <v>95</v>
      </c>
      <c r="E12" s="46" t="s">
        <v>91</v>
      </c>
      <c r="F12" s="39">
        <f t="shared" si="1"/>
        <v>768</v>
      </c>
      <c r="G12" s="39">
        <f t="shared" si="1"/>
        <v>256</v>
      </c>
      <c r="H12" s="39">
        <f t="shared" si="1"/>
        <v>128</v>
      </c>
      <c r="I12" s="39">
        <f t="shared" si="1"/>
        <v>16</v>
      </c>
      <c r="J12" s="39">
        <f t="shared" si="1"/>
        <v>8</v>
      </c>
      <c r="K12" s="39">
        <f t="shared" si="1"/>
        <v>6.6613934770319103</v>
      </c>
      <c r="L12" s="39">
        <f t="shared" si="1"/>
        <v>4</v>
      </c>
      <c r="M12" s="39">
        <f t="shared" si="1"/>
        <v>3.3306967385159552</v>
      </c>
      <c r="N12" s="39">
        <f t="shared" si="1"/>
        <v>1</v>
      </c>
      <c r="O12" s="39">
        <f t="shared" si="1"/>
        <v>0.83267418462898879</v>
      </c>
      <c r="P12" s="39">
        <f t="shared" si="1"/>
        <v>3.7854117839999999</v>
      </c>
      <c r="Q12" s="39">
        <f t="shared" si="1"/>
        <v>2.3809523809523808E-2</v>
      </c>
    </row>
    <row r="13" spans="1:17" x14ac:dyDescent="0.25">
      <c r="A13" s="12"/>
      <c r="B13" s="12"/>
      <c r="D13" s="40" t="s">
        <v>80</v>
      </c>
      <c r="E13" s="46" t="s">
        <v>92</v>
      </c>
      <c r="F13" s="39">
        <f t="shared" si="1"/>
        <v>922.32954278772866</v>
      </c>
      <c r="G13" s="39">
        <f t="shared" si="1"/>
        <v>307.44318092924289</v>
      </c>
      <c r="H13" s="39">
        <f t="shared" si="1"/>
        <v>153.72159046462144</v>
      </c>
      <c r="I13" s="39">
        <f t="shared" si="1"/>
        <v>19.21519880807768</v>
      </c>
      <c r="J13" s="39">
        <f t="shared" si="1"/>
        <v>9.6075994040388402</v>
      </c>
      <c r="K13" s="39">
        <f t="shared" si="1"/>
        <v>8</v>
      </c>
      <c r="L13" s="39">
        <f t="shared" si="1"/>
        <v>4.8037997020194201</v>
      </c>
      <c r="M13" s="39">
        <f t="shared" si="1"/>
        <v>4</v>
      </c>
      <c r="N13" s="39">
        <f t="shared" si="1"/>
        <v>1.200949925504855</v>
      </c>
      <c r="O13" s="39">
        <f t="shared" si="1"/>
        <v>1</v>
      </c>
      <c r="P13" s="39">
        <f t="shared" si="1"/>
        <v>4.5460900000000004</v>
      </c>
      <c r="Q13" s="39">
        <f t="shared" si="1"/>
        <v>2.8594045845353688E-2</v>
      </c>
    </row>
    <row r="14" spans="1:17" x14ac:dyDescent="0.25">
      <c r="D14" s="40" t="s">
        <v>81</v>
      </c>
      <c r="E14" s="46" t="s">
        <v>93</v>
      </c>
      <c r="F14" s="39">
        <f t="shared" si="1"/>
        <v>202.88413621105798</v>
      </c>
      <c r="G14" s="39">
        <f t="shared" si="1"/>
        <v>67.628045403686002</v>
      </c>
      <c r="H14" s="39">
        <f t="shared" si="1"/>
        <v>33.814022701843001</v>
      </c>
      <c r="I14" s="39">
        <f t="shared" si="1"/>
        <v>4.2267528377303751</v>
      </c>
      <c r="J14" s="39">
        <f t="shared" si="1"/>
        <v>2.1133764188651876</v>
      </c>
      <c r="K14" s="39">
        <f t="shared" si="1"/>
        <v>1.7597539863927021</v>
      </c>
      <c r="L14" s="39">
        <f t="shared" si="1"/>
        <v>1.0566882094325938</v>
      </c>
      <c r="M14" s="39">
        <f t="shared" si="1"/>
        <v>0.87987699319635104</v>
      </c>
      <c r="N14" s="39">
        <f t="shared" si="1"/>
        <v>0.26417205235814845</v>
      </c>
      <c r="O14" s="39">
        <f t="shared" si="1"/>
        <v>0.21996924829908776</v>
      </c>
      <c r="P14" s="39">
        <f t="shared" si="1"/>
        <v>1</v>
      </c>
      <c r="Q14" s="39">
        <f t="shared" si="1"/>
        <v>6.2898107704321051E-3</v>
      </c>
    </row>
    <row r="15" spans="1:17" x14ac:dyDescent="0.25">
      <c r="D15" s="40" t="s">
        <v>82</v>
      </c>
      <c r="E15" s="46" t="s">
        <v>94</v>
      </c>
      <c r="F15" s="39">
        <f t="shared" si="1"/>
        <v>32256.000000000004</v>
      </c>
      <c r="G15" s="39">
        <f t="shared" si="1"/>
        <v>10752.000000000002</v>
      </c>
      <c r="H15" s="39">
        <f t="shared" si="1"/>
        <v>5376.0000000000009</v>
      </c>
      <c r="I15" s="39">
        <f t="shared" si="1"/>
        <v>672.00000000000011</v>
      </c>
      <c r="J15" s="39">
        <f t="shared" si="1"/>
        <v>336.00000000000006</v>
      </c>
      <c r="K15" s="39">
        <f t="shared" si="1"/>
        <v>279.77852603534024</v>
      </c>
      <c r="L15" s="39">
        <f t="shared" si="1"/>
        <v>168.00000000000003</v>
      </c>
      <c r="M15" s="39">
        <f t="shared" si="1"/>
        <v>139.88926301767012</v>
      </c>
      <c r="N15" s="39">
        <f t="shared" si="1"/>
        <v>42.000000000000007</v>
      </c>
      <c r="O15" s="39">
        <f t="shared" si="1"/>
        <v>34.972315754417529</v>
      </c>
      <c r="P15" s="39">
        <f t="shared" si="1"/>
        <v>158.98729492800001</v>
      </c>
      <c r="Q15" s="39">
        <f t="shared" si="1"/>
        <v>1</v>
      </c>
    </row>
    <row r="16" spans="1:17" x14ac:dyDescent="0.25">
      <c r="D16" s="40" t="s">
        <v>96</v>
      </c>
      <c r="E16" s="46" t="s">
        <v>97</v>
      </c>
      <c r="F16" s="39">
        <f t="shared" si="1"/>
        <v>5745.0389610389611</v>
      </c>
      <c r="G16" s="39">
        <f t="shared" si="1"/>
        <v>1915.0129870129872</v>
      </c>
      <c r="H16" s="39">
        <f t="shared" si="1"/>
        <v>957.5064935064936</v>
      </c>
      <c r="I16" s="39">
        <f t="shared" si="1"/>
        <v>119.6883116883117</v>
      </c>
      <c r="J16" s="39">
        <f t="shared" si="1"/>
        <v>59.84415584415585</v>
      </c>
      <c r="K16" s="39">
        <f t="shared" si="1"/>
        <v>49.830683672342602</v>
      </c>
      <c r="L16" s="39">
        <f t="shared" si="1"/>
        <v>29.922077922077925</v>
      </c>
      <c r="M16" s="39">
        <f t="shared" si="1"/>
        <v>24.915341836171301</v>
      </c>
      <c r="N16" s="39">
        <f t="shared" si="1"/>
        <v>7.4805194805194812</v>
      </c>
      <c r="O16" s="39">
        <f t="shared" si="1"/>
        <v>6.2288354590428252</v>
      </c>
      <c r="P16" s="39">
        <f t="shared" si="1"/>
        <v>28.316846592000001</v>
      </c>
      <c r="Q16" s="39">
        <f t="shared" si="1"/>
        <v>0.17810760667903525</v>
      </c>
    </row>
    <row r="17" spans="4:17" x14ac:dyDescent="0.25">
      <c r="D17" s="40" t="s">
        <v>98</v>
      </c>
      <c r="E17" s="46" t="s">
        <v>99</v>
      </c>
      <c r="F17" s="39">
        <f t="shared" si="1"/>
        <v>3.3246753246753249</v>
      </c>
      <c r="G17" s="39">
        <f t="shared" si="1"/>
        <v>1.1082251082251082</v>
      </c>
      <c r="H17" s="39">
        <f t="shared" si="1"/>
        <v>0.55411255411255411</v>
      </c>
      <c r="I17" s="39">
        <f t="shared" si="1"/>
        <v>6.9264069264069264E-2</v>
      </c>
      <c r="J17" s="39">
        <f t="shared" si="1"/>
        <v>3.4632034632034632E-2</v>
      </c>
      <c r="K17" s="39">
        <f t="shared" si="1"/>
        <v>2.8837201199272338E-2</v>
      </c>
      <c r="L17" s="39">
        <f t="shared" si="1"/>
        <v>1.7316017316017316E-2</v>
      </c>
      <c r="M17" s="39">
        <f t="shared" si="1"/>
        <v>1.4418600599636169E-2</v>
      </c>
      <c r="N17" s="39">
        <f t="shared" si="1"/>
        <v>4.329004329004329E-3</v>
      </c>
      <c r="O17" s="39">
        <f t="shared" si="1"/>
        <v>3.6046501499090423E-3</v>
      </c>
      <c r="P17" s="39">
        <f t="shared" si="1"/>
        <v>1.6387064E-2</v>
      </c>
      <c r="Q17" s="39">
        <f t="shared" si="1"/>
        <v>1.0307153164296021E-4</v>
      </c>
    </row>
    <row r="18" spans="4:17" x14ac:dyDescent="0.25">
      <c r="D18" s="40" t="s">
        <v>100</v>
      </c>
      <c r="E18" s="46" t="s">
        <v>101</v>
      </c>
      <c r="F18" s="39">
        <f t="shared" si="1"/>
        <v>202884.13621105798</v>
      </c>
      <c r="G18" s="39">
        <f t="shared" si="1"/>
        <v>67628.045403686003</v>
      </c>
      <c r="H18" s="39">
        <f t="shared" si="1"/>
        <v>33814.022701843001</v>
      </c>
      <c r="I18" s="39">
        <f t="shared" si="1"/>
        <v>4226.7528377303752</v>
      </c>
      <c r="J18" s="39">
        <f t="shared" si="1"/>
        <v>2113.3764188651876</v>
      </c>
      <c r="K18" s="39">
        <f t="shared" si="1"/>
        <v>1759.7539863927022</v>
      </c>
      <c r="L18" s="39">
        <f t="shared" si="1"/>
        <v>1056.6882094325938</v>
      </c>
      <c r="M18" s="39">
        <f t="shared" si="1"/>
        <v>879.87699319635112</v>
      </c>
      <c r="N18" s="39">
        <f t="shared" si="1"/>
        <v>264.17205235814845</v>
      </c>
      <c r="O18" s="39">
        <f t="shared" si="1"/>
        <v>219.96924829908778</v>
      </c>
      <c r="P18" s="39">
        <f t="shared" si="1"/>
        <v>1000</v>
      </c>
      <c r="Q18" s="39">
        <f t="shared" si="1"/>
        <v>6.2898107704321049</v>
      </c>
    </row>
    <row r="19" spans="4:17" x14ac:dyDescent="0.25">
      <c r="D19" s="40" t="s">
        <v>102</v>
      </c>
      <c r="E19" s="46" t="s">
        <v>103</v>
      </c>
      <c r="F19" s="39">
        <f t="shared" si="1"/>
        <v>155116.05194805196</v>
      </c>
      <c r="G19" s="39">
        <f t="shared" si="1"/>
        <v>51705.35064935065</v>
      </c>
      <c r="H19" s="39">
        <f t="shared" si="1"/>
        <v>25852.675324675325</v>
      </c>
      <c r="I19" s="39">
        <f t="shared" si="1"/>
        <v>3231.5844155844156</v>
      </c>
      <c r="J19" s="39">
        <f t="shared" si="1"/>
        <v>1615.7922077922078</v>
      </c>
      <c r="K19" s="39">
        <f t="shared" si="1"/>
        <v>1345.4284591532503</v>
      </c>
      <c r="L19" s="39">
        <f t="shared" si="1"/>
        <v>807.89610389610391</v>
      </c>
      <c r="M19" s="39">
        <f t="shared" si="1"/>
        <v>672.71422957662514</v>
      </c>
      <c r="N19" s="39">
        <f t="shared" si="1"/>
        <v>201.97402597402598</v>
      </c>
      <c r="O19" s="39">
        <f t="shared" si="1"/>
        <v>168.17855739415629</v>
      </c>
      <c r="P19" s="39">
        <f t="shared" si="1"/>
        <v>764.55485798400002</v>
      </c>
      <c r="Q19" s="39">
        <f t="shared" si="1"/>
        <v>4.8089053803339512</v>
      </c>
    </row>
    <row r="20" spans="4:17" x14ac:dyDescent="0.25">
      <c r="D20" s="40" t="s">
        <v>104</v>
      </c>
      <c r="E20" s="46" t="s">
        <v>105</v>
      </c>
      <c r="F20" s="39">
        <f t="shared" si="1"/>
        <v>8.9074163148237244E-6</v>
      </c>
      <c r="G20" s="39">
        <f t="shared" si="1"/>
        <v>2.9691387716079077E-6</v>
      </c>
      <c r="H20" s="39">
        <f t="shared" si="1"/>
        <v>1.4845693858039539E-6</v>
      </c>
      <c r="I20" s="39">
        <f t="shared" si="1"/>
        <v>1.8557117322549423E-7</v>
      </c>
      <c r="J20" s="39">
        <f t="shared" si="1"/>
        <v>9.2785586612747116E-8</v>
      </c>
      <c r="K20" s="39">
        <f t="shared" si="1"/>
        <v>7.7260162678091627E-8</v>
      </c>
      <c r="L20" s="39">
        <f t="shared" si="1"/>
        <v>4.6392793306373558E-8</v>
      </c>
      <c r="M20" s="39">
        <f t="shared" si="1"/>
        <v>3.8630081339045814E-8</v>
      </c>
      <c r="N20" s="39">
        <f t="shared" si="1"/>
        <v>1.159819832659339E-8</v>
      </c>
      <c r="O20" s="39">
        <f t="shared" si="1"/>
        <v>9.6575203347614534E-9</v>
      </c>
      <c r="P20" s="39">
        <f t="shared" si="1"/>
        <v>4.3903956618655699E-8</v>
      </c>
      <c r="Q20" s="39">
        <f t="shared" si="1"/>
        <v>2.7614757920460452E-10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/>
  </sheetViews>
  <sheetFormatPr defaultRowHeight="15" x14ac:dyDescent="0.25"/>
  <cols>
    <col min="2" max="2" width="13.7109375" bestFit="1" customWidth="1"/>
    <col min="3" max="3" width="8.5703125" bestFit="1" customWidth="1"/>
    <col min="4" max="4" width="14.7109375" bestFit="1" customWidth="1"/>
    <col min="5" max="5" width="13.7109375" style="12" bestFit="1" customWidth="1"/>
  </cols>
  <sheetData>
    <row r="2" spans="2:5" x14ac:dyDescent="0.25">
      <c r="B2" s="15" t="s">
        <v>18</v>
      </c>
    </row>
    <row r="3" spans="2:5" x14ac:dyDescent="0.25">
      <c r="B3" s="16">
        <v>700000</v>
      </c>
    </row>
    <row r="5" spans="2:5" x14ac:dyDescent="0.25">
      <c r="B5" s="2" t="s">
        <v>0</v>
      </c>
      <c r="C5" s="2" t="s">
        <v>14</v>
      </c>
      <c r="D5" s="2" t="s">
        <v>19</v>
      </c>
      <c r="E5" s="11"/>
    </row>
    <row r="6" spans="2:5" x14ac:dyDescent="0.25">
      <c r="B6" t="s">
        <v>2</v>
      </c>
      <c r="C6" s="6">
        <v>553887</v>
      </c>
      <c r="D6" s="13">
        <f>C6/$B$3</f>
        <v>0.79126714285714284</v>
      </c>
    </row>
    <row r="7" spans="2:5" x14ac:dyDescent="0.25">
      <c r="B7" t="s">
        <v>3</v>
      </c>
      <c r="C7" s="6">
        <v>511115</v>
      </c>
      <c r="D7" s="13">
        <f>C7/$B$3</f>
        <v>0.73016428571428571</v>
      </c>
    </row>
    <row r="8" spans="2:5" x14ac:dyDescent="0.25">
      <c r="B8" t="s">
        <v>4</v>
      </c>
      <c r="C8" s="6">
        <v>606603</v>
      </c>
      <c r="D8" s="13">
        <f>C8/$B$3</f>
        <v>0.86657571428571434</v>
      </c>
    </row>
    <row r="9" spans="2:5" x14ac:dyDescent="0.25">
      <c r="B9" t="s">
        <v>5</v>
      </c>
      <c r="C9" s="6">
        <v>382753</v>
      </c>
      <c r="D9" s="13">
        <f>C9/$B$3</f>
        <v>0.54679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/>
  </sheetViews>
  <sheetFormatPr defaultRowHeight="15" x14ac:dyDescent="0.25"/>
  <cols>
    <col min="2" max="2" width="7.140625" bestFit="1" customWidth="1"/>
    <col min="3" max="3" width="13.7109375" style="5" customWidth="1"/>
    <col min="4" max="4" width="14.42578125" style="5" customWidth="1"/>
    <col min="5" max="5" width="16.140625" style="5" bestFit="1" customWidth="1"/>
  </cols>
  <sheetData>
    <row r="3" spans="2:5" x14ac:dyDescent="0.25">
      <c r="B3" s="2" t="s">
        <v>0</v>
      </c>
      <c r="C3" s="9" t="s">
        <v>10</v>
      </c>
      <c r="D3" s="9" t="s">
        <v>11</v>
      </c>
      <c r="E3" s="9" t="s">
        <v>12</v>
      </c>
    </row>
    <row r="4" spans="2:5" x14ac:dyDescent="0.25">
      <c r="B4" t="s">
        <v>2</v>
      </c>
      <c r="C4" s="6">
        <v>509283</v>
      </c>
      <c r="D4" s="6">
        <v>553887</v>
      </c>
      <c r="E4" s="7">
        <f>(D4-C4)/C4</f>
        <v>8.7581953452206332E-2</v>
      </c>
    </row>
    <row r="5" spans="2:5" x14ac:dyDescent="0.25">
      <c r="B5" t="s">
        <v>3</v>
      </c>
      <c r="C5" s="6">
        <v>483519</v>
      </c>
      <c r="D5" s="6">
        <v>511115</v>
      </c>
      <c r="E5" s="7">
        <f t="shared" ref="E5:E7" si="0">(D5-C5)/C5</f>
        <v>5.7073248414229845E-2</v>
      </c>
    </row>
    <row r="6" spans="2:5" x14ac:dyDescent="0.25">
      <c r="B6" t="s">
        <v>4</v>
      </c>
      <c r="C6" s="6">
        <v>640603</v>
      </c>
      <c r="D6" s="6">
        <v>606603</v>
      </c>
      <c r="E6" s="7">
        <f t="shared" si="0"/>
        <v>-5.3074993404651556E-2</v>
      </c>
    </row>
    <row r="7" spans="2:5" x14ac:dyDescent="0.25">
      <c r="B7" t="s">
        <v>5</v>
      </c>
      <c r="C7" s="6">
        <v>320312</v>
      </c>
      <c r="D7" s="6">
        <v>382753</v>
      </c>
      <c r="E7" s="7">
        <f t="shared" si="0"/>
        <v>0.19493806039111866</v>
      </c>
    </row>
    <row r="8" spans="2:5" x14ac:dyDescent="0.25">
      <c r="C8" s="8"/>
      <c r="D8" s="8"/>
    </row>
    <row r="9" spans="2:5" x14ac:dyDescent="0.25">
      <c r="C9" s="8"/>
      <c r="D9" s="8"/>
    </row>
    <row r="10" spans="2:5" x14ac:dyDescent="0.25">
      <c r="C10" s="6"/>
      <c r="D1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workbookViewId="0"/>
  </sheetViews>
  <sheetFormatPr defaultRowHeight="15" x14ac:dyDescent="0.25"/>
  <cols>
    <col min="2" max="2" width="7.140625" bestFit="1" customWidth="1"/>
    <col min="3" max="3" width="13.7109375" style="5" customWidth="1"/>
    <col min="4" max="4" width="14.42578125" style="5" customWidth="1"/>
    <col min="5" max="5" width="16.140625" style="5" bestFit="1" customWidth="1"/>
  </cols>
  <sheetData>
    <row r="3" spans="2:5" x14ac:dyDescent="0.25">
      <c r="B3" s="2" t="s">
        <v>0</v>
      </c>
      <c r="C3" s="9" t="s">
        <v>10</v>
      </c>
      <c r="D3" s="9" t="s">
        <v>11</v>
      </c>
      <c r="E3" s="9" t="s">
        <v>12</v>
      </c>
    </row>
    <row r="4" spans="2:5" x14ac:dyDescent="0.25">
      <c r="B4" t="s">
        <v>2</v>
      </c>
      <c r="C4" s="6">
        <v>509283</v>
      </c>
      <c r="D4" s="6">
        <v>553887</v>
      </c>
      <c r="E4" s="7">
        <f>D4/C4-1</f>
        <v>8.7581953452206429E-2</v>
      </c>
    </row>
    <row r="5" spans="2:5" x14ac:dyDescent="0.25">
      <c r="B5" t="s">
        <v>3</v>
      </c>
      <c r="C5" s="6">
        <v>483519</v>
      </c>
      <c r="D5" s="6">
        <v>511115</v>
      </c>
      <c r="E5" s="7">
        <f t="shared" ref="E5:E7" si="0">D5/C5-1</f>
        <v>5.7073248414229782E-2</v>
      </c>
    </row>
    <row r="6" spans="2:5" x14ac:dyDescent="0.25">
      <c r="B6" t="s">
        <v>4</v>
      </c>
      <c r="C6" s="6">
        <v>640603</v>
      </c>
      <c r="D6" s="6">
        <v>606603</v>
      </c>
      <c r="E6" s="7">
        <f t="shared" si="0"/>
        <v>-5.3074993404651605E-2</v>
      </c>
    </row>
    <row r="7" spans="2:5" x14ac:dyDescent="0.25">
      <c r="B7" t="s">
        <v>5</v>
      </c>
      <c r="C7" s="6">
        <v>320312</v>
      </c>
      <c r="D7" s="6">
        <v>382753</v>
      </c>
      <c r="E7" s="7">
        <f t="shared" si="0"/>
        <v>0.19493806039111861</v>
      </c>
    </row>
    <row r="8" spans="2:5" x14ac:dyDescent="0.25">
      <c r="C8" s="8"/>
      <c r="D8" s="8"/>
    </row>
    <row r="9" spans="2:5" x14ac:dyDescent="0.25">
      <c r="C9" s="8"/>
      <c r="D9" s="8"/>
    </row>
    <row r="10" spans="2:5" x14ac:dyDescent="0.25">
      <c r="C10" s="6"/>
      <c r="D1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/>
  </sheetViews>
  <sheetFormatPr defaultRowHeight="15" x14ac:dyDescent="0.25"/>
  <cols>
    <col min="1" max="1" width="6" customWidth="1"/>
    <col min="2" max="3" width="11.28515625" style="12" customWidth="1"/>
    <col min="4" max="4" width="18.85546875" style="12" customWidth="1"/>
    <col min="5" max="5" width="17.7109375" style="12" customWidth="1"/>
  </cols>
  <sheetData>
    <row r="3" spans="2:5" ht="27.75" customHeight="1" x14ac:dyDescent="0.25">
      <c r="B3" s="10" t="s">
        <v>13</v>
      </c>
      <c r="C3" s="10" t="s">
        <v>14</v>
      </c>
      <c r="D3" s="50" t="s">
        <v>15</v>
      </c>
      <c r="E3" s="50" t="s">
        <v>16</v>
      </c>
    </row>
    <row r="4" spans="2:5" x14ac:dyDescent="0.25">
      <c r="B4" s="18">
        <v>-10000</v>
      </c>
      <c r="C4" s="18">
        <v>12000</v>
      </c>
      <c r="D4" s="13">
        <f t="shared" ref="D4" si="0">(C4-B4)/B4</f>
        <v>-2.2000000000000002</v>
      </c>
      <c r="E4" s="13">
        <f>(C4 - B4) / ABS(B4)</f>
        <v>2.2000000000000002</v>
      </c>
    </row>
    <row r="9" spans="2:5" x14ac:dyDescent="0.25">
      <c r="E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/>
  </sheetViews>
  <sheetFormatPr defaultRowHeight="15" x14ac:dyDescent="0.25"/>
  <cols>
    <col min="3" max="3" width="10.5703125" customWidth="1"/>
    <col min="4" max="4" width="15.140625" bestFit="1" customWidth="1"/>
  </cols>
  <sheetData>
    <row r="2" spans="2:4" x14ac:dyDescent="0.25">
      <c r="B2" s="2" t="s">
        <v>0</v>
      </c>
      <c r="C2" s="2" t="s">
        <v>1</v>
      </c>
      <c r="D2" s="2" t="s">
        <v>7</v>
      </c>
    </row>
    <row r="3" spans="2:4" x14ac:dyDescent="0.25">
      <c r="B3" t="s">
        <v>2</v>
      </c>
      <c r="C3" s="3">
        <v>7626</v>
      </c>
      <c r="D3" s="1">
        <f>C3/$C$9</f>
        <v>0.39791286198799897</v>
      </c>
    </row>
    <row r="4" spans="2:4" x14ac:dyDescent="0.25">
      <c r="B4" t="s">
        <v>3</v>
      </c>
      <c r="C4" s="3">
        <v>3387</v>
      </c>
      <c r="D4" s="1">
        <f t="shared" ref="D4:D6" si="0">C4/$C$9</f>
        <v>0.17672841116618837</v>
      </c>
    </row>
    <row r="5" spans="2:4" x14ac:dyDescent="0.25">
      <c r="B5" t="s">
        <v>4</v>
      </c>
      <c r="C5" s="3">
        <v>1695</v>
      </c>
      <c r="D5" s="1">
        <f>C5/$C$9</f>
        <v>8.8442473258544221E-2</v>
      </c>
    </row>
    <row r="6" spans="2:4" x14ac:dyDescent="0.25">
      <c r="B6" t="s">
        <v>5</v>
      </c>
      <c r="C6" s="3">
        <v>6457</v>
      </c>
      <c r="D6" s="1">
        <f t="shared" si="0"/>
        <v>0.33691625358726845</v>
      </c>
    </row>
    <row r="7" spans="2:4" x14ac:dyDescent="0.25">
      <c r="C7" s="4"/>
    </row>
    <row r="8" spans="2:4" x14ac:dyDescent="0.25">
      <c r="C8" s="4"/>
    </row>
    <row r="9" spans="2:4" x14ac:dyDescent="0.25">
      <c r="B9" t="s">
        <v>6</v>
      </c>
      <c r="C9" s="3">
        <v>19165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/>
  </sheetViews>
  <sheetFormatPr defaultRowHeight="15" x14ac:dyDescent="0.25"/>
  <cols>
    <col min="3" max="3" width="10.5703125" customWidth="1"/>
    <col min="4" max="4" width="23.140625" customWidth="1"/>
  </cols>
  <sheetData>
    <row r="2" spans="2:4" x14ac:dyDescent="0.25">
      <c r="B2" s="2" t="s">
        <v>0</v>
      </c>
      <c r="C2" s="2" t="s">
        <v>1</v>
      </c>
      <c r="D2" s="2" t="s">
        <v>7</v>
      </c>
    </row>
    <row r="3" spans="2:4" x14ac:dyDescent="0.25">
      <c r="B3" t="s">
        <v>2</v>
      </c>
      <c r="C3" s="3">
        <v>7626</v>
      </c>
      <c r="D3" s="1">
        <f>C3/SUM($C$3:$C$6)</f>
        <v>0.39791286198799897</v>
      </c>
    </row>
    <row r="4" spans="2:4" x14ac:dyDescent="0.25">
      <c r="B4" t="s">
        <v>3</v>
      </c>
      <c r="C4" s="3">
        <v>3387</v>
      </c>
      <c r="D4" s="1">
        <f t="shared" ref="D4:D6" si="0">C4/SUM($C$3:$C$6)</f>
        <v>0.17672841116618837</v>
      </c>
    </row>
    <row r="5" spans="2:4" x14ac:dyDescent="0.25">
      <c r="B5" t="s">
        <v>4</v>
      </c>
      <c r="C5" s="3">
        <v>1695</v>
      </c>
      <c r="D5" s="1">
        <f t="shared" si="0"/>
        <v>8.8442473258544221E-2</v>
      </c>
    </row>
    <row r="6" spans="2:4" x14ac:dyDescent="0.25">
      <c r="B6" t="s">
        <v>5</v>
      </c>
      <c r="C6" s="3">
        <v>6457</v>
      </c>
      <c r="D6" s="1">
        <f t="shared" si="0"/>
        <v>0.33691625358726845</v>
      </c>
    </row>
    <row r="7" spans="2:4" x14ac:dyDescent="0.25">
      <c r="C7" s="4"/>
    </row>
    <row r="8" spans="2:4" x14ac:dyDescent="0.25">
      <c r="C8" s="4"/>
    </row>
    <row r="9" spans="2:4" x14ac:dyDescent="0.25">
      <c r="C9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/>
  </sheetViews>
  <sheetFormatPr defaultRowHeight="15" x14ac:dyDescent="0.25"/>
  <cols>
    <col min="2" max="2" width="10.85546875" bestFit="1" customWidth="1"/>
    <col min="3" max="3" width="9.85546875" bestFit="1" customWidth="1"/>
    <col min="4" max="4" width="16.5703125" customWidth="1"/>
  </cols>
  <sheetData>
    <row r="2" spans="2:4" x14ac:dyDescent="0.25">
      <c r="C2" t="s">
        <v>8</v>
      </c>
      <c r="D2" t="s">
        <v>32</v>
      </c>
    </row>
    <row r="3" spans="2:4" x14ac:dyDescent="0.25">
      <c r="B3" t="s">
        <v>20</v>
      </c>
      <c r="C3">
        <v>78</v>
      </c>
      <c r="D3">
        <f>SUM($C$3:C3)</f>
        <v>78</v>
      </c>
    </row>
    <row r="4" spans="2:4" x14ac:dyDescent="0.25">
      <c r="B4" t="s">
        <v>21</v>
      </c>
      <c r="C4">
        <v>63</v>
      </c>
      <c r="D4">
        <f>SUM($C$3:C4)</f>
        <v>141</v>
      </c>
    </row>
    <row r="5" spans="2:4" x14ac:dyDescent="0.25">
      <c r="B5" t="s">
        <v>22</v>
      </c>
      <c r="C5">
        <v>38</v>
      </c>
      <c r="D5">
        <f>SUM($C$3:C5)</f>
        <v>179</v>
      </c>
    </row>
    <row r="6" spans="2:4" x14ac:dyDescent="0.25">
      <c r="B6" t="s">
        <v>23</v>
      </c>
      <c r="C6">
        <v>17</v>
      </c>
      <c r="D6">
        <f>SUM($C$3:C6)</f>
        <v>196</v>
      </c>
    </row>
    <row r="7" spans="2:4" x14ac:dyDescent="0.25">
      <c r="B7" t="s">
        <v>24</v>
      </c>
      <c r="C7">
        <v>84</v>
      </c>
      <c r="D7">
        <f>SUM($C$3:C7)</f>
        <v>280</v>
      </c>
    </row>
    <row r="8" spans="2:4" x14ac:dyDescent="0.25">
      <c r="B8" t="s">
        <v>25</v>
      </c>
      <c r="C8">
        <v>63</v>
      </c>
      <c r="D8">
        <f>SUM($C$3:C8)</f>
        <v>343</v>
      </c>
    </row>
    <row r="9" spans="2:4" x14ac:dyDescent="0.25">
      <c r="B9" t="s">
        <v>26</v>
      </c>
      <c r="C9">
        <v>32</v>
      </c>
      <c r="D9">
        <f>SUM($C$3:C9)</f>
        <v>375</v>
      </c>
    </row>
    <row r="10" spans="2:4" x14ac:dyDescent="0.25">
      <c r="B10" t="s">
        <v>27</v>
      </c>
      <c r="C10">
        <v>20</v>
      </c>
      <c r="D10">
        <f>SUM($C$3:C10)</f>
        <v>395</v>
      </c>
    </row>
    <row r="11" spans="2:4" x14ac:dyDescent="0.25">
      <c r="B11" t="s">
        <v>28</v>
      </c>
      <c r="C11">
        <v>98</v>
      </c>
      <c r="D11">
        <f>SUM($C$3:C11)</f>
        <v>493</v>
      </c>
    </row>
    <row r="12" spans="2:4" x14ac:dyDescent="0.25">
      <c r="B12" t="s">
        <v>29</v>
      </c>
      <c r="C12">
        <v>63</v>
      </c>
      <c r="D12">
        <f>SUM($C$3:C12)</f>
        <v>556</v>
      </c>
    </row>
    <row r="13" spans="2:4" x14ac:dyDescent="0.25">
      <c r="B13" t="s">
        <v>30</v>
      </c>
      <c r="C13">
        <v>75</v>
      </c>
      <c r="D13">
        <f>SUM($C$3:C13)</f>
        <v>631</v>
      </c>
    </row>
    <row r="14" spans="2:4" x14ac:dyDescent="0.25">
      <c r="B14" t="s">
        <v>31</v>
      </c>
      <c r="C14">
        <v>75</v>
      </c>
      <c r="D14">
        <f>SUM($C$3:C14)</f>
        <v>706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9"/>
  <sheetViews>
    <sheetView workbookViewId="0"/>
  </sheetViews>
  <sheetFormatPr defaultRowHeight="15" x14ac:dyDescent="0.25"/>
  <cols>
    <col min="2" max="2" width="11.28515625" bestFit="1" customWidth="1"/>
    <col min="3" max="3" width="15.28515625" style="12" bestFit="1" customWidth="1"/>
    <col min="4" max="4" width="16.140625" style="12" bestFit="1" customWidth="1"/>
    <col min="5" max="5" width="15.42578125" style="17" bestFit="1" customWidth="1"/>
  </cols>
  <sheetData>
    <row r="4" spans="2:5" x14ac:dyDescent="0.25">
      <c r="C4" s="10" t="s">
        <v>33</v>
      </c>
      <c r="D4" s="10" t="s">
        <v>34</v>
      </c>
      <c r="E4" s="49" t="s">
        <v>38</v>
      </c>
    </row>
    <row r="5" spans="2:5" x14ac:dyDescent="0.25">
      <c r="B5" t="s">
        <v>9</v>
      </c>
      <c r="C5" s="12">
        <v>100</v>
      </c>
      <c r="D5" s="13">
        <v>0.1</v>
      </c>
      <c r="E5" s="18">
        <f>C5*(1+D5)</f>
        <v>110.00000000000001</v>
      </c>
    </row>
    <row r="8" spans="2:5" x14ac:dyDescent="0.25">
      <c r="C8" s="10" t="s">
        <v>36</v>
      </c>
      <c r="D8" s="10" t="s">
        <v>37</v>
      </c>
      <c r="E8" s="49" t="s">
        <v>39</v>
      </c>
    </row>
    <row r="9" spans="2:5" x14ac:dyDescent="0.25">
      <c r="B9" t="s">
        <v>35</v>
      </c>
      <c r="C9" s="12">
        <v>1000</v>
      </c>
      <c r="D9" s="13">
        <v>0.2</v>
      </c>
      <c r="E9" s="18">
        <f>C9*(1-D9)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1</vt:lpstr>
      <vt:lpstr>1.1</vt:lpstr>
      <vt:lpstr>2</vt:lpstr>
      <vt:lpstr>2.1</vt:lpstr>
      <vt:lpstr>3</vt:lpstr>
      <vt:lpstr>4.0</vt:lpstr>
      <vt:lpstr>4.1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Mike</cp:lastModifiedBy>
  <dcterms:created xsi:type="dcterms:W3CDTF">2013-10-28T00:19:55Z</dcterms:created>
  <dcterms:modified xsi:type="dcterms:W3CDTF">2014-05-10T20:58:41Z</dcterms:modified>
</cp:coreProperties>
</file>