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tudk-my.sharepoint.com/personal/s213470_dtu_dk/Documents/1. Semester/Transport System Analysis - Demand and Planning/PF/PF_2/"/>
    </mc:Choice>
  </mc:AlternateContent>
  <xr:revisionPtr revIDLastSave="611" documentId="13_ncr:1_{D45D5833-BDD8-4CA4-8381-69247F8AE30C}" xr6:coauthVersionLast="47" xr6:coauthVersionMax="47" xr10:uidLastSave="{7A2F8E42-F293-4ECB-BAA0-DE224DE48974}"/>
  <bookViews>
    <workbookView xWindow="-98" yWindow="-98" windowWidth="22695" windowHeight="14476" activeTab="1" xr2:uid="{00000000-000D-0000-FFFF-FFFF00000000}"/>
  </bookViews>
  <sheets>
    <sheet name="Exercise 2" sheetId="3" r:id="rId1"/>
    <sheet name="2.6" sheetId="4" r:id="rId2"/>
    <sheet name="Exercise 2 (2)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0" i="4" l="1"/>
  <c r="X29" i="4"/>
  <c r="X28" i="4"/>
  <c r="X27" i="4"/>
  <c r="X26" i="4"/>
  <c r="X25" i="4"/>
  <c r="X24" i="4"/>
  <c r="X23" i="4"/>
  <c r="X22" i="4"/>
  <c r="W29" i="4"/>
  <c r="W30" i="4"/>
  <c r="W28" i="4"/>
  <c r="W26" i="4"/>
  <c r="W27" i="4"/>
  <c r="W25" i="4"/>
  <c r="W23" i="4"/>
  <c r="W24" i="4"/>
  <c r="W22" i="4"/>
  <c r="V30" i="4"/>
  <c r="V29" i="4"/>
  <c r="V28" i="4"/>
  <c r="V27" i="4"/>
  <c r="V26" i="4"/>
  <c r="V25" i="4"/>
  <c r="V24" i="4"/>
  <c r="V23" i="4"/>
  <c r="V22" i="4"/>
  <c r="U29" i="4"/>
  <c r="U30" i="4"/>
  <c r="U28" i="4"/>
  <c r="U26" i="4"/>
  <c r="U27" i="4"/>
  <c r="U25" i="4"/>
  <c r="U23" i="4"/>
  <c r="U24" i="4"/>
  <c r="U22" i="4"/>
  <c r="T30" i="4"/>
  <c r="T29" i="4"/>
  <c r="T28" i="4"/>
  <c r="T27" i="4"/>
  <c r="T26" i="4"/>
  <c r="T25" i="4"/>
  <c r="T24" i="4"/>
  <c r="T23" i="4"/>
  <c r="T22" i="4"/>
  <c r="S29" i="4"/>
  <c r="S30" i="4"/>
  <c r="S28" i="4"/>
  <c r="S26" i="4"/>
  <c r="S27" i="4"/>
  <c r="S25" i="4"/>
  <c r="S23" i="4"/>
  <c r="S24" i="4"/>
  <c r="S22" i="4"/>
  <c r="G54" i="5"/>
  <c r="M30" i="4"/>
  <c r="L30" i="4"/>
  <c r="R28" i="4"/>
  <c r="R25" i="4"/>
  <c r="R24" i="4"/>
  <c r="R23" i="4"/>
  <c r="L23" i="4"/>
  <c r="M23" i="4"/>
  <c r="R26" i="4" s="1"/>
  <c r="N23" i="4"/>
  <c r="R27" i="4" s="1"/>
  <c r="L24" i="4"/>
  <c r="M24" i="4"/>
  <c r="R29" i="4" s="1"/>
  <c r="N24" i="4"/>
  <c r="R30" i="4" s="1"/>
  <c r="M22" i="4"/>
  <c r="N22" i="4"/>
  <c r="L22" i="4"/>
  <c r="R22" i="4" s="1"/>
  <c r="Q6" i="4"/>
  <c r="Q4" i="4"/>
  <c r="Q5" i="4"/>
  <c r="Q3" i="4"/>
  <c r="O6" i="4"/>
  <c r="P6" i="4"/>
  <c r="N6" i="4"/>
  <c r="AB43" i="5"/>
  <c r="G51" i="5"/>
  <c r="G50" i="5"/>
  <c r="G49" i="5"/>
  <c r="G48" i="5"/>
  <c r="G47" i="5"/>
  <c r="G46" i="5"/>
  <c r="G45" i="5"/>
  <c r="G44" i="5"/>
  <c r="G43" i="5"/>
  <c r="I35" i="5"/>
  <c r="I34" i="5"/>
  <c r="I33" i="5"/>
  <c r="I32" i="5"/>
  <c r="H34" i="5"/>
  <c r="H33" i="5"/>
  <c r="H32" i="5"/>
  <c r="G39" i="5"/>
  <c r="G40" i="5"/>
  <c r="G38" i="5"/>
  <c r="G36" i="5"/>
  <c r="G37" i="5"/>
  <c r="G35" i="5"/>
  <c r="G34" i="5"/>
  <c r="G33" i="5"/>
  <c r="G32" i="5"/>
  <c r="G32" i="3"/>
  <c r="O3" i="4" l="1"/>
  <c r="N5" i="4"/>
  <c r="N4" i="4"/>
  <c r="N3" i="4"/>
  <c r="R3" i="4"/>
  <c r="S45" i="3"/>
  <c r="S44" i="3"/>
  <c r="S43" i="3"/>
  <c r="B8" i="4"/>
  <c r="I9" i="4"/>
  <c r="H45" i="5"/>
  <c r="H43" i="5"/>
  <c r="L15" i="5"/>
  <c r="H24" i="5"/>
  <c r="H23" i="5"/>
  <c r="H21" i="5"/>
  <c r="I21" i="5"/>
  <c r="H36" i="5"/>
  <c r="H35" i="5"/>
  <c r="F60" i="5"/>
  <c r="K29" i="5"/>
  <c r="J29" i="5"/>
  <c r="L29" i="5" s="1"/>
  <c r="K28" i="5"/>
  <c r="J28" i="5"/>
  <c r="L28" i="5" s="1"/>
  <c r="K27" i="5"/>
  <c r="J27" i="5"/>
  <c r="L27" i="5" s="1"/>
  <c r="K26" i="5"/>
  <c r="J26" i="5"/>
  <c r="K25" i="5"/>
  <c r="J25" i="5"/>
  <c r="K24" i="5"/>
  <c r="J24" i="5"/>
  <c r="K23" i="5"/>
  <c r="J23" i="5"/>
  <c r="K22" i="5"/>
  <c r="J22" i="5"/>
  <c r="L22" i="5" s="1"/>
  <c r="K21" i="5"/>
  <c r="J21" i="5"/>
  <c r="L21" i="5" s="1"/>
  <c r="I18" i="5"/>
  <c r="G18" i="5"/>
  <c r="E18" i="5"/>
  <c r="C18" i="5"/>
  <c r="N17" i="5"/>
  <c r="M17" i="5"/>
  <c r="F10" i="5" s="1"/>
  <c r="L17" i="5"/>
  <c r="N16" i="5"/>
  <c r="F59" i="5" s="1"/>
  <c r="M16" i="5"/>
  <c r="F58" i="5" s="1"/>
  <c r="L16" i="5"/>
  <c r="F6" i="5" s="1"/>
  <c r="N15" i="5"/>
  <c r="M15" i="5"/>
  <c r="E12" i="5"/>
  <c r="D12" i="5"/>
  <c r="F9" i="5"/>
  <c r="F7" i="5"/>
  <c r="I32" i="3"/>
  <c r="H32" i="3"/>
  <c r="G34" i="3"/>
  <c r="G33" i="3"/>
  <c r="H36" i="3"/>
  <c r="H33" i="3"/>
  <c r="F21" i="3"/>
  <c r="F10" i="3"/>
  <c r="G43" i="3"/>
  <c r="V4" i="4"/>
  <c r="V5" i="4"/>
  <c r="V6" i="4"/>
  <c r="V7" i="4"/>
  <c r="V8" i="4"/>
  <c r="V9" i="4"/>
  <c r="V10" i="4"/>
  <c r="V11" i="4"/>
  <c r="V3" i="4"/>
  <c r="F5" i="3"/>
  <c r="E12" i="3"/>
  <c r="F55" i="3"/>
  <c r="M15" i="3"/>
  <c r="F4" i="3" s="1"/>
  <c r="N15" i="3"/>
  <c r="F56" i="3" s="1"/>
  <c r="M16" i="3"/>
  <c r="F58" i="3" s="1"/>
  <c r="N16" i="3"/>
  <c r="F59" i="3" s="1"/>
  <c r="M17" i="3"/>
  <c r="F61" i="3" s="1"/>
  <c r="N17" i="3"/>
  <c r="F62" i="3" s="1"/>
  <c r="L16" i="3"/>
  <c r="F57" i="3" s="1"/>
  <c r="L17" i="3"/>
  <c r="F60" i="3" s="1"/>
  <c r="L15" i="3"/>
  <c r="F54" i="3" s="1"/>
  <c r="D12" i="3"/>
  <c r="I18" i="3"/>
  <c r="J28" i="3" s="1"/>
  <c r="G18" i="3"/>
  <c r="K28" i="3" s="1"/>
  <c r="E18" i="3"/>
  <c r="F22" i="3" s="1"/>
  <c r="C18" i="3"/>
  <c r="G23" i="3" s="1"/>
  <c r="F61" i="5" l="1"/>
  <c r="G61" i="5" s="1"/>
  <c r="F8" i="5"/>
  <c r="F54" i="5"/>
  <c r="F3" i="5"/>
  <c r="F4" i="5"/>
  <c r="F55" i="5"/>
  <c r="L23" i="5"/>
  <c r="F62" i="5"/>
  <c r="F11" i="5"/>
  <c r="L26" i="5"/>
  <c r="M26" i="5" s="1"/>
  <c r="L24" i="5"/>
  <c r="G29" i="5"/>
  <c r="G28" i="5"/>
  <c r="G27" i="5"/>
  <c r="G26" i="5"/>
  <c r="G25" i="5"/>
  <c r="G24" i="5"/>
  <c r="G23" i="5"/>
  <c r="G22" i="5"/>
  <c r="G21" i="5"/>
  <c r="M11" i="5"/>
  <c r="M28" i="5" s="1"/>
  <c r="F5" i="5"/>
  <c r="F56" i="5"/>
  <c r="G56" i="5" s="1"/>
  <c r="F29" i="5"/>
  <c r="F27" i="5"/>
  <c r="H27" i="5" s="1"/>
  <c r="F25" i="5"/>
  <c r="F22" i="5"/>
  <c r="H22" i="5" s="1"/>
  <c r="F28" i="5"/>
  <c r="H28" i="5" s="1"/>
  <c r="I28" i="5" s="1"/>
  <c r="F26" i="5"/>
  <c r="H26" i="5" s="1"/>
  <c r="I26" i="5" s="1"/>
  <c r="F24" i="5"/>
  <c r="F23" i="5"/>
  <c r="F21" i="5"/>
  <c r="L25" i="5"/>
  <c r="F57" i="5"/>
  <c r="G57" i="5" s="1"/>
  <c r="F26" i="3"/>
  <c r="F6" i="3"/>
  <c r="F25" i="3"/>
  <c r="F24" i="3"/>
  <c r="K24" i="3"/>
  <c r="F7" i="3"/>
  <c r="F8" i="3"/>
  <c r="F9" i="3"/>
  <c r="F3" i="3"/>
  <c r="F11" i="3"/>
  <c r="M11" i="3"/>
  <c r="F23" i="3"/>
  <c r="G22" i="3"/>
  <c r="G25" i="3"/>
  <c r="G24" i="3"/>
  <c r="H24" i="3" s="1"/>
  <c r="G27" i="3"/>
  <c r="F27" i="3"/>
  <c r="G21" i="3"/>
  <c r="H21" i="3" s="1"/>
  <c r="I21" i="3" s="1"/>
  <c r="J24" i="3"/>
  <c r="L24" i="3" s="1"/>
  <c r="G39" i="3"/>
  <c r="J22" i="3"/>
  <c r="J25" i="3"/>
  <c r="J23" i="3"/>
  <c r="L28" i="3"/>
  <c r="J27" i="3"/>
  <c r="J21" i="3"/>
  <c r="J29" i="3"/>
  <c r="J26" i="3"/>
  <c r="K22" i="3"/>
  <c r="K21" i="3"/>
  <c r="K29" i="3"/>
  <c r="K23" i="3"/>
  <c r="K27" i="3"/>
  <c r="K25" i="3"/>
  <c r="L25" i="3" s="1"/>
  <c r="K26" i="3"/>
  <c r="H23" i="3"/>
  <c r="H25" i="3"/>
  <c r="G29" i="3"/>
  <c r="G26" i="3"/>
  <c r="H26" i="3" s="1"/>
  <c r="F29" i="3"/>
  <c r="H29" i="3" s="1"/>
  <c r="F28" i="3"/>
  <c r="G28" i="3"/>
  <c r="G58" i="5" l="1"/>
  <c r="H54" i="5"/>
  <c r="G55" i="5"/>
  <c r="H55" i="5" s="1"/>
  <c r="G60" i="5"/>
  <c r="G59" i="5"/>
  <c r="G62" i="5"/>
  <c r="I22" i="5"/>
  <c r="M27" i="5"/>
  <c r="M25" i="5"/>
  <c r="I27" i="5"/>
  <c r="M22" i="5"/>
  <c r="M23" i="5"/>
  <c r="H29" i="5"/>
  <c r="I29" i="5" s="1"/>
  <c r="I23" i="5"/>
  <c r="M29" i="5"/>
  <c r="I24" i="5"/>
  <c r="M21" i="5"/>
  <c r="H51" i="5"/>
  <c r="H37" i="5"/>
  <c r="H47" i="5"/>
  <c r="H48" i="5"/>
  <c r="H39" i="5"/>
  <c r="F12" i="5"/>
  <c r="H25" i="5"/>
  <c r="I25" i="5" s="1"/>
  <c r="M24" i="5"/>
  <c r="G49" i="3"/>
  <c r="H49" i="3" s="1"/>
  <c r="G35" i="3"/>
  <c r="G50" i="3"/>
  <c r="G47" i="3"/>
  <c r="G45" i="3"/>
  <c r="G37" i="3"/>
  <c r="G46" i="3"/>
  <c r="H46" i="3" s="1"/>
  <c r="G48" i="3"/>
  <c r="G44" i="3"/>
  <c r="G51" i="3"/>
  <c r="L26" i="3"/>
  <c r="F12" i="3"/>
  <c r="G62" i="3" s="1"/>
  <c r="G58" i="3"/>
  <c r="G61" i="3"/>
  <c r="G59" i="3"/>
  <c r="H43" i="3"/>
  <c r="I43" i="3" s="1"/>
  <c r="I24" i="3"/>
  <c r="G40" i="3"/>
  <c r="I23" i="3"/>
  <c r="I29" i="3"/>
  <c r="M26" i="3"/>
  <c r="M28" i="3"/>
  <c r="G36" i="3"/>
  <c r="I26" i="3"/>
  <c r="I25" i="3"/>
  <c r="M25" i="3"/>
  <c r="G38" i="3"/>
  <c r="M24" i="3"/>
  <c r="L21" i="3"/>
  <c r="M21" i="3" s="1"/>
  <c r="L22" i="3"/>
  <c r="M22" i="3" s="1"/>
  <c r="L27" i="3"/>
  <c r="M27" i="3" s="1"/>
  <c r="L29" i="3"/>
  <c r="M29" i="3" s="1"/>
  <c r="L23" i="3"/>
  <c r="M23" i="3" s="1"/>
  <c r="H27" i="3"/>
  <c r="I27" i="3" s="1"/>
  <c r="H28" i="3"/>
  <c r="I28" i="3" s="1"/>
  <c r="H22" i="3"/>
  <c r="I22" i="3" s="1"/>
  <c r="I37" i="5" l="1"/>
  <c r="H59" i="5"/>
  <c r="H57" i="5"/>
  <c r="H38" i="5"/>
  <c r="H40" i="5"/>
  <c r="H62" i="5"/>
  <c r="H49" i="5"/>
  <c r="H46" i="5"/>
  <c r="I46" i="5" s="1"/>
  <c r="H50" i="5"/>
  <c r="H44" i="5"/>
  <c r="I44" i="5" s="1"/>
  <c r="G56" i="3"/>
  <c r="H62" i="3" s="1"/>
  <c r="G57" i="3"/>
  <c r="H57" i="3" s="1"/>
  <c r="H34" i="3"/>
  <c r="I34" i="3" s="1"/>
  <c r="G60" i="3"/>
  <c r="G55" i="3"/>
  <c r="G54" i="3"/>
  <c r="H55" i="3"/>
  <c r="H61" i="3"/>
  <c r="H58" i="3"/>
  <c r="H35" i="3"/>
  <c r="H51" i="3"/>
  <c r="H37" i="3"/>
  <c r="H50" i="3"/>
  <c r="H45" i="3"/>
  <c r="H40" i="3"/>
  <c r="H44" i="3"/>
  <c r="H39" i="3"/>
  <c r="H38" i="3"/>
  <c r="H48" i="3"/>
  <c r="H47" i="3"/>
  <c r="I40" i="5" l="1"/>
  <c r="I39" i="5"/>
  <c r="I38" i="5"/>
  <c r="I51" i="5"/>
  <c r="I49" i="5"/>
  <c r="I47" i="5"/>
  <c r="I36" i="5"/>
  <c r="I50" i="5"/>
  <c r="H58" i="5"/>
  <c r="I58" i="5" s="1"/>
  <c r="I45" i="5"/>
  <c r="H56" i="5"/>
  <c r="I48" i="5"/>
  <c r="I43" i="5"/>
  <c r="H60" i="5"/>
  <c r="H61" i="5"/>
  <c r="H56" i="3"/>
  <c r="H60" i="3"/>
  <c r="I61" i="3" s="1"/>
  <c r="H59" i="3"/>
  <c r="I57" i="3" s="1"/>
  <c r="H54" i="3"/>
  <c r="I59" i="3"/>
  <c r="I62" i="3"/>
  <c r="I54" i="3"/>
  <c r="I56" i="3"/>
  <c r="I58" i="3"/>
  <c r="I55" i="3"/>
  <c r="I50" i="3"/>
  <c r="I46" i="3"/>
  <c r="J43" i="3" s="1"/>
  <c r="I36" i="3"/>
  <c r="I49" i="3"/>
  <c r="I39" i="3"/>
  <c r="I51" i="3"/>
  <c r="I47" i="3"/>
  <c r="I33" i="3"/>
  <c r="I44" i="3"/>
  <c r="J44" i="3" s="1"/>
  <c r="I37" i="3"/>
  <c r="I40" i="3"/>
  <c r="I48" i="3"/>
  <c r="I35" i="3"/>
  <c r="I38" i="3"/>
  <c r="I45" i="3"/>
  <c r="I61" i="5" l="1"/>
  <c r="I59" i="5"/>
  <c r="I54" i="5"/>
  <c r="J43" i="5"/>
  <c r="J51" i="5"/>
  <c r="J50" i="5"/>
  <c r="J44" i="5"/>
  <c r="J45" i="5"/>
  <c r="J37" i="5"/>
  <c r="J34" i="5"/>
  <c r="J40" i="5"/>
  <c r="J38" i="5"/>
  <c r="J33" i="5"/>
  <c r="J36" i="5"/>
  <c r="J46" i="5"/>
  <c r="I62" i="5"/>
  <c r="I56" i="5"/>
  <c r="J39" i="5"/>
  <c r="J48" i="5"/>
  <c r="J49" i="5"/>
  <c r="J32" i="5"/>
  <c r="I55" i="5"/>
  <c r="I60" i="5"/>
  <c r="J47" i="5"/>
  <c r="I57" i="5"/>
  <c r="J35" i="5"/>
  <c r="I60" i="3"/>
  <c r="J60" i="3" s="1"/>
  <c r="J58" i="3"/>
  <c r="J56" i="3"/>
  <c r="J59" i="3"/>
  <c r="J61" i="3"/>
  <c r="J62" i="3"/>
  <c r="J55" i="3"/>
  <c r="J57" i="3"/>
  <c r="J32" i="3"/>
  <c r="J39" i="3"/>
  <c r="J46" i="3"/>
  <c r="J49" i="3"/>
  <c r="J34" i="3"/>
  <c r="J47" i="3"/>
  <c r="J36" i="3"/>
  <c r="J33" i="3"/>
  <c r="J45" i="3"/>
  <c r="K45" i="3" s="1"/>
  <c r="J51" i="3"/>
  <c r="K44" i="3"/>
  <c r="J48" i="3"/>
  <c r="J50" i="3"/>
  <c r="J35" i="3"/>
  <c r="J37" i="3"/>
  <c r="J40" i="3"/>
  <c r="J38" i="3"/>
  <c r="J55" i="5" l="1"/>
  <c r="J58" i="5"/>
  <c r="J57" i="5"/>
  <c r="J56" i="5"/>
  <c r="J61" i="5"/>
  <c r="K49" i="5"/>
  <c r="K45" i="5"/>
  <c r="K44" i="5"/>
  <c r="K43" i="5"/>
  <c r="K47" i="5"/>
  <c r="K50" i="5"/>
  <c r="K36" i="5"/>
  <c r="W47" i="5" s="1"/>
  <c r="AB47" i="5" s="1"/>
  <c r="K39" i="5"/>
  <c r="W50" i="5" s="1"/>
  <c r="AB50" i="5" s="1"/>
  <c r="K32" i="5"/>
  <c r="W43" i="5" s="1"/>
  <c r="K34" i="5"/>
  <c r="W45" i="5" s="1"/>
  <c r="AB45" i="5" s="1"/>
  <c r="K38" i="5"/>
  <c r="W49" i="5" s="1"/>
  <c r="AB49" i="5" s="1"/>
  <c r="J60" i="5"/>
  <c r="J62" i="5"/>
  <c r="K46" i="5"/>
  <c r="K40" i="5"/>
  <c r="W51" i="5" s="1"/>
  <c r="AB51" i="5" s="1"/>
  <c r="J54" i="5"/>
  <c r="K35" i="5"/>
  <c r="W46" i="5" s="1"/>
  <c r="AB46" i="5" s="1"/>
  <c r="K37" i="5"/>
  <c r="W48" i="5" s="1"/>
  <c r="AB48" i="5" s="1"/>
  <c r="K48" i="5"/>
  <c r="J59" i="5"/>
  <c r="K33" i="5"/>
  <c r="W44" i="5" s="1"/>
  <c r="AB44" i="5" s="1"/>
  <c r="K51" i="5"/>
  <c r="K33" i="3"/>
  <c r="W44" i="3" s="1"/>
  <c r="AB44" i="3" s="1"/>
  <c r="K32" i="3"/>
  <c r="W43" i="3" s="1"/>
  <c r="AB43" i="3" s="1"/>
  <c r="J54" i="3"/>
  <c r="K55" i="3" s="1"/>
  <c r="L55" i="3" s="1"/>
  <c r="K62" i="3"/>
  <c r="K61" i="3"/>
  <c r="K59" i="3"/>
  <c r="K60" i="3"/>
  <c r="K54" i="3"/>
  <c r="K57" i="3"/>
  <c r="K58" i="3"/>
  <c r="K37" i="3"/>
  <c r="W48" i="3" s="1"/>
  <c r="AB48" i="3" s="1"/>
  <c r="K38" i="3"/>
  <c r="W49" i="3" s="1"/>
  <c r="AB49" i="3" s="1"/>
  <c r="K34" i="3"/>
  <c r="W45" i="3" s="1"/>
  <c r="AB45" i="3" s="1"/>
  <c r="K43" i="3"/>
  <c r="K36" i="3"/>
  <c r="W47" i="3" s="1"/>
  <c r="AB47" i="3" s="1"/>
  <c r="K50" i="3"/>
  <c r="K48" i="3"/>
  <c r="K49" i="3"/>
  <c r="K35" i="3"/>
  <c r="W46" i="3" s="1"/>
  <c r="AB46" i="3" s="1"/>
  <c r="K47" i="3"/>
  <c r="K51" i="3"/>
  <c r="K46" i="3"/>
  <c r="K40" i="3"/>
  <c r="W51" i="3" s="1"/>
  <c r="AB51" i="3" s="1"/>
  <c r="K39" i="3"/>
  <c r="W50" i="3" s="1"/>
  <c r="AB50" i="3" s="1"/>
  <c r="K59" i="5" l="1"/>
  <c r="AF47" i="5"/>
  <c r="K54" i="5"/>
  <c r="K60" i="5"/>
  <c r="L50" i="5"/>
  <c r="L47" i="5"/>
  <c r="L48" i="5"/>
  <c r="L44" i="5"/>
  <c r="L45" i="5"/>
  <c r="L46" i="5"/>
  <c r="L43" i="5"/>
  <c r="K55" i="5"/>
  <c r="K57" i="5"/>
  <c r="L51" i="5"/>
  <c r="L49" i="5"/>
  <c r="K62" i="5"/>
  <c r="K58" i="5"/>
  <c r="K56" i="5"/>
  <c r="K61" i="5"/>
  <c r="K56" i="3"/>
  <c r="L59" i="3" s="1"/>
  <c r="L50" i="3"/>
  <c r="L57" i="3"/>
  <c r="L56" i="3"/>
  <c r="L58" i="3"/>
  <c r="L54" i="3"/>
  <c r="M55" i="3" s="1"/>
  <c r="L60" i="3"/>
  <c r="L61" i="3"/>
  <c r="L43" i="3"/>
  <c r="L46" i="3"/>
  <c r="L47" i="3"/>
  <c r="L48" i="3"/>
  <c r="L51" i="3"/>
  <c r="L44" i="3"/>
  <c r="L45" i="3"/>
  <c r="L49" i="3"/>
  <c r="AF47" i="3"/>
  <c r="L57" i="5" l="1"/>
  <c r="L58" i="5"/>
  <c r="L56" i="5"/>
  <c r="M44" i="5"/>
  <c r="X44" i="5" s="1"/>
  <c r="AC44" i="5" s="1"/>
  <c r="M46" i="5"/>
  <c r="X46" i="5" s="1"/>
  <c r="AC46" i="5" s="1"/>
  <c r="M45" i="5"/>
  <c r="S45" i="5" s="1"/>
  <c r="M43" i="5"/>
  <c r="S43" i="5" s="1"/>
  <c r="L59" i="5"/>
  <c r="L62" i="5"/>
  <c r="M49" i="5"/>
  <c r="M50" i="5"/>
  <c r="M47" i="5"/>
  <c r="M51" i="5"/>
  <c r="L60" i="5"/>
  <c r="M48" i="5"/>
  <c r="L61" i="5"/>
  <c r="L54" i="5"/>
  <c r="L55" i="5"/>
  <c r="M58" i="3"/>
  <c r="M49" i="3"/>
  <c r="S49" i="3" s="1"/>
  <c r="B14" i="4" s="1"/>
  <c r="L62" i="3"/>
  <c r="M62" i="3" s="1"/>
  <c r="Y51" i="3" s="1"/>
  <c r="AD51" i="3" s="1"/>
  <c r="M61" i="3"/>
  <c r="M57" i="3"/>
  <c r="Y46" i="3" s="1"/>
  <c r="AD46" i="3" s="1"/>
  <c r="M59" i="3"/>
  <c r="Y48" i="3" s="1"/>
  <c r="AD48" i="3" s="1"/>
  <c r="M56" i="3"/>
  <c r="Y45" i="3" s="1"/>
  <c r="AD45" i="3" s="1"/>
  <c r="M54" i="3"/>
  <c r="Y43" i="3" s="1"/>
  <c r="AD43" i="3" s="1"/>
  <c r="M60" i="3"/>
  <c r="Y49" i="3" s="1"/>
  <c r="AD49" i="3" s="1"/>
  <c r="M45" i="3"/>
  <c r="B10" i="4" s="1"/>
  <c r="P3" i="4" s="1"/>
  <c r="M48" i="3"/>
  <c r="S48" i="3" s="1"/>
  <c r="B13" i="4" s="1"/>
  <c r="P4" i="4" s="1"/>
  <c r="M46" i="3"/>
  <c r="S46" i="3" s="1"/>
  <c r="B11" i="4" s="1"/>
  <c r="M47" i="3"/>
  <c r="S47" i="3" s="1"/>
  <c r="B12" i="4" s="1"/>
  <c r="O4" i="4" s="1"/>
  <c r="M50" i="3"/>
  <c r="S50" i="3" s="1"/>
  <c r="B15" i="4" s="1"/>
  <c r="O5" i="4" s="1"/>
  <c r="M44" i="3"/>
  <c r="B9" i="4" s="1"/>
  <c r="M43" i="3"/>
  <c r="M51" i="3"/>
  <c r="S51" i="3" s="1"/>
  <c r="B16" i="4" s="1"/>
  <c r="P5" i="4" s="1"/>
  <c r="Y44" i="3"/>
  <c r="AD44" i="3" s="1"/>
  <c r="Y47" i="3"/>
  <c r="AD47" i="3" s="1"/>
  <c r="M56" i="5" l="1"/>
  <c r="Y45" i="5" s="1"/>
  <c r="AD45" i="5" s="1"/>
  <c r="M58" i="5"/>
  <c r="Y47" i="5" s="1"/>
  <c r="AD47" i="5" s="1"/>
  <c r="M55" i="5"/>
  <c r="Y44" i="5" s="1"/>
  <c r="AD44" i="5" s="1"/>
  <c r="M59" i="5"/>
  <c r="Y48" i="5" s="1"/>
  <c r="AD48" i="5" s="1"/>
  <c r="M60" i="5"/>
  <c r="Y49" i="5" s="1"/>
  <c r="AD49" i="5" s="1"/>
  <c r="S44" i="5"/>
  <c r="X45" i="5"/>
  <c r="AC45" i="5" s="1"/>
  <c r="S46" i="5"/>
  <c r="X43" i="5"/>
  <c r="AC43" i="5" s="1"/>
  <c r="M57" i="5"/>
  <c r="Y46" i="5" s="1"/>
  <c r="AD46" i="5" s="1"/>
  <c r="M54" i="5"/>
  <c r="Y43" i="5" s="1"/>
  <c r="AD43" i="5" s="1"/>
  <c r="X51" i="5"/>
  <c r="AC51" i="5" s="1"/>
  <c r="S51" i="5"/>
  <c r="M61" i="5"/>
  <c r="Y50" i="5" s="1"/>
  <c r="AD50" i="5" s="1"/>
  <c r="S47" i="5"/>
  <c r="X47" i="5"/>
  <c r="AC47" i="5" s="1"/>
  <c r="X48" i="5"/>
  <c r="AC48" i="5" s="1"/>
  <c r="S48" i="5"/>
  <c r="S50" i="5"/>
  <c r="X50" i="5"/>
  <c r="AC50" i="5" s="1"/>
  <c r="X49" i="5"/>
  <c r="AC49" i="5" s="1"/>
  <c r="S49" i="5"/>
  <c r="M62" i="5"/>
  <c r="Y51" i="5" s="1"/>
  <c r="AD51" i="5" s="1"/>
  <c r="R4" i="4"/>
  <c r="J9" i="4"/>
  <c r="R10" i="4"/>
  <c r="J11" i="4"/>
  <c r="R7" i="4"/>
  <c r="J10" i="4"/>
  <c r="R6" i="4"/>
  <c r="I10" i="4"/>
  <c r="R5" i="4"/>
  <c r="K9" i="4"/>
  <c r="R8" i="4"/>
  <c r="K10" i="4"/>
  <c r="R9" i="4"/>
  <c r="I11" i="4"/>
  <c r="R11" i="4"/>
  <c r="K11" i="4"/>
  <c r="X45" i="3"/>
  <c r="AC45" i="3" s="1"/>
  <c r="X47" i="3"/>
  <c r="AC47" i="3" s="1"/>
  <c r="X48" i="3"/>
  <c r="AC48" i="3" s="1"/>
  <c r="X43" i="3"/>
  <c r="AC43" i="3" s="1"/>
  <c r="X44" i="3"/>
  <c r="AC44" i="3" s="1"/>
  <c r="X51" i="3"/>
  <c r="AC51" i="3" s="1"/>
  <c r="Y50" i="3"/>
  <c r="AD50" i="3" s="1"/>
  <c r="AH47" i="3" s="1"/>
  <c r="X46" i="3"/>
  <c r="AC46" i="3" s="1"/>
  <c r="X50" i="3"/>
  <c r="AC50" i="3" s="1"/>
  <c r="X49" i="3"/>
  <c r="AC49" i="3" s="1"/>
  <c r="AG47" i="5" l="1"/>
  <c r="AH47" i="5"/>
  <c r="S9" i="4"/>
  <c r="S7" i="4"/>
  <c r="S10" i="4"/>
  <c r="S5" i="4"/>
  <c r="S4" i="4"/>
  <c r="S8" i="4"/>
  <c r="S11" i="4"/>
  <c r="S6" i="4"/>
  <c r="S3" i="4"/>
  <c r="AG47" i="3"/>
  <c r="S13" i="4" l="1"/>
</calcChain>
</file>

<file path=xl/sharedStrings.xml><?xml version="1.0" encoding="utf-8"?>
<sst xmlns="http://schemas.openxmlformats.org/spreadsheetml/2006/main" count="173" uniqueCount="49">
  <si>
    <t>https://www.real-statistics.com/matrices-and-iterative-procedures/iterative-proportional-fitting-procedure-ipfp/</t>
  </si>
  <si>
    <t>i</t>
  </si>
  <si>
    <t>j</t>
  </si>
  <si>
    <t>Initial matrix 1</t>
  </si>
  <si>
    <t>Initial matrix 2</t>
  </si>
  <si>
    <t>Initial matrix 3</t>
  </si>
  <si>
    <t>Npop</t>
  </si>
  <si>
    <t>3)</t>
  </si>
  <si>
    <t>Total</t>
  </si>
  <si>
    <t>Income</t>
  </si>
  <si>
    <t>Age</t>
  </si>
  <si>
    <t>Survey count</t>
  </si>
  <si>
    <t>Pr(j)</t>
  </si>
  <si>
    <t>Pr(i)</t>
  </si>
  <si>
    <t>Pr(j)*Pr(i)</t>
  </si>
  <si>
    <t>Pop count</t>
  </si>
  <si>
    <t>1) 1</t>
  </si>
  <si>
    <t>initial matrix</t>
  </si>
  <si>
    <t>IPF (K=0)</t>
  </si>
  <si>
    <t>IPF(k=1)</t>
  </si>
  <si>
    <t>IPF(k=2)</t>
  </si>
  <si>
    <t>IPF(K=3)</t>
  </si>
  <si>
    <t>IPF(K=4)</t>
  </si>
  <si>
    <t>2) tij</t>
  </si>
  <si>
    <t>IPF(K=5)</t>
  </si>
  <si>
    <t>IPF(K=6)</t>
  </si>
  <si>
    <t>AiBj</t>
  </si>
  <si>
    <t>Tc_ij</t>
  </si>
  <si>
    <t xml:space="preserve">3) </t>
  </si>
  <si>
    <t>k</t>
  </si>
  <si>
    <t>O</t>
  </si>
  <si>
    <t>D</t>
  </si>
  <si>
    <t>AB</t>
  </si>
  <si>
    <t>γ</t>
  </si>
  <si>
    <t>OiDj</t>
  </si>
  <si>
    <t>Tij</t>
  </si>
  <si>
    <t>4)</t>
  </si>
  <si>
    <t>tij</t>
  </si>
  <si>
    <t>Oi</t>
  </si>
  <si>
    <t>Dj</t>
  </si>
  <si>
    <t>I,J</t>
  </si>
  <si>
    <t>I=1</t>
  </si>
  <si>
    <t>I=2</t>
  </si>
  <si>
    <t>I=3</t>
  </si>
  <si>
    <t>J=1</t>
  </si>
  <si>
    <t>J=2</t>
  </si>
  <si>
    <t>J=33</t>
  </si>
  <si>
    <t>Zone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</si>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</sst>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5" x14ac:knownFonts="1">
    <font>
      <sz val="10"/>
      <name val="Arial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2" borderId="0" xfId="0" applyFont="1" applyFill="1"/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2" fontId="1" fillId="4" borderId="7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2" fontId="1" fillId="6" borderId="6" xfId="0" applyNumberFormat="1" applyFont="1" applyFill="1" applyBorder="1" applyAlignment="1">
      <alignment horizontal="center" vertical="center"/>
    </xf>
    <xf numFmtId="2" fontId="9" fillId="3" borderId="5" xfId="0" applyNumberFormat="1" applyFont="1" applyFill="1" applyBorder="1" applyAlignment="1">
      <alignment horizontal="center" vertical="center"/>
    </xf>
    <xf numFmtId="2" fontId="9" fillId="3" borderId="8" xfId="0" applyNumberFormat="1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64" fontId="9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1" fillId="4" borderId="8" xfId="0" applyNumberFormat="1" applyFont="1" applyFill="1" applyBorder="1" applyAlignment="1">
      <alignment horizontal="center" vertical="center"/>
    </xf>
    <xf numFmtId="2" fontId="1" fillId="6" borderId="9" xfId="0" applyNumberFormat="1" applyFont="1" applyFill="1" applyBorder="1" applyAlignment="1">
      <alignment horizontal="center" vertical="center"/>
    </xf>
    <xf numFmtId="2" fontId="1" fillId="4" borderId="10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65" fontId="13" fillId="3" borderId="0" xfId="0" applyNumberFormat="1" applyFont="1" applyFill="1" applyAlignment="1">
      <alignment horizontal="center" vertical="center"/>
    </xf>
    <xf numFmtId="2" fontId="13" fillId="3" borderId="0" xfId="0" applyNumberFormat="1" applyFont="1" applyFill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9" fontId="0" fillId="0" borderId="0" xfId="0" applyNumberFormat="1"/>
    <xf numFmtId="9" fontId="0" fillId="0" borderId="0" xfId="1" applyFont="1" applyAlignment="1">
      <alignment horizontal="center" vertical="center"/>
    </xf>
    <xf numFmtId="2" fontId="12" fillId="3" borderId="5" xfId="0" applyNumberFormat="1" applyFont="1" applyFill="1" applyBorder="1" applyAlignment="1">
      <alignment horizontal="center" vertical="center"/>
    </xf>
    <xf numFmtId="2" fontId="12" fillId="4" borderId="5" xfId="0" applyNumberFormat="1" applyFont="1" applyFill="1" applyBorder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2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Graphical comparison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092825896762905"/>
          <c:y val="0.16245370370370371"/>
          <c:w val="0.8712939632545931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2'!$W$42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'Exercise 2'!$W$43:$W$51</c:f>
              <c:numCache>
                <c:formatCode>0.00</c:formatCode>
                <c:ptCount val="9"/>
                <c:pt idx="0">
                  <c:v>20.833333333333336</c:v>
                </c:pt>
                <c:pt idx="1">
                  <c:v>12.500000000000004</c:v>
                </c:pt>
                <c:pt idx="2">
                  <c:v>16.666666666666664</c:v>
                </c:pt>
                <c:pt idx="3">
                  <c:v>37.5</c:v>
                </c:pt>
                <c:pt idx="4">
                  <c:v>22.5</c:v>
                </c:pt>
                <c:pt idx="5">
                  <c:v>30</c:v>
                </c:pt>
                <c:pt idx="6">
                  <c:v>41.666666666666671</c:v>
                </c:pt>
                <c:pt idx="7">
                  <c:v>25.000000000000007</c:v>
                </c:pt>
                <c:pt idx="8">
                  <c:v>33.333333333333329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1-457A-9707-4AD28A26FE31}"/>
            </c:ext>
          </c:extLst>
        </c:ser>
        <c:ser>
          <c:idx val="1"/>
          <c:order val="1"/>
          <c:tx>
            <c:strRef>
              <c:f>'Exercise 2'!$X$42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'Exercise 2'!$X$43:$X$51</c:f>
              <c:numCache>
                <c:formatCode>0.00</c:formatCode>
                <c:ptCount val="9"/>
                <c:pt idx="0">
                  <c:v>27.620527895331421</c:v>
                </c:pt>
                <c:pt idx="1">
                  <c:v>7.3469121022125332</c:v>
                </c:pt>
                <c:pt idx="2">
                  <c:v>15.03256000245605</c:v>
                </c:pt>
                <c:pt idx="3">
                  <c:v>32.588786401735327</c:v>
                </c:pt>
                <c:pt idx="4">
                  <c:v>34.131991107923511</c:v>
                </c:pt>
                <c:pt idx="5">
                  <c:v>23.279222490341152</c:v>
                </c:pt>
                <c:pt idx="6">
                  <c:v>39.790258153633737</c:v>
                </c:pt>
                <c:pt idx="7">
                  <c:v>18.521991252378754</c:v>
                </c:pt>
                <c:pt idx="8">
                  <c:v>41.687750593987523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1-457A-9707-4AD28A26FE31}"/>
            </c:ext>
          </c:extLst>
        </c:ser>
        <c:ser>
          <c:idx val="2"/>
          <c:order val="2"/>
          <c:tx>
            <c:strRef>
              <c:f>'Exercise 2'!$Y$42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'Exercise 2'!$Y$43:$Y$51</c:f>
              <c:numCache>
                <c:formatCode>0.00</c:formatCode>
                <c:ptCount val="9"/>
                <c:pt idx="0">
                  <c:v>26.037689146979048</c:v>
                </c:pt>
                <c:pt idx="1">
                  <c:v>10.624878783054676</c:v>
                </c:pt>
                <c:pt idx="2">
                  <c:v>13.337432069966274</c:v>
                </c:pt>
                <c:pt idx="3">
                  <c:v>37.018540028196753</c:v>
                </c:pt>
                <c:pt idx="4">
                  <c:v>31.316900578069014</c:v>
                </c:pt>
                <c:pt idx="5">
                  <c:v>21.664559393734233</c:v>
                </c:pt>
                <c:pt idx="6">
                  <c:v>36.941759725039759</c:v>
                </c:pt>
                <c:pt idx="7">
                  <c:v>18.054661323516807</c:v>
                </c:pt>
                <c:pt idx="8">
                  <c:v>45.003578951443437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A1-457A-9707-4AD28A26FE31}"/>
            </c:ext>
          </c:extLst>
        </c:ser>
        <c:ser>
          <c:idx val="3"/>
          <c:order val="3"/>
          <c:tx>
            <c:strRef>
              <c:f>'Exercise 2'!$Z$42</c:f>
              <c:strCache>
                <c:ptCount val="1"/>
                <c:pt idx="0">
                  <c:v>Tc_ij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'Exercise 2'!$Z$43:$Z$51</c:f>
              <c:numCache>
                <c:formatCode>0.00</c:formatCode>
                <c:ptCount val="9"/>
                <c:pt idx="0">
                  <c:v>31</c:v>
                </c:pt>
                <c:pt idx="1">
                  <c:v>4</c:v>
                </c:pt>
                <c:pt idx="2">
                  <c:v>15</c:v>
                </c:pt>
                <c:pt idx="3">
                  <c:v>32</c:v>
                </c:pt>
                <c:pt idx="4">
                  <c:v>36</c:v>
                </c:pt>
                <c:pt idx="5">
                  <c:v>22</c:v>
                </c:pt>
                <c:pt idx="6">
                  <c:v>37</c:v>
                </c:pt>
                <c:pt idx="7">
                  <c:v>20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A1-457A-9707-4AD28A26F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823279"/>
        <c:axId val="2073315455"/>
      </c:barChart>
      <c:catAx>
        <c:axId val="181082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73315455"/>
        <c:crosses val="autoZero"/>
        <c:auto val="1"/>
        <c:lblAlgn val="ctr"/>
        <c:lblOffset val="100"/>
        <c:noMultiLvlLbl val="0"/>
      </c:catAx>
      <c:valAx>
        <c:axId val="207331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1082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Graphical comparison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0092825896762905"/>
          <c:y val="0.16245370370370371"/>
          <c:w val="0.8712939632545931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2 (2)'!$W$42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'Exercise 2 (2)'!$W$43:$W$51</c:f>
              <c:numCache>
                <c:formatCode>0.00</c:formatCode>
                <c:ptCount val="9"/>
                <c:pt idx="0">
                  <c:v>20.833333333333336</c:v>
                </c:pt>
                <c:pt idx="1">
                  <c:v>12.5</c:v>
                </c:pt>
                <c:pt idx="2">
                  <c:v>16.666666666666668</c:v>
                </c:pt>
                <c:pt idx="3">
                  <c:v>37.5</c:v>
                </c:pt>
                <c:pt idx="4">
                  <c:v>22.5</c:v>
                </c:pt>
                <c:pt idx="5">
                  <c:v>30</c:v>
                </c:pt>
                <c:pt idx="6">
                  <c:v>41.666666666666671</c:v>
                </c:pt>
                <c:pt idx="7">
                  <c:v>25</c:v>
                </c:pt>
                <c:pt idx="8">
                  <c:v>33.333333333333336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B-4A47-854E-0DAB1054479D}"/>
            </c:ext>
          </c:extLst>
        </c:ser>
        <c:ser>
          <c:idx val="1"/>
          <c:order val="1"/>
          <c:tx>
            <c:strRef>
              <c:f>'Exercise 2 (2)'!$X$42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'Exercise 2 (2)'!$X$43:$X$51</c:f>
              <c:numCache>
                <c:formatCode>0.00</c:formatCode>
                <c:ptCount val="9"/>
                <c:pt idx="0">
                  <c:v>27.620570673187544</c:v>
                </c:pt>
                <c:pt idx="1">
                  <c:v>7.3468284968430444</c:v>
                </c:pt>
                <c:pt idx="2">
                  <c:v>15.032600829969409</c:v>
                </c:pt>
                <c:pt idx="3">
                  <c:v>32.588936347665346</c:v>
                </c:pt>
                <c:pt idx="4">
                  <c:v>34.131706879917239</c:v>
                </c:pt>
                <c:pt idx="5">
                  <c:v>23.279356772417408</c:v>
                </c:pt>
                <c:pt idx="6">
                  <c:v>39.790334074933128</c:v>
                </c:pt>
                <c:pt idx="7">
                  <c:v>18.52178713264987</c:v>
                </c:pt>
                <c:pt idx="8">
                  <c:v>41.687878792417003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B-4A47-854E-0DAB1054479D}"/>
            </c:ext>
          </c:extLst>
        </c:ser>
        <c:ser>
          <c:idx val="2"/>
          <c:order val="2"/>
          <c:tx>
            <c:strRef>
              <c:f>'Exercise 2 (2)'!$Y$42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'Exercise 2 (2)'!$Y$43:$Y$51</c:f>
              <c:numCache>
                <c:formatCode>0.00</c:formatCode>
                <c:ptCount val="9"/>
                <c:pt idx="0">
                  <c:v>24.244003629699268</c:v>
                </c:pt>
                <c:pt idx="1">
                  <c:v>11.278742280716671</c:v>
                </c:pt>
                <c:pt idx="2">
                  <c:v>14.47725408958406</c:v>
                </c:pt>
                <c:pt idx="3">
                  <c:v>37.144888910481342</c:v>
                </c:pt>
                <c:pt idx="4">
                  <c:v>28.052536136825211</c:v>
                </c:pt>
                <c:pt idx="5">
                  <c:v>24.802574952693437</c:v>
                </c:pt>
                <c:pt idx="6">
                  <c:v>38.611122066424628</c:v>
                </c:pt>
                <c:pt idx="7">
                  <c:v>20.668764383226488</c:v>
                </c:pt>
                <c:pt idx="8">
                  <c:v>40.720113550348877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B-4A47-854E-0DAB1054479D}"/>
            </c:ext>
          </c:extLst>
        </c:ser>
        <c:ser>
          <c:idx val="3"/>
          <c:order val="3"/>
          <c:tx>
            <c:strRef>
              <c:f>'Exercise 2 (2)'!$Z$42</c:f>
              <c:strCache>
                <c:ptCount val="1"/>
                <c:pt idx="0">
                  <c:v>Tc_ij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'Exercise 2 (2)'!$Z$43:$Z$51</c:f>
              <c:numCache>
                <c:formatCode>0.00</c:formatCode>
                <c:ptCount val="9"/>
                <c:pt idx="0">
                  <c:v>31</c:v>
                </c:pt>
                <c:pt idx="1">
                  <c:v>4</c:v>
                </c:pt>
                <c:pt idx="2">
                  <c:v>15</c:v>
                </c:pt>
                <c:pt idx="3">
                  <c:v>32</c:v>
                </c:pt>
                <c:pt idx="4">
                  <c:v>36</c:v>
                </c:pt>
                <c:pt idx="5">
                  <c:v>22</c:v>
                </c:pt>
                <c:pt idx="6">
                  <c:v>37</c:v>
                </c:pt>
                <c:pt idx="7">
                  <c:v>20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B-4A47-854E-0DAB10544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823279"/>
        <c:axId val="2073315455"/>
      </c:barChart>
      <c:catAx>
        <c:axId val="181082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73315455"/>
        <c:crosses val="autoZero"/>
        <c:auto val="1"/>
        <c:lblAlgn val="ctr"/>
        <c:lblOffset val="100"/>
        <c:noMultiLvlLbl val="0"/>
      </c:catAx>
      <c:valAx>
        <c:axId val="207331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1082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355600</xdr:colOff>
      <xdr:row>52</xdr:row>
      <xdr:rowOff>55032</xdr:rowOff>
    </xdr:from>
    <xdr:to>
      <xdr:col>29</xdr:col>
      <xdr:colOff>279400</xdr:colOff>
      <xdr:row>67</xdr:row>
      <xdr:rowOff>126999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05E2B2-D59F-46BE-A22F-C7DF38324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27</xdr:col>
      <xdr:colOff>643585</xdr:colOff>
      <xdr:row>39</xdr:row>
      <xdr:rowOff>58307</xdr:rowOff>
    </xdr:from>
    <xdr:ext cx="936474" cy="213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AE54AEE-A6CE-409A-A07A-0D79C41389C2}"/>
                </a:ext>
              </a:extLst>
            </xdr:cNvPr>
            <xdr:cNvSpPr txBox="1"/>
          </xdr:nvSpPr>
          <xdr:spPr>
            <a:xfrm>
              <a:off x="17743228" y="7533164"/>
              <a:ext cx="936474" cy="213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p>
                            </m:sSup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^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AE54AEE-A6CE-409A-A07A-0D79C41389C2}"/>
                </a:ext>
              </a:extLst>
            </xdr:cNvPr>
            <xdr:cNvSpPr txBox="1"/>
          </xdr:nvSpPr>
          <xdr:spPr>
            <a:xfrm>
              <a:off x="17743228" y="7533164"/>
              <a:ext cx="936474" cy="213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=〖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𝑇^𝑐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𝑖𝑗−〖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𝑇^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〗_𝑖𝑗)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30</xdr:col>
      <xdr:colOff>571501</xdr:colOff>
      <xdr:row>40</xdr:row>
      <xdr:rowOff>99784</xdr:rowOff>
    </xdr:from>
    <xdr:to>
      <xdr:col>34</xdr:col>
      <xdr:colOff>52358</xdr:colOff>
      <xdr:row>44</xdr:row>
      <xdr:rowOff>90165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E8F0A7B-CC96-4959-8025-9410AF14F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3358" y="7774213"/>
          <a:ext cx="2057143" cy="752381"/>
        </a:xfrm>
        <a:prstGeom prst="rect">
          <a:avLst/>
        </a:prstGeom>
      </xdr:spPr>
    </xdr:pic>
    <xdr:clientData/>
  </xdr:twoCellAnchor>
  <xdr:oneCellAnchor>
    <xdr:from>
      <xdr:col>25</xdr:col>
      <xdr:colOff>190498</xdr:colOff>
      <xdr:row>39</xdr:row>
      <xdr:rowOff>81643</xdr:rowOff>
    </xdr:from>
    <xdr:ext cx="471715" cy="2233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9F9DF1E-5F19-48BE-9953-6874B09C324E}"/>
                </a:ext>
              </a:extLst>
            </xdr:cNvPr>
            <xdr:cNvSpPr txBox="1"/>
          </xdr:nvSpPr>
          <xdr:spPr>
            <a:xfrm>
              <a:off x="16001998" y="7556500"/>
              <a:ext cx="471715" cy="223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p>
                            </m:sSup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</m:sSub>
                      </m:e>
                      <m:sup/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9F9DF1E-5F19-48BE-9953-6874B09C324E}"/>
                </a:ext>
              </a:extLst>
            </xdr:cNvPr>
            <xdr:cNvSpPr txBox="1"/>
          </xdr:nvSpPr>
          <xdr:spPr>
            <a:xfrm>
              <a:off x="16001998" y="7556500"/>
              <a:ext cx="471715" cy="223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𝑇^𝑐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23</xdr:col>
      <xdr:colOff>217714</xdr:colOff>
      <xdr:row>39</xdr:row>
      <xdr:rowOff>45357</xdr:rowOff>
    </xdr:from>
    <xdr:ext cx="471715" cy="2414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395E87E-7A9E-4F27-BA00-78449F88BF86}"/>
                </a:ext>
              </a:extLst>
            </xdr:cNvPr>
            <xdr:cNvSpPr txBox="1"/>
          </xdr:nvSpPr>
          <xdr:spPr>
            <a:xfrm>
              <a:off x="14741071" y="7520214"/>
              <a:ext cx="471715" cy="241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^</m:t>
                                </m:r>
                              </m:sup>
                            </m:sSup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</m:sSub>
                      </m:e>
                      <m:sup/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395E87E-7A9E-4F27-BA00-78449F88BF86}"/>
                </a:ext>
              </a:extLst>
            </xdr:cNvPr>
            <xdr:cNvSpPr txBox="1"/>
          </xdr:nvSpPr>
          <xdr:spPr>
            <a:xfrm>
              <a:off x="14741071" y="7520214"/>
              <a:ext cx="471715" cy="241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𝑇^^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355600</xdr:colOff>
      <xdr:row>52</xdr:row>
      <xdr:rowOff>55032</xdr:rowOff>
    </xdr:from>
    <xdr:to>
      <xdr:col>29</xdr:col>
      <xdr:colOff>279400</xdr:colOff>
      <xdr:row>67</xdr:row>
      <xdr:rowOff>126999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CE525C-A55D-413E-B3B1-F3D3AAB69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27</xdr:col>
      <xdr:colOff>643585</xdr:colOff>
      <xdr:row>39</xdr:row>
      <xdr:rowOff>58307</xdr:rowOff>
    </xdr:from>
    <xdr:ext cx="936474" cy="213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5346E4E-DC07-406B-AC7C-317E83CD5417}"/>
                </a:ext>
              </a:extLst>
            </xdr:cNvPr>
            <xdr:cNvSpPr txBox="1"/>
          </xdr:nvSpPr>
          <xdr:spPr>
            <a:xfrm>
              <a:off x="17820335" y="7589407"/>
              <a:ext cx="936474" cy="213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p>
                            </m:sSup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^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5346E4E-DC07-406B-AC7C-317E83CD5417}"/>
                </a:ext>
              </a:extLst>
            </xdr:cNvPr>
            <xdr:cNvSpPr txBox="1"/>
          </xdr:nvSpPr>
          <xdr:spPr>
            <a:xfrm>
              <a:off x="17820335" y="7589407"/>
              <a:ext cx="936474" cy="213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=〖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(𝑇^𝑐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𝑖𝑗−〖𝑇^〗_𝑖𝑗)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30</xdr:col>
      <xdr:colOff>571501</xdr:colOff>
      <xdr:row>40</xdr:row>
      <xdr:rowOff>99784</xdr:rowOff>
    </xdr:from>
    <xdr:to>
      <xdr:col>34</xdr:col>
      <xdr:colOff>52358</xdr:colOff>
      <xdr:row>44</xdr:row>
      <xdr:rowOff>90165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89CA461-A1AC-4CAD-8FF6-3A5E62B0C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72301" y="7827734"/>
          <a:ext cx="2046257" cy="752381"/>
        </a:xfrm>
        <a:prstGeom prst="rect">
          <a:avLst/>
        </a:prstGeom>
      </xdr:spPr>
    </xdr:pic>
    <xdr:clientData/>
  </xdr:twoCellAnchor>
  <xdr:oneCellAnchor>
    <xdr:from>
      <xdr:col>25</xdr:col>
      <xdr:colOff>190498</xdr:colOff>
      <xdr:row>39</xdr:row>
      <xdr:rowOff>81643</xdr:rowOff>
    </xdr:from>
    <xdr:ext cx="471715" cy="2233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7933910-26EB-48DB-9563-C0A2E4106122}"/>
                </a:ext>
              </a:extLst>
            </xdr:cNvPr>
            <xdr:cNvSpPr txBox="1"/>
          </xdr:nvSpPr>
          <xdr:spPr>
            <a:xfrm>
              <a:off x="16084548" y="7612743"/>
              <a:ext cx="471715" cy="223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p>
                            </m:sSup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</m:sSub>
                      </m:e>
                      <m:sup/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7933910-26EB-48DB-9563-C0A2E4106122}"/>
                </a:ext>
              </a:extLst>
            </xdr:cNvPr>
            <xdr:cNvSpPr txBox="1"/>
          </xdr:nvSpPr>
          <xdr:spPr>
            <a:xfrm>
              <a:off x="16084548" y="7612743"/>
              <a:ext cx="471715" cy="223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𝑇^𝑐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23</xdr:col>
      <xdr:colOff>217714</xdr:colOff>
      <xdr:row>39</xdr:row>
      <xdr:rowOff>45357</xdr:rowOff>
    </xdr:from>
    <xdr:ext cx="471715" cy="2414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876667C-ECFD-40A2-A877-B16558F48967}"/>
                </a:ext>
              </a:extLst>
            </xdr:cNvPr>
            <xdr:cNvSpPr txBox="1"/>
          </xdr:nvSpPr>
          <xdr:spPr>
            <a:xfrm>
              <a:off x="14829064" y="7576457"/>
              <a:ext cx="471715" cy="241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^</m:t>
                                </m:r>
                              </m:sup>
                            </m:sSup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</m:sSub>
                      </m:e>
                      <m:sup/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876667C-ECFD-40A2-A877-B16558F48967}"/>
                </a:ext>
              </a:extLst>
            </xdr:cNvPr>
            <xdr:cNvSpPr txBox="1"/>
          </xdr:nvSpPr>
          <xdr:spPr>
            <a:xfrm>
              <a:off x="14829064" y="7576457"/>
              <a:ext cx="471715" cy="241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𝑇^^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9BD8-17AA-40D5-83B9-665B9DD562B2}">
  <dimension ref="B1:AH65"/>
  <sheetViews>
    <sheetView showGridLines="0" topLeftCell="A32" zoomScale="70" zoomScaleNormal="70" workbookViewId="0">
      <selection activeCell="G32" sqref="G32"/>
    </sheetView>
  </sheetViews>
  <sheetFormatPr defaultColWidth="9.19921875" defaultRowHeight="14.25" x14ac:dyDescent="0.45"/>
  <cols>
    <col min="1" max="1" width="1.796875" style="1" customWidth="1"/>
    <col min="2" max="4" width="9.19921875" style="1"/>
    <col min="5" max="5" width="8.796875" style="1" customWidth="1"/>
    <col min="6" max="9" width="9.19921875" style="1"/>
    <col min="10" max="12" width="9.265625" style="1" bestFit="1" customWidth="1"/>
    <col min="13" max="13" width="11" style="1" bestFit="1" customWidth="1"/>
    <col min="14" max="21" width="9.19921875" style="1"/>
    <col min="22" max="22" width="12.796875" style="1" customWidth="1"/>
    <col min="23" max="16384" width="9.19921875" style="1"/>
  </cols>
  <sheetData>
    <row r="1" spans="2:20" x14ac:dyDescent="0.45">
      <c r="B1" s="11"/>
      <c r="C1" s="12"/>
      <c r="D1" s="11"/>
      <c r="E1" s="12"/>
      <c r="F1" s="13"/>
      <c r="G1" s="2"/>
      <c r="H1" s="2"/>
      <c r="I1" s="2"/>
      <c r="J1" s="2"/>
      <c r="N1" s="1" t="s">
        <v>0</v>
      </c>
    </row>
    <row r="2" spans="2:20" ht="28.5" x14ac:dyDescent="0.45">
      <c r="B2" s="6" t="s">
        <v>1</v>
      </c>
      <c r="C2" s="4" t="s">
        <v>2</v>
      </c>
      <c r="D2" s="51" t="s">
        <v>3</v>
      </c>
      <c r="E2" s="9" t="s">
        <v>4</v>
      </c>
      <c r="F2" s="49" t="s">
        <v>5</v>
      </c>
      <c r="G2" s="4"/>
      <c r="H2" s="4"/>
      <c r="I2" s="4"/>
      <c r="J2" s="4"/>
    </row>
    <row r="3" spans="2:20" x14ac:dyDescent="0.45">
      <c r="B3" s="6">
        <v>1</v>
      </c>
      <c r="C3" s="4">
        <v>1</v>
      </c>
      <c r="D3" s="6">
        <v>1</v>
      </c>
      <c r="E3" s="4">
        <v>7</v>
      </c>
      <c r="F3" s="48">
        <f>L15</f>
        <v>7.996999999999999</v>
      </c>
      <c r="G3" s="4"/>
      <c r="H3" s="4"/>
      <c r="I3" s="2"/>
      <c r="J3" s="4"/>
    </row>
    <row r="4" spans="2:20" x14ac:dyDescent="0.45">
      <c r="B4" s="6">
        <v>1</v>
      </c>
      <c r="C4" s="4">
        <v>2</v>
      </c>
      <c r="D4" s="6">
        <v>1</v>
      </c>
      <c r="E4" s="4">
        <v>2</v>
      </c>
      <c r="F4" s="48">
        <f>M15</f>
        <v>5.3866999999999994</v>
      </c>
      <c r="G4" s="4"/>
      <c r="H4" s="4"/>
      <c r="I4" s="2"/>
      <c r="J4" s="4"/>
    </row>
    <row r="5" spans="2:20" x14ac:dyDescent="0.45">
      <c r="B5" s="6">
        <v>1</v>
      </c>
      <c r="C5" s="4">
        <v>3</v>
      </c>
      <c r="D5" s="6">
        <v>1</v>
      </c>
      <c r="E5" s="4">
        <v>4</v>
      </c>
      <c r="F5" s="48">
        <f>N15</f>
        <v>5.1493999999999991</v>
      </c>
      <c r="G5" s="4"/>
      <c r="H5" s="4"/>
      <c r="I5" s="2"/>
      <c r="J5" s="4"/>
    </row>
    <row r="6" spans="2:20" x14ac:dyDescent="0.45">
      <c r="B6" s="6">
        <v>2</v>
      </c>
      <c r="C6" s="4">
        <v>1</v>
      </c>
      <c r="D6" s="6">
        <v>1</v>
      </c>
      <c r="E6" s="4">
        <v>8</v>
      </c>
      <c r="F6" s="48">
        <f>L16</f>
        <v>5.3866999999999994</v>
      </c>
      <c r="G6" s="4"/>
      <c r="H6" s="4"/>
      <c r="I6" s="2"/>
      <c r="J6" s="4"/>
    </row>
    <row r="7" spans="2:20" x14ac:dyDescent="0.45">
      <c r="B7" s="6">
        <v>2</v>
      </c>
      <c r="C7" s="4">
        <v>2</v>
      </c>
      <c r="D7" s="6">
        <v>1</v>
      </c>
      <c r="E7" s="4">
        <v>9</v>
      </c>
      <c r="F7" s="48">
        <f>M16</f>
        <v>7.5223999999999993</v>
      </c>
      <c r="G7" s="4"/>
      <c r="H7" s="4"/>
      <c r="I7" s="2"/>
      <c r="J7" s="4"/>
    </row>
    <row r="8" spans="2:20" x14ac:dyDescent="0.45">
      <c r="B8" s="6">
        <v>2</v>
      </c>
      <c r="C8" s="4">
        <v>3</v>
      </c>
      <c r="D8" s="6">
        <v>1</v>
      </c>
      <c r="E8" s="4">
        <v>6</v>
      </c>
      <c r="F8" s="48">
        <f>N16</f>
        <v>3.9628999999999985</v>
      </c>
      <c r="G8" s="4"/>
      <c r="H8" s="4"/>
      <c r="I8" s="2"/>
      <c r="J8" s="4"/>
    </row>
    <row r="9" spans="2:20" x14ac:dyDescent="0.45">
      <c r="B9" s="6">
        <v>3</v>
      </c>
      <c r="C9" s="4">
        <v>1</v>
      </c>
      <c r="D9" s="6">
        <v>1</v>
      </c>
      <c r="E9" s="4">
        <v>10</v>
      </c>
      <c r="F9" s="48">
        <f>L17</f>
        <v>4.9120999999999988</v>
      </c>
      <c r="G9" s="4"/>
      <c r="H9" s="4"/>
      <c r="I9" s="2"/>
      <c r="J9" s="4"/>
    </row>
    <row r="10" spans="2:20" x14ac:dyDescent="0.45">
      <c r="B10" s="6">
        <v>3</v>
      </c>
      <c r="C10" s="4">
        <v>2</v>
      </c>
      <c r="D10" s="6">
        <v>1</v>
      </c>
      <c r="E10" s="4">
        <v>5</v>
      </c>
      <c r="F10" s="48">
        <f>M17</f>
        <v>3.9628999999999985</v>
      </c>
      <c r="G10" s="4"/>
      <c r="H10" s="4"/>
      <c r="I10" s="2"/>
      <c r="J10" s="4"/>
    </row>
    <row r="11" spans="2:20" x14ac:dyDescent="0.45">
      <c r="B11" s="29">
        <v>3</v>
      </c>
      <c r="C11" s="30">
        <v>3</v>
      </c>
      <c r="D11" s="29">
        <v>1</v>
      </c>
      <c r="E11" s="30">
        <v>11</v>
      </c>
      <c r="F11" s="50">
        <f>N17</f>
        <v>7.5223999999999993</v>
      </c>
      <c r="G11" s="4"/>
      <c r="H11" s="4"/>
      <c r="I11" s="2"/>
      <c r="J11" s="4"/>
      <c r="L11" s="7" t="s">
        <v>6</v>
      </c>
      <c r="M11" s="8">
        <f>C18</f>
        <v>240</v>
      </c>
    </row>
    <row r="12" spans="2:20" x14ac:dyDescent="0.45">
      <c r="B12" s="2"/>
      <c r="C12" s="2"/>
      <c r="D12" s="10">
        <f>SUM(D3:D11)</f>
        <v>9</v>
      </c>
      <c r="E12" s="10">
        <f>SUM(E3:E11)</f>
        <v>62</v>
      </c>
      <c r="F12" s="10">
        <f>SUM(F3:F11)</f>
        <v>51.802499999999981</v>
      </c>
      <c r="G12" s="2"/>
      <c r="H12" s="2"/>
      <c r="I12" s="2"/>
      <c r="J12" s="2"/>
    </row>
    <row r="13" spans="2:20" x14ac:dyDescent="0.45">
      <c r="C13" s="1" t="s">
        <v>38</v>
      </c>
      <c r="E13" s="1" t="s">
        <v>39</v>
      </c>
      <c r="K13" s="1" t="s">
        <v>7</v>
      </c>
    </row>
    <row r="14" spans="2:20" x14ac:dyDescent="0.45">
      <c r="B14" s="11" t="s">
        <v>1</v>
      </c>
      <c r="C14" s="12" t="s">
        <v>8</v>
      </c>
      <c r="D14" s="12" t="s">
        <v>2</v>
      </c>
      <c r="E14" s="13" t="s">
        <v>8</v>
      </c>
      <c r="F14" s="11" t="s">
        <v>9</v>
      </c>
      <c r="G14" s="12" t="s">
        <v>8</v>
      </c>
      <c r="H14" s="12" t="s">
        <v>10</v>
      </c>
      <c r="I14" s="13" t="s">
        <v>8</v>
      </c>
      <c r="K14" s="11" t="s">
        <v>1</v>
      </c>
      <c r="L14" s="12">
        <v>1</v>
      </c>
      <c r="M14" s="12">
        <v>2</v>
      </c>
      <c r="N14" s="13">
        <v>3</v>
      </c>
      <c r="O14" s="1" t="s">
        <v>2</v>
      </c>
      <c r="P14" s="11" t="s">
        <v>1</v>
      </c>
      <c r="Q14" s="12">
        <v>1</v>
      </c>
      <c r="R14" s="12">
        <v>2</v>
      </c>
      <c r="S14" s="13">
        <v>3</v>
      </c>
      <c r="T14" s="1" t="s">
        <v>2</v>
      </c>
    </row>
    <row r="15" spans="2:20" x14ac:dyDescent="0.45">
      <c r="B15" s="5">
        <v>1</v>
      </c>
      <c r="C15" s="2">
        <v>50</v>
      </c>
      <c r="D15" s="2">
        <v>1</v>
      </c>
      <c r="E15" s="14">
        <v>100</v>
      </c>
      <c r="F15" s="5">
        <v>1</v>
      </c>
      <c r="G15" s="2">
        <v>60</v>
      </c>
      <c r="H15" s="2">
        <v>1</v>
      </c>
      <c r="I15" s="14">
        <v>110</v>
      </c>
      <c r="K15" s="5">
        <v>1</v>
      </c>
      <c r="L15" s="2">
        <f t="shared" ref="L15:N17" si="0">$C$64+$C$65*Q15</f>
        <v>7.996999999999999</v>
      </c>
      <c r="M15" s="2">
        <f t="shared" si="0"/>
        <v>5.3866999999999994</v>
      </c>
      <c r="N15" s="14">
        <f t="shared" si="0"/>
        <v>5.1493999999999991</v>
      </c>
      <c r="P15" s="5">
        <v>1</v>
      </c>
      <c r="Q15" s="2">
        <v>10</v>
      </c>
      <c r="R15" s="2">
        <v>21</v>
      </c>
      <c r="S15" s="14">
        <v>22</v>
      </c>
    </row>
    <row r="16" spans="2:20" x14ac:dyDescent="0.45">
      <c r="B16" s="5">
        <v>2</v>
      </c>
      <c r="C16" s="2">
        <v>90</v>
      </c>
      <c r="D16" s="2">
        <v>2</v>
      </c>
      <c r="E16" s="14">
        <v>60</v>
      </c>
      <c r="F16" s="5">
        <v>2</v>
      </c>
      <c r="G16" s="2">
        <v>120</v>
      </c>
      <c r="H16" s="2">
        <v>2</v>
      </c>
      <c r="I16" s="14">
        <v>100</v>
      </c>
      <c r="K16" s="5">
        <v>2</v>
      </c>
      <c r="L16" s="2">
        <f t="shared" si="0"/>
        <v>5.3866999999999994</v>
      </c>
      <c r="M16" s="2">
        <f t="shared" si="0"/>
        <v>7.5223999999999993</v>
      </c>
      <c r="N16" s="14">
        <f t="shared" si="0"/>
        <v>3.9628999999999985</v>
      </c>
      <c r="P16" s="5">
        <v>2</v>
      </c>
      <c r="Q16" s="2">
        <v>21</v>
      </c>
      <c r="R16" s="2">
        <v>12</v>
      </c>
      <c r="S16" s="14">
        <v>27</v>
      </c>
    </row>
    <row r="17" spans="2:29" x14ac:dyDescent="0.45">
      <c r="B17" s="5">
        <v>3</v>
      </c>
      <c r="C17" s="2">
        <v>100</v>
      </c>
      <c r="D17" s="2">
        <v>3</v>
      </c>
      <c r="E17" s="14">
        <v>80</v>
      </c>
      <c r="F17" s="5">
        <v>3</v>
      </c>
      <c r="G17" s="2">
        <v>120</v>
      </c>
      <c r="H17" s="2">
        <v>3</v>
      </c>
      <c r="I17" s="14">
        <v>90</v>
      </c>
      <c r="K17" s="5">
        <v>3</v>
      </c>
      <c r="L17" s="2">
        <f t="shared" si="0"/>
        <v>4.9120999999999988</v>
      </c>
      <c r="M17" s="2">
        <f t="shared" si="0"/>
        <v>3.9628999999999985</v>
      </c>
      <c r="N17" s="14">
        <f t="shared" si="0"/>
        <v>7.5223999999999993</v>
      </c>
      <c r="P17" s="5">
        <v>3</v>
      </c>
      <c r="Q17" s="2">
        <v>23</v>
      </c>
      <c r="R17" s="2">
        <v>27</v>
      </c>
      <c r="S17" s="14">
        <v>12</v>
      </c>
    </row>
    <row r="18" spans="2:29" x14ac:dyDescent="0.45">
      <c r="B18" s="15"/>
      <c r="C18" s="16">
        <f>SUM(C15:C17)</f>
        <v>240</v>
      </c>
      <c r="D18" s="16"/>
      <c r="E18" s="17">
        <f>SUM(E15:E17)</f>
        <v>240</v>
      </c>
      <c r="F18" s="15"/>
      <c r="G18" s="16">
        <f>SUM(G15:G17)</f>
        <v>300</v>
      </c>
      <c r="H18" s="16"/>
      <c r="I18" s="17">
        <f>SUM(I15:I17)</f>
        <v>300</v>
      </c>
      <c r="K18" s="15"/>
      <c r="L18" s="16"/>
      <c r="M18" s="16"/>
      <c r="N18" s="17"/>
      <c r="P18" s="15"/>
      <c r="Q18" s="16"/>
      <c r="R18" s="16"/>
      <c r="S18" s="17"/>
    </row>
    <row r="20" spans="2:29" ht="19.5" customHeight="1" x14ac:dyDescent="0.45">
      <c r="C20" s="3" t="s">
        <v>1</v>
      </c>
      <c r="D20" s="3" t="s">
        <v>1</v>
      </c>
      <c r="E20" s="3" t="s">
        <v>11</v>
      </c>
      <c r="F20" s="18" t="s">
        <v>12</v>
      </c>
      <c r="G20" s="19" t="s">
        <v>13</v>
      </c>
      <c r="H20" s="19" t="s">
        <v>14</v>
      </c>
      <c r="I20" s="13" t="s">
        <v>15</v>
      </c>
      <c r="J20" s="18" t="s">
        <v>12</v>
      </c>
      <c r="K20" s="19" t="s">
        <v>13</v>
      </c>
      <c r="L20" s="19" t="s">
        <v>14</v>
      </c>
      <c r="M20" s="13" t="s">
        <v>15</v>
      </c>
    </row>
    <row r="21" spans="2:29" x14ac:dyDescent="0.45">
      <c r="C21" s="4">
        <v>1</v>
      </c>
      <c r="D21" s="4">
        <v>1</v>
      </c>
      <c r="E21" s="4">
        <v>1</v>
      </c>
      <c r="F21" s="5">
        <f>E15/$E$18</f>
        <v>0.41666666666666669</v>
      </c>
      <c r="G21" s="2">
        <f>C15/$C$18</f>
        <v>0.20833333333333334</v>
      </c>
      <c r="H21" s="2">
        <f>F21*G21</f>
        <v>8.6805555555555566E-2</v>
      </c>
      <c r="I21" s="14">
        <f>H21*$M$11</f>
        <v>20.833333333333336</v>
      </c>
      <c r="J21" s="20">
        <f>I15/$I$18</f>
        <v>0.36666666666666664</v>
      </c>
      <c r="K21" s="21">
        <f>G15/$G$18</f>
        <v>0.2</v>
      </c>
      <c r="L21" s="21">
        <f>J21*K21</f>
        <v>7.3333333333333334E-2</v>
      </c>
      <c r="M21" s="22">
        <f t="shared" ref="M21:M29" si="1">L21*$M$11</f>
        <v>17.600000000000001</v>
      </c>
    </row>
    <row r="22" spans="2:29" x14ac:dyDescent="0.45">
      <c r="C22" s="4">
        <v>1</v>
      </c>
      <c r="D22" s="4">
        <v>2</v>
      </c>
      <c r="E22" s="4">
        <v>1</v>
      </c>
      <c r="F22" s="5">
        <f>E16/$E$18</f>
        <v>0.25</v>
      </c>
      <c r="G22" s="2">
        <f>C15/$C$18</f>
        <v>0.20833333333333334</v>
      </c>
      <c r="H22" s="2">
        <f t="shared" ref="H22:H29" si="2">F22*G22</f>
        <v>5.2083333333333336E-2</v>
      </c>
      <c r="I22" s="14">
        <f t="shared" ref="I22:I29" si="3">H22*$M$11</f>
        <v>12.5</v>
      </c>
      <c r="J22" s="20">
        <f>I16/$I$18</f>
        <v>0.33333333333333331</v>
      </c>
      <c r="K22" s="21">
        <f>G15/$G$18</f>
        <v>0.2</v>
      </c>
      <c r="L22" s="21">
        <f t="shared" ref="L22:L29" si="4">J22*K22</f>
        <v>6.6666666666666666E-2</v>
      </c>
      <c r="M22" s="22">
        <f t="shared" si="1"/>
        <v>16</v>
      </c>
    </row>
    <row r="23" spans="2:29" x14ac:dyDescent="0.45">
      <c r="C23" s="4">
        <v>1</v>
      </c>
      <c r="D23" s="4">
        <v>3</v>
      </c>
      <c r="E23" s="4">
        <v>1</v>
      </c>
      <c r="F23" s="5">
        <f>E17/$E$18</f>
        <v>0.33333333333333331</v>
      </c>
      <c r="G23" s="2">
        <f>C15/$C$18</f>
        <v>0.20833333333333334</v>
      </c>
      <c r="H23" s="2">
        <f t="shared" si="2"/>
        <v>6.9444444444444448E-2</v>
      </c>
      <c r="I23" s="14">
        <f t="shared" si="3"/>
        <v>16.666666666666668</v>
      </c>
      <c r="J23" s="20">
        <f>I17/$I$18</f>
        <v>0.3</v>
      </c>
      <c r="K23" s="21">
        <f>G15/$G$18</f>
        <v>0.2</v>
      </c>
      <c r="L23" s="21">
        <f>J23*K23</f>
        <v>0.06</v>
      </c>
      <c r="M23" s="22">
        <f t="shared" si="1"/>
        <v>14.399999999999999</v>
      </c>
    </row>
    <row r="24" spans="2:29" x14ac:dyDescent="0.45">
      <c r="C24" s="4">
        <v>2</v>
      </c>
      <c r="D24" s="4">
        <v>1</v>
      </c>
      <c r="E24" s="4">
        <v>1</v>
      </c>
      <c r="F24" s="5">
        <f>E15/$E$18</f>
        <v>0.41666666666666669</v>
      </c>
      <c r="G24" s="2">
        <f>C16/$C$18</f>
        <v>0.375</v>
      </c>
      <c r="H24" s="2">
        <f>F24*G24</f>
        <v>0.15625</v>
      </c>
      <c r="I24" s="14">
        <f>H24*$M$11</f>
        <v>37.5</v>
      </c>
      <c r="J24" s="20">
        <f>I15/$I$18</f>
        <v>0.36666666666666664</v>
      </c>
      <c r="K24" s="21">
        <f>G16/$G$18</f>
        <v>0.4</v>
      </c>
      <c r="L24" s="21">
        <f>J24*K24</f>
        <v>0.14666666666666667</v>
      </c>
      <c r="M24" s="22">
        <f>L24*$M$11</f>
        <v>35.200000000000003</v>
      </c>
    </row>
    <row r="25" spans="2:29" x14ac:dyDescent="0.45">
      <c r="C25" s="4">
        <v>2</v>
      </c>
      <c r="D25" s="4">
        <v>2</v>
      </c>
      <c r="E25" s="4">
        <v>1</v>
      </c>
      <c r="F25" s="5">
        <f>E16/$E$18</f>
        <v>0.25</v>
      </c>
      <c r="G25" s="2">
        <f>C16/$C$18</f>
        <v>0.375</v>
      </c>
      <c r="H25" s="2">
        <f t="shared" si="2"/>
        <v>9.375E-2</v>
      </c>
      <c r="I25" s="14">
        <f t="shared" si="3"/>
        <v>22.5</v>
      </c>
      <c r="J25" s="20">
        <f>I16/$I$18</f>
        <v>0.33333333333333331</v>
      </c>
      <c r="K25" s="21">
        <f>G16/$G$18</f>
        <v>0.4</v>
      </c>
      <c r="L25" s="21">
        <f t="shared" si="4"/>
        <v>0.13333333333333333</v>
      </c>
      <c r="M25" s="22">
        <f t="shared" si="1"/>
        <v>32</v>
      </c>
    </row>
    <row r="26" spans="2:29" x14ac:dyDescent="0.45">
      <c r="C26" s="4">
        <v>2</v>
      </c>
      <c r="D26" s="4">
        <v>3</v>
      </c>
      <c r="E26" s="4">
        <v>1</v>
      </c>
      <c r="F26" s="5">
        <f>E17/$E$18</f>
        <v>0.33333333333333331</v>
      </c>
      <c r="G26" s="2">
        <f>C16/$C$18</f>
        <v>0.375</v>
      </c>
      <c r="H26" s="2">
        <f t="shared" si="2"/>
        <v>0.125</v>
      </c>
      <c r="I26" s="14">
        <f t="shared" si="3"/>
        <v>30</v>
      </c>
      <c r="J26" s="20">
        <f>I17/$I$18</f>
        <v>0.3</v>
      </c>
      <c r="K26" s="21">
        <f>G16/$G$18</f>
        <v>0.4</v>
      </c>
      <c r="L26" s="21">
        <f>J26*K26</f>
        <v>0.12</v>
      </c>
      <c r="M26" s="22">
        <f t="shared" si="1"/>
        <v>28.799999999999997</v>
      </c>
    </row>
    <row r="27" spans="2:29" x14ac:dyDescent="0.45">
      <c r="C27" s="4">
        <v>3</v>
      </c>
      <c r="D27" s="4">
        <v>1</v>
      </c>
      <c r="E27" s="4">
        <v>1</v>
      </c>
      <c r="F27" s="5">
        <f>E15/$E$18</f>
        <v>0.41666666666666669</v>
      </c>
      <c r="G27" s="2">
        <f>C17/$C$18</f>
        <v>0.41666666666666669</v>
      </c>
      <c r="H27" s="2">
        <f t="shared" si="2"/>
        <v>0.17361111111111113</v>
      </c>
      <c r="I27" s="14">
        <f t="shared" si="3"/>
        <v>41.666666666666671</v>
      </c>
      <c r="J27" s="20">
        <f>I15/$I$18</f>
        <v>0.36666666666666664</v>
      </c>
      <c r="K27" s="21">
        <f>G17/$G$18</f>
        <v>0.4</v>
      </c>
      <c r="L27" s="21">
        <f t="shared" si="4"/>
        <v>0.14666666666666667</v>
      </c>
      <c r="M27" s="22">
        <f t="shared" si="1"/>
        <v>35.200000000000003</v>
      </c>
    </row>
    <row r="28" spans="2:29" x14ac:dyDescent="0.45">
      <c r="C28" s="4">
        <v>3</v>
      </c>
      <c r="D28" s="4">
        <v>2</v>
      </c>
      <c r="E28" s="4">
        <v>1</v>
      </c>
      <c r="F28" s="5">
        <f>E16/$E$18</f>
        <v>0.25</v>
      </c>
      <c r="G28" s="2">
        <f>C17/$C$18</f>
        <v>0.41666666666666669</v>
      </c>
      <c r="H28" s="2">
        <f t="shared" si="2"/>
        <v>0.10416666666666667</v>
      </c>
      <c r="I28" s="14">
        <f t="shared" si="3"/>
        <v>25</v>
      </c>
      <c r="J28" s="20">
        <f>I16/$I$18</f>
        <v>0.33333333333333331</v>
      </c>
      <c r="K28" s="21">
        <f>G17/$G$18</f>
        <v>0.4</v>
      </c>
      <c r="L28" s="21">
        <f t="shared" si="4"/>
        <v>0.13333333333333333</v>
      </c>
      <c r="M28" s="22">
        <f t="shared" si="1"/>
        <v>32</v>
      </c>
    </row>
    <row r="29" spans="2:29" x14ac:dyDescent="0.45">
      <c r="C29" s="4">
        <v>3</v>
      </c>
      <c r="D29" s="4">
        <v>3</v>
      </c>
      <c r="E29" s="4">
        <v>1</v>
      </c>
      <c r="F29" s="15">
        <f>E17/$E$18</f>
        <v>0.33333333333333331</v>
      </c>
      <c r="G29" s="16">
        <f>C17/$C$18</f>
        <v>0.41666666666666669</v>
      </c>
      <c r="H29" s="16">
        <f t="shared" si="2"/>
        <v>0.1388888888888889</v>
      </c>
      <c r="I29" s="17">
        <f t="shared" si="3"/>
        <v>33.333333333333336</v>
      </c>
      <c r="J29" s="23">
        <f>I17/$I$18</f>
        <v>0.3</v>
      </c>
      <c r="K29" s="24">
        <f>G17/$G$18</f>
        <v>0.4</v>
      </c>
      <c r="L29" s="24">
        <f t="shared" si="4"/>
        <v>0.12</v>
      </c>
      <c r="M29" s="25">
        <f t="shared" si="1"/>
        <v>28.799999999999997</v>
      </c>
    </row>
    <row r="30" spans="2:29" x14ac:dyDescent="0.45"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x14ac:dyDescent="0.45">
      <c r="B31" s="1" t="s">
        <v>16</v>
      </c>
      <c r="D31" s="31" t="s">
        <v>1</v>
      </c>
      <c r="E31" s="32" t="s">
        <v>2</v>
      </c>
      <c r="F31" s="28" t="s">
        <v>17</v>
      </c>
      <c r="G31" s="37" t="s">
        <v>18</v>
      </c>
      <c r="H31" s="38" t="s">
        <v>19</v>
      </c>
      <c r="I31" s="38" t="s">
        <v>20</v>
      </c>
      <c r="J31" s="38" t="s">
        <v>21</v>
      </c>
      <c r="K31" s="39" t="s">
        <v>22</v>
      </c>
      <c r="L31" s="26"/>
      <c r="M31" s="26"/>
      <c r="N31" s="26"/>
      <c r="O31" s="26"/>
      <c r="Q31" s="3"/>
      <c r="R31" s="3"/>
      <c r="S31" s="3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ht="15.75" x14ac:dyDescent="0.45">
      <c r="B32" s="2"/>
      <c r="D32" s="6">
        <v>1</v>
      </c>
      <c r="E32" s="4">
        <v>1</v>
      </c>
      <c r="F32" s="4">
        <v>1</v>
      </c>
      <c r="G32" s="40">
        <f>F32*$M$11/$D$12</f>
        <v>26.666666666666668</v>
      </c>
      <c r="H32" s="35">
        <f>G32/SUM(G32+G35+G38)*$E$15</f>
        <v>33.333333333333336</v>
      </c>
      <c r="I32" s="33">
        <f>H32/SUM($H$32:$H$34)*$C$15</f>
        <v>20.833333333333332</v>
      </c>
      <c r="J32" s="35">
        <f>I32/SUM(I32+I35+I38)*$E$15</f>
        <v>20.833333333333332</v>
      </c>
      <c r="K32" s="42">
        <f>J32/SUM($J$32:$J$34)*$C$15</f>
        <v>20.833333333333336</v>
      </c>
      <c r="L32" s="27"/>
      <c r="M32" s="27"/>
      <c r="N32" s="27"/>
      <c r="O32" s="27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34" ht="15.75" x14ac:dyDescent="0.45">
      <c r="B33" s="2"/>
      <c r="D33" s="6">
        <v>1</v>
      </c>
      <c r="E33" s="4">
        <v>2</v>
      </c>
      <c r="F33" s="4">
        <v>1</v>
      </c>
      <c r="G33" s="40">
        <f>F33*$M$11/$D$12</f>
        <v>26.666666666666668</v>
      </c>
      <c r="H33" s="35">
        <f>G33/SUM(G33+G36+G39)*$E$16</f>
        <v>20.000000000000004</v>
      </c>
      <c r="I33" s="33">
        <f>H33/SUM($H$32:$H$34)*$C$15</f>
        <v>12.5</v>
      </c>
      <c r="J33" s="35">
        <f>I33/SUM(I33+I36+I39)*$E$16</f>
        <v>12.5</v>
      </c>
      <c r="K33" s="42">
        <f>J33/SUM($J$32:$J$34)*$C$15</f>
        <v>12.500000000000004</v>
      </c>
      <c r="L33" s="27"/>
      <c r="M33" s="27"/>
      <c r="N33" s="27"/>
      <c r="O33" s="27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34" ht="15.75" x14ac:dyDescent="0.45">
      <c r="B34" s="2"/>
      <c r="D34" s="6">
        <v>1</v>
      </c>
      <c r="E34" s="4">
        <v>3</v>
      </c>
      <c r="F34" s="4">
        <v>1</v>
      </c>
      <c r="G34" s="40">
        <f>F34*$M$11/$D$12</f>
        <v>26.666666666666668</v>
      </c>
      <c r="H34" s="35">
        <f>G34/SUM(G34+G37+G40)*$E$17</f>
        <v>26.666666666666671</v>
      </c>
      <c r="I34" s="33">
        <f>H34/SUM($H$32:$H$34)*$C$15</f>
        <v>16.666666666666664</v>
      </c>
      <c r="J34" s="35">
        <f>I34/SUM(I34+I37+I40)*$E$17</f>
        <v>16.666666666666664</v>
      </c>
      <c r="K34" s="42">
        <f>J34/SUM($J$32:$J$34)*$C$15</f>
        <v>16.666666666666664</v>
      </c>
      <c r="L34" s="27"/>
      <c r="M34" s="27"/>
      <c r="N34" s="27"/>
      <c r="O34" s="27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34" ht="15.75" x14ac:dyDescent="0.45">
      <c r="B35" s="2"/>
      <c r="D35" s="6">
        <v>2</v>
      </c>
      <c r="E35" s="4">
        <v>1</v>
      </c>
      <c r="F35" s="4">
        <v>1</v>
      </c>
      <c r="G35" s="40">
        <f t="shared" ref="G35:G40" si="5">F35*$M$11/$D$12</f>
        <v>26.666666666666668</v>
      </c>
      <c r="H35" s="35">
        <f>G35/SUM(G32+G35+G38)*$E$15</f>
        <v>33.333333333333336</v>
      </c>
      <c r="I35" s="33">
        <f>H35/SUM($H$35:$H$37)*$C$16</f>
        <v>37.5</v>
      </c>
      <c r="J35" s="35">
        <f>I35/SUM(I32+I35+I38)*$E$15</f>
        <v>37.5</v>
      </c>
      <c r="K35" s="42">
        <f>J35/SUM($J$35:$J$37)*$C$16</f>
        <v>37.5</v>
      </c>
      <c r="L35" s="27"/>
      <c r="M35" s="27"/>
      <c r="N35" s="27"/>
      <c r="O35" s="27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34" ht="15.75" x14ac:dyDescent="0.45">
      <c r="B36" s="2"/>
      <c r="D36" s="6">
        <v>2</v>
      </c>
      <c r="E36" s="4">
        <v>2</v>
      </c>
      <c r="F36" s="4">
        <v>1</v>
      </c>
      <c r="G36" s="40">
        <f t="shared" si="5"/>
        <v>26.666666666666668</v>
      </c>
      <c r="H36" s="35">
        <f>G36/SUM(G33+G36+G39)*$E$16</f>
        <v>20.000000000000004</v>
      </c>
      <c r="I36" s="33">
        <f>H36/SUM($H$35:$H$37)*$C$16</f>
        <v>22.5</v>
      </c>
      <c r="J36" s="35">
        <f>I36/SUM(I33+I36+I39)*$E$16</f>
        <v>22.5</v>
      </c>
      <c r="K36" s="42">
        <f>J36/SUM($J$35:$J$37)*$C$16</f>
        <v>22.5</v>
      </c>
      <c r="L36" s="27"/>
      <c r="M36" s="27"/>
      <c r="N36" s="27"/>
      <c r="O36" s="27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34" ht="15.75" x14ac:dyDescent="0.45">
      <c r="B37" s="2"/>
      <c r="D37" s="6">
        <v>2</v>
      </c>
      <c r="E37" s="4">
        <v>3</v>
      </c>
      <c r="F37" s="4">
        <v>1</v>
      </c>
      <c r="G37" s="40">
        <f t="shared" si="5"/>
        <v>26.666666666666668</v>
      </c>
      <c r="H37" s="35">
        <f>G37/SUM(G34+G37+G40)*$E$17</f>
        <v>26.666666666666671</v>
      </c>
      <c r="I37" s="33">
        <f>H37/SUM($H$35:$H$37)*$C$16</f>
        <v>30</v>
      </c>
      <c r="J37" s="35">
        <f>I37/SUM(I34+I37+I40)*$E$17</f>
        <v>30</v>
      </c>
      <c r="K37" s="42">
        <f>J37/SUM($J$35:$J$37)*$C$16</f>
        <v>30</v>
      </c>
      <c r="L37" s="27"/>
      <c r="M37" s="27"/>
      <c r="N37" s="27"/>
      <c r="O37" s="27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34" ht="15.75" x14ac:dyDescent="0.45">
      <c r="B38" s="2"/>
      <c r="D38" s="6">
        <v>3</v>
      </c>
      <c r="E38" s="4">
        <v>1</v>
      </c>
      <c r="F38" s="4">
        <v>1</v>
      </c>
      <c r="G38" s="40">
        <f t="shared" si="5"/>
        <v>26.666666666666668</v>
      </c>
      <c r="H38" s="35">
        <f>G38/SUM(G32+G35+G38)*$E$15</f>
        <v>33.333333333333336</v>
      </c>
      <c r="I38" s="33">
        <f>H38/SUM($H$38:$H$40)*$C$17</f>
        <v>41.666666666666664</v>
      </c>
      <c r="J38" s="35">
        <f>I38/SUM(I32+I35+I38)*$E$15</f>
        <v>41.666666666666664</v>
      </c>
      <c r="K38" s="42">
        <f>J38/SUM($J$38:$J$40)*$C$17</f>
        <v>41.666666666666671</v>
      </c>
      <c r="L38" s="27"/>
      <c r="M38" s="27"/>
      <c r="N38" s="27"/>
      <c r="O38" s="27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34" ht="15.75" x14ac:dyDescent="0.45">
      <c r="B39" s="2"/>
      <c r="D39" s="6">
        <v>3</v>
      </c>
      <c r="E39" s="4">
        <v>2</v>
      </c>
      <c r="F39" s="4">
        <v>1</v>
      </c>
      <c r="G39" s="40">
        <f t="shared" si="5"/>
        <v>26.666666666666668</v>
      </c>
      <c r="H39" s="35">
        <f>G39/SUM(G33+G36+G39)*$E$16</f>
        <v>20.000000000000004</v>
      </c>
      <c r="I39" s="33">
        <f>H39/SUM($H$38:$H$40)*$C$17</f>
        <v>25</v>
      </c>
      <c r="J39" s="35">
        <f>I39/SUM(I33+I36+I39)*$E$16</f>
        <v>25</v>
      </c>
      <c r="K39" s="42">
        <f>J39/SUM($J$38:$J$40)*$C$17</f>
        <v>25.000000000000007</v>
      </c>
      <c r="L39" s="27"/>
      <c r="M39" s="27"/>
      <c r="N39" s="27"/>
      <c r="O39" s="27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34" ht="15.75" x14ac:dyDescent="0.45">
      <c r="B40" s="2"/>
      <c r="D40" s="29">
        <v>3</v>
      </c>
      <c r="E40" s="30">
        <v>3</v>
      </c>
      <c r="F40" s="30">
        <v>1</v>
      </c>
      <c r="G40" s="41">
        <f t="shared" si="5"/>
        <v>26.666666666666668</v>
      </c>
      <c r="H40" s="36">
        <f>G40/SUM(G34+G37+G40)*$E$17</f>
        <v>26.666666666666671</v>
      </c>
      <c r="I40" s="34">
        <f>H40/SUM($H$38:$H$40)*$C$17</f>
        <v>33.333333333333329</v>
      </c>
      <c r="J40" s="36">
        <f>I40/SUM(I34+I37+I40)*$E$17</f>
        <v>33.333333333333329</v>
      </c>
      <c r="K40" s="43">
        <f>J40/SUM($J$38:$J$40)*$C$17</f>
        <v>33.333333333333329</v>
      </c>
      <c r="L40" s="27"/>
      <c r="M40" s="27"/>
      <c r="N40" s="27"/>
      <c r="O40" s="27"/>
      <c r="Q40" s="4"/>
      <c r="R40" s="4"/>
      <c r="S40" s="4"/>
      <c r="T40" s="4"/>
      <c r="U40" s="4"/>
      <c r="V40" s="4"/>
      <c r="W40" s="4"/>
      <c r="X40" s="45"/>
      <c r="Y40" s="4"/>
      <c r="Z40" s="4"/>
      <c r="AA40" s="4"/>
      <c r="AB40" s="4"/>
      <c r="AC40" s="4"/>
    </row>
    <row r="41" spans="2:34" x14ac:dyDescent="0.45"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34" x14ac:dyDescent="0.45">
      <c r="B42" s="1" t="s">
        <v>23</v>
      </c>
      <c r="D42" s="31" t="s">
        <v>1</v>
      </c>
      <c r="E42" s="32" t="s">
        <v>2</v>
      </c>
      <c r="F42" s="28" t="s">
        <v>17</v>
      </c>
      <c r="G42" s="37" t="s">
        <v>18</v>
      </c>
      <c r="H42" s="38" t="s">
        <v>19</v>
      </c>
      <c r="I42" s="38" t="s">
        <v>20</v>
      </c>
      <c r="J42" s="38" t="s">
        <v>21</v>
      </c>
      <c r="K42" s="38" t="s">
        <v>22</v>
      </c>
      <c r="L42" s="38" t="s">
        <v>24</v>
      </c>
      <c r="M42" s="39" t="s">
        <v>25</v>
      </c>
      <c r="N42" s="26"/>
      <c r="O42" s="26"/>
      <c r="P42" s="26"/>
      <c r="Q42" s="26"/>
      <c r="S42" s="1" t="s">
        <v>26</v>
      </c>
      <c r="W42" s="44">
        <v>1</v>
      </c>
      <c r="X42" s="44">
        <v>2</v>
      </c>
      <c r="Y42" s="44">
        <v>3</v>
      </c>
      <c r="Z42" s="44" t="s">
        <v>27</v>
      </c>
      <c r="AB42" s="44">
        <v>1</v>
      </c>
      <c r="AC42" s="44">
        <v>2</v>
      </c>
      <c r="AD42" s="44">
        <v>3</v>
      </c>
    </row>
    <row r="43" spans="2:34" ht="15.75" x14ac:dyDescent="0.45">
      <c r="D43" s="6">
        <v>1</v>
      </c>
      <c r="E43" s="4">
        <v>1</v>
      </c>
      <c r="F43" s="4">
        <v>7</v>
      </c>
      <c r="G43" s="40">
        <f t="shared" ref="G43:G51" si="6">F43*$M$11/$E$12</f>
        <v>27.096774193548388</v>
      </c>
      <c r="H43" s="35">
        <f>G43/SUM(G43+G46+G49)*$E$15</f>
        <v>27.999999999999996</v>
      </c>
      <c r="I43" s="33">
        <f>H43/SUM($H$43:$H$45)*$C$15</f>
        <v>27.592679493195675</v>
      </c>
      <c r="J43" s="35">
        <f>I43/SUM(I43+I46+I49)*$E$15</f>
        <v>27.638143851974</v>
      </c>
      <c r="K43" s="33">
        <f>J43/SUM($J$43:$J$45)*$C$15</f>
        <v>27.619287993506365</v>
      </c>
      <c r="L43" s="35">
        <f>K43/SUM(K43+K46+K49)*$E$15</f>
        <v>27.621511325256382</v>
      </c>
      <c r="M43" s="42">
        <f>L43/SUM($L$43:$L$45)*$C$15</f>
        <v>27.620527895331421</v>
      </c>
      <c r="N43" s="27"/>
      <c r="O43" s="27"/>
      <c r="P43" s="27"/>
      <c r="Q43" s="27"/>
      <c r="S43" s="1">
        <f>M43/(C15*E15*F43)</f>
        <v>7.8915793986661202E-4</v>
      </c>
      <c r="W43" s="33">
        <f t="shared" ref="W43:W51" si="7">K32</f>
        <v>20.833333333333336</v>
      </c>
      <c r="X43" s="33">
        <f t="shared" ref="X43:X51" si="8">M43</f>
        <v>27.620527895331421</v>
      </c>
      <c r="Y43" s="33">
        <f t="shared" ref="Y43:Y51" si="9">M54</f>
        <v>26.037689146979048</v>
      </c>
      <c r="Z43" s="35">
        <v>31</v>
      </c>
      <c r="AB43" s="33">
        <f t="shared" ref="AB43:AB51" si="10">(W43-$Z43)^2</f>
        <v>103.36111111111106</v>
      </c>
      <c r="AC43" s="33">
        <f t="shared" ref="AC43:AC51" si="11">(X43-$Z43)^2</f>
        <v>11.420831706233077</v>
      </c>
      <c r="AD43" s="33">
        <f t="shared" ref="AD43:AD51" si="12">(Y43-$Z43)^2</f>
        <v>24.624529002009528</v>
      </c>
    </row>
    <row r="44" spans="2:34" ht="15.75" x14ac:dyDescent="0.45">
      <c r="D44" s="6">
        <v>1</v>
      </c>
      <c r="E44" s="4">
        <v>2</v>
      </c>
      <c r="F44" s="4">
        <v>2</v>
      </c>
      <c r="G44" s="40">
        <f t="shared" si="6"/>
        <v>7.741935483870968</v>
      </c>
      <c r="H44" s="35">
        <f>G44/SUM(G44+G47+G50)*$E$16</f>
        <v>7.5</v>
      </c>
      <c r="I44" s="33">
        <f>H44/SUM($H$43:$H$45)*$C$15</f>
        <v>7.3908962928202717</v>
      </c>
      <c r="J44" s="35">
        <f>I44/SUM(I44+I47+I50)*$E$16</f>
        <v>7.3541916342327873</v>
      </c>
      <c r="K44" s="33">
        <f>J44/SUM($J$43:$J$45)*$C$15</f>
        <v>7.3491743075504434</v>
      </c>
      <c r="L44" s="35">
        <f>K44/SUM(K44+K47+K50)*$E$16</f>
        <v>7.3471736892917061</v>
      </c>
      <c r="M44" s="42">
        <f>L44/SUM($L$43:$L$45)*$C$15</f>
        <v>7.3469121022125332</v>
      </c>
      <c r="N44" s="27"/>
      <c r="O44" s="27"/>
      <c r="P44" s="27"/>
      <c r="Q44" s="27"/>
      <c r="S44" s="1">
        <f>M44/(C15*E16*F44)</f>
        <v>1.2244853503687555E-3</v>
      </c>
      <c r="W44" s="33">
        <f t="shared" si="7"/>
        <v>12.500000000000004</v>
      </c>
      <c r="X44" s="33">
        <f t="shared" si="8"/>
        <v>7.3469121022125332</v>
      </c>
      <c r="Y44" s="33">
        <f t="shared" si="9"/>
        <v>10.624878783054676</v>
      </c>
      <c r="Z44" s="35">
        <v>4</v>
      </c>
      <c r="AB44" s="33">
        <f t="shared" si="10"/>
        <v>72.250000000000057</v>
      </c>
      <c r="AC44" s="33">
        <f t="shared" si="11"/>
        <v>11.201820619936719</v>
      </c>
      <c r="AD44" s="33">
        <f t="shared" si="12"/>
        <v>43.889018890168003</v>
      </c>
    </row>
    <row r="45" spans="2:34" ht="15.75" x14ac:dyDescent="0.45">
      <c r="D45" s="6">
        <v>1</v>
      </c>
      <c r="E45" s="4">
        <v>3</v>
      </c>
      <c r="F45" s="4">
        <v>4</v>
      </c>
      <c r="G45" s="40">
        <f t="shared" si="6"/>
        <v>15.483870967741936</v>
      </c>
      <c r="H45" s="35">
        <f>G45/SUM(G45+G48+G51)*$E$17</f>
        <v>15.238095238095239</v>
      </c>
      <c r="I45" s="33">
        <f>H45/SUM($H$43:$H$45)*$C$15</f>
        <v>15.016424213984045</v>
      </c>
      <c r="J45" s="35">
        <f>I45/SUM(I45+I48+I51)*$E$17</f>
        <v>15.04179982255293</v>
      </c>
      <c r="K45" s="33">
        <f>J45/SUM($J$43:$J$45)*$C$15</f>
        <v>15.031537698943195</v>
      </c>
      <c r="L45" s="35">
        <f>K45/SUM(K45+K48+K51)*$E$17</f>
        <v>15.033095237315109</v>
      </c>
      <c r="M45" s="42">
        <f>L45/SUM($L$43:$L$45)*$C$15</f>
        <v>15.03256000245605</v>
      </c>
      <c r="N45" s="27"/>
      <c r="O45" s="27"/>
      <c r="P45" s="27"/>
      <c r="Q45" s="27"/>
      <c r="S45" s="1">
        <f>M45/(C15*E17*F45)</f>
        <v>9.395350001535031E-4</v>
      </c>
      <c r="W45" s="33">
        <f t="shared" si="7"/>
        <v>16.666666666666664</v>
      </c>
      <c r="X45" s="33">
        <f t="shared" si="8"/>
        <v>15.03256000245605</v>
      </c>
      <c r="Y45" s="33">
        <f t="shared" si="9"/>
        <v>13.337432069966274</v>
      </c>
      <c r="Z45" s="35">
        <v>15</v>
      </c>
      <c r="AB45" s="33">
        <f t="shared" si="10"/>
        <v>2.7777777777777697</v>
      </c>
      <c r="AC45" s="33">
        <f t="shared" si="11"/>
        <v>1.0601537599379644E-3</v>
      </c>
      <c r="AD45" s="33">
        <f t="shared" si="12"/>
        <v>2.7641321219766275</v>
      </c>
    </row>
    <row r="46" spans="2:34" ht="15.75" x14ac:dyDescent="0.45">
      <c r="D46" s="6">
        <v>2</v>
      </c>
      <c r="E46" s="4">
        <v>1</v>
      </c>
      <c r="F46" s="4">
        <v>8</v>
      </c>
      <c r="G46" s="40">
        <f t="shared" si="6"/>
        <v>30.967741935483872</v>
      </c>
      <c r="H46" s="35">
        <f>G46/SUM(G43+G46+G49)*$E$15</f>
        <v>32</v>
      </c>
      <c r="I46" s="33">
        <f>H46/SUM($H$46:$H$48)*$C$16</f>
        <v>32.503022974607013</v>
      </c>
      <c r="J46" s="35">
        <f>I46/SUM(I43+I46+I49)*$E$15</f>
        <v>32.55657808868218</v>
      </c>
      <c r="K46" s="33">
        <f>J46/SUM($J$46:$J$48)*$C$16</f>
        <v>32.584621262592933</v>
      </c>
      <c r="L46" s="35">
        <f>K46/SUM(K43+K46+K49)*$E$15</f>
        <v>32.587244299907745</v>
      </c>
      <c r="M46" s="42">
        <f>L46/SUM($L$46:$L$48)*$C$16</f>
        <v>32.588786401735327</v>
      </c>
      <c r="N46" s="27"/>
      <c r="O46" s="27"/>
      <c r="P46" s="27"/>
      <c r="Q46" s="27"/>
      <c r="S46" s="1">
        <f>M46/(C16*E15*F46)</f>
        <v>4.526220333574351E-4</v>
      </c>
      <c r="W46" s="33">
        <f t="shared" si="7"/>
        <v>37.5</v>
      </c>
      <c r="X46" s="33">
        <f t="shared" si="8"/>
        <v>32.588786401735327</v>
      </c>
      <c r="Y46" s="33">
        <f t="shared" si="9"/>
        <v>37.018540028196753</v>
      </c>
      <c r="Z46" s="35">
        <v>32</v>
      </c>
      <c r="AB46" s="33">
        <f t="shared" si="10"/>
        <v>30.25</v>
      </c>
      <c r="AC46" s="33">
        <f t="shared" si="11"/>
        <v>0.34666942686843338</v>
      </c>
      <c r="AD46" s="33">
        <f t="shared" si="12"/>
        <v>25.185744014613068</v>
      </c>
      <c r="AF46" s="44">
        <v>1</v>
      </c>
      <c r="AG46" s="44">
        <v>2</v>
      </c>
      <c r="AH46" s="44">
        <v>3</v>
      </c>
    </row>
    <row r="47" spans="2:34" ht="15.75" x14ac:dyDescent="0.45">
      <c r="D47" s="6">
        <v>2</v>
      </c>
      <c r="E47" s="4">
        <v>2</v>
      </c>
      <c r="F47" s="4">
        <v>9</v>
      </c>
      <c r="G47" s="40">
        <f t="shared" si="6"/>
        <v>34.838709677419352</v>
      </c>
      <c r="H47" s="35">
        <f>G47/SUM(G44+G47+G50)*$E$16</f>
        <v>33.749999999999993</v>
      </c>
      <c r="I47" s="33">
        <f>H47/SUM($H$46:$H$48)*$C$16</f>
        <v>34.280532043530826</v>
      </c>
      <c r="J47" s="35">
        <f>I47/SUM(I44+I47+I50)*$E$16</f>
        <v>34.110288114377418</v>
      </c>
      <c r="K47" s="33">
        <f>J47/SUM($J$46:$J$48)*$C$16</f>
        <v>34.139669603400364</v>
      </c>
      <c r="L47" s="35">
        <f>K47/SUM(K44+K47+K50)*$E$16</f>
        <v>34.130375981627687</v>
      </c>
      <c r="M47" s="42">
        <f>L47/SUM($L$46:$L$48)*$C$16</f>
        <v>34.131991107923511</v>
      </c>
      <c r="N47" s="27"/>
      <c r="O47" s="27"/>
      <c r="P47" s="27"/>
      <c r="Q47" s="27"/>
      <c r="S47" s="1">
        <f>M47/(C16*E16*F47)</f>
        <v>7.0230434378443435E-4</v>
      </c>
      <c r="W47" s="33">
        <f t="shared" si="7"/>
        <v>22.5</v>
      </c>
      <c r="X47" s="33">
        <f t="shared" si="8"/>
        <v>34.131991107923511</v>
      </c>
      <c r="Y47" s="33">
        <f t="shared" si="9"/>
        <v>31.316900578069014</v>
      </c>
      <c r="Z47" s="35">
        <v>36</v>
      </c>
      <c r="AB47" s="33">
        <f t="shared" si="10"/>
        <v>182.25</v>
      </c>
      <c r="AC47" s="33">
        <f t="shared" si="11"/>
        <v>3.4894572208768313</v>
      </c>
      <c r="AD47" s="33">
        <f t="shared" si="12"/>
        <v>21.93142019569034</v>
      </c>
      <c r="AF47" s="47">
        <f>SQRT((1/9)*SUM(AB43:AB51))</f>
        <v>8.1316330949031066</v>
      </c>
      <c r="AG47" s="46">
        <f>SQRT((1/9)*SUM(AC43:AC51))</f>
        <v>2.1025988742245785</v>
      </c>
      <c r="AH47" s="47">
        <f>SQRT((1/9)*SUM(AD43:AD51))</f>
        <v>3.7462489051687942</v>
      </c>
    </row>
    <row r="48" spans="2:34" ht="15.75" x14ac:dyDescent="0.45">
      <c r="D48" s="6">
        <v>2</v>
      </c>
      <c r="E48" s="4">
        <v>3</v>
      </c>
      <c r="F48" s="4">
        <v>6</v>
      </c>
      <c r="G48" s="40">
        <f t="shared" si="6"/>
        <v>23.225806451612904</v>
      </c>
      <c r="H48" s="35">
        <f>G48/SUM(G45+G48+G51)*$E$17</f>
        <v>22.857142857142861</v>
      </c>
      <c r="I48" s="33">
        <f>H48/SUM($H$46:$H$48)*$C$16</f>
        <v>23.216444981862157</v>
      </c>
      <c r="J48" s="35">
        <f>I48/SUM(I45+I48+I51)*$E$17</f>
        <v>23.255677452377487</v>
      </c>
      <c r="K48" s="33">
        <f>J48/SUM($J$46:$J$48)*$C$16</f>
        <v>23.275709134006707</v>
      </c>
      <c r="L48" s="35">
        <f>K48/SUM(K45+K48+K51)*$E$17</f>
        <v>23.278120917207854</v>
      </c>
      <c r="M48" s="42">
        <f>L48/SUM($L$46:$L$48)*$C$16</f>
        <v>23.279222490341152</v>
      </c>
      <c r="N48" s="27"/>
      <c r="O48" s="27"/>
      <c r="P48" s="27"/>
      <c r="Q48" s="27"/>
      <c r="S48" s="1">
        <f>M48/(C16*E17*F48)</f>
        <v>5.3887089098011921E-4</v>
      </c>
      <c r="W48" s="33">
        <f t="shared" si="7"/>
        <v>30</v>
      </c>
      <c r="X48" s="33">
        <f t="shared" si="8"/>
        <v>23.279222490341152</v>
      </c>
      <c r="Y48" s="33">
        <f t="shared" si="9"/>
        <v>21.664559393734233</v>
      </c>
      <c r="Z48" s="35">
        <v>22</v>
      </c>
      <c r="AB48" s="33">
        <f t="shared" si="10"/>
        <v>64</v>
      </c>
      <c r="AC48" s="33">
        <f t="shared" si="11"/>
        <v>1.6364101797946176</v>
      </c>
      <c r="AD48" s="33">
        <f t="shared" si="12"/>
        <v>0.11252040033194509</v>
      </c>
    </row>
    <row r="49" spans="2:30" ht="15.75" x14ac:dyDescent="0.45">
      <c r="D49" s="6">
        <v>3</v>
      </c>
      <c r="E49" s="4">
        <v>1</v>
      </c>
      <c r="F49" s="4">
        <v>10</v>
      </c>
      <c r="G49" s="40">
        <f t="shared" si="6"/>
        <v>38.70967741935484</v>
      </c>
      <c r="H49" s="35">
        <f>G49/SUM(G43+G46+G49)*$E$15</f>
        <v>40</v>
      </c>
      <c r="I49" s="33">
        <f>H49/SUM($H$49:$H$51)*$C$17</f>
        <v>39.739798935541103</v>
      </c>
      <c r="J49" s="35">
        <f>I49/SUM(I43+I46+I49)*$E$15</f>
        <v>39.805278059343827</v>
      </c>
      <c r="K49" s="33">
        <f>J49/SUM($J$49:$J$51)*$C$17</f>
        <v>39.788041467654239</v>
      </c>
      <c r="L49" s="35">
        <f>K49/SUM(K43+K46+K49)*$E$15</f>
        <v>39.791244374835877</v>
      </c>
      <c r="M49" s="42">
        <f>L49/SUM($L$49:$L$51)*$C$17</f>
        <v>39.790258153633737</v>
      </c>
      <c r="N49" s="27"/>
      <c r="O49" s="27"/>
      <c r="P49" s="27"/>
      <c r="Q49" s="27"/>
      <c r="S49" s="1">
        <f>M49/(C17*E15*F49)</f>
        <v>3.9790258153633737E-4</v>
      </c>
      <c r="W49" s="33">
        <f t="shared" si="7"/>
        <v>41.666666666666671</v>
      </c>
      <c r="X49" s="33">
        <f t="shared" si="8"/>
        <v>39.790258153633737</v>
      </c>
      <c r="Y49" s="33">
        <f t="shared" si="9"/>
        <v>36.941759725039759</v>
      </c>
      <c r="Z49" s="35">
        <v>37</v>
      </c>
      <c r="AB49" s="33">
        <f t="shared" si="10"/>
        <v>21.777777777777821</v>
      </c>
      <c r="AC49" s="33">
        <f t="shared" si="11"/>
        <v>7.7855405639195485</v>
      </c>
      <c r="AD49" s="33">
        <f t="shared" si="12"/>
        <v>3.3919296274444594E-3</v>
      </c>
    </row>
    <row r="50" spans="2:30" ht="15.75" x14ac:dyDescent="0.45">
      <c r="D50" s="6">
        <v>3</v>
      </c>
      <c r="E50" s="4">
        <v>2</v>
      </c>
      <c r="F50" s="4">
        <v>5</v>
      </c>
      <c r="G50" s="40">
        <f t="shared" si="6"/>
        <v>19.35483870967742</v>
      </c>
      <c r="H50" s="35">
        <f>G50/SUM(G44+G47+G50)*$E$16</f>
        <v>18.75</v>
      </c>
      <c r="I50" s="33">
        <f>H50/SUM($H$49:$H$51)*$C$17</f>
        <v>18.628030751034892</v>
      </c>
      <c r="J50" s="35">
        <f>I50/SUM(I44+I47+I50)*$E$16</f>
        <v>18.535520251389794</v>
      </c>
      <c r="K50" s="33">
        <f>J50/SUM($J$49:$J$51)*$C$17</f>
        <v>18.52749394910267</v>
      </c>
      <c r="L50" s="35">
        <f>K50/SUM(K44+K47+K50)*$E$16</f>
        <v>18.522450329080606</v>
      </c>
      <c r="M50" s="42">
        <f>L50/SUM($L$49:$L$51)*$C$17</f>
        <v>18.521991252378754</v>
      </c>
      <c r="N50" s="27"/>
      <c r="O50" s="27"/>
      <c r="P50" s="27"/>
      <c r="Q50" s="27"/>
      <c r="S50" s="1">
        <f>M50/(C17*E16*F50)</f>
        <v>6.1739970841262514E-4</v>
      </c>
      <c r="W50" s="33">
        <f t="shared" si="7"/>
        <v>25.000000000000007</v>
      </c>
      <c r="X50" s="33">
        <f t="shared" si="8"/>
        <v>18.521991252378754</v>
      </c>
      <c r="Y50" s="33">
        <f t="shared" si="9"/>
        <v>18.054661323516807</v>
      </c>
      <c r="Z50" s="35">
        <v>20</v>
      </c>
      <c r="AB50" s="33">
        <f t="shared" si="10"/>
        <v>25.000000000000071</v>
      </c>
      <c r="AC50" s="33">
        <f t="shared" si="11"/>
        <v>2.1845098580449234</v>
      </c>
      <c r="AD50" s="33">
        <f t="shared" si="12"/>
        <v>3.7843425662213792</v>
      </c>
    </row>
    <row r="51" spans="2:30" ht="15.75" x14ac:dyDescent="0.45">
      <c r="D51" s="29">
        <v>3</v>
      </c>
      <c r="E51" s="30">
        <v>3</v>
      </c>
      <c r="F51" s="30">
        <v>11</v>
      </c>
      <c r="G51" s="41">
        <f t="shared" si="6"/>
        <v>42.58064516129032</v>
      </c>
      <c r="H51" s="36">
        <f>G51/SUM(G45+G48+G51)*$E$17</f>
        <v>41.904761904761905</v>
      </c>
      <c r="I51" s="34">
        <f>H51/SUM($H$49:$H$51)*$C$17</f>
        <v>41.632170313424012</v>
      </c>
      <c r="J51" s="36">
        <f>I51/SUM(I45+I48+I51)*$E$17</f>
        <v>41.702522725069578</v>
      </c>
      <c r="K51" s="34">
        <f>J51/SUM($J$49:$J$51)*$C$17</f>
        <v>41.684464583243106</v>
      </c>
      <c r="L51" s="36">
        <f>K51/SUM(K45+K48+K51)*$E$17</f>
        <v>41.68878384547704</v>
      </c>
      <c r="M51" s="43">
        <f>L51/SUM($L$49:$L$51)*$C$17</f>
        <v>41.687750593987523</v>
      </c>
      <c r="N51" s="27"/>
      <c r="O51" s="27"/>
      <c r="P51" s="27"/>
      <c r="Q51" s="27"/>
      <c r="S51" s="1">
        <f>M51/(C17*E17*F51)</f>
        <v>4.7372443856804003E-4</v>
      </c>
      <c r="W51" s="33">
        <f t="shared" si="7"/>
        <v>33.333333333333329</v>
      </c>
      <c r="X51" s="33">
        <f t="shared" si="8"/>
        <v>41.687750593987523</v>
      </c>
      <c r="Y51" s="33">
        <f t="shared" si="9"/>
        <v>45.003578951443437</v>
      </c>
      <c r="Z51" s="35">
        <v>43</v>
      </c>
      <c r="AB51" s="33">
        <f t="shared" si="10"/>
        <v>93.444444444444542</v>
      </c>
      <c r="AC51" s="33">
        <f t="shared" si="11"/>
        <v>1.7219985035800975</v>
      </c>
      <c r="AD51" s="33">
        <f t="shared" si="12"/>
        <v>4.0143286146671828</v>
      </c>
    </row>
    <row r="53" spans="2:30" x14ac:dyDescent="0.45">
      <c r="B53" s="1" t="s">
        <v>28</v>
      </c>
      <c r="D53" s="31" t="s">
        <v>1</v>
      </c>
      <c r="E53" s="32" t="s">
        <v>2</v>
      </c>
      <c r="F53" s="28" t="s">
        <v>17</v>
      </c>
      <c r="G53" s="37" t="s">
        <v>18</v>
      </c>
      <c r="H53" s="38" t="s">
        <v>19</v>
      </c>
      <c r="I53" s="38" t="s">
        <v>20</v>
      </c>
      <c r="J53" s="38" t="s">
        <v>21</v>
      </c>
      <c r="K53" s="38" t="s">
        <v>22</v>
      </c>
      <c r="L53" s="38" t="s">
        <v>24</v>
      </c>
      <c r="M53" s="39" t="s">
        <v>25</v>
      </c>
      <c r="N53" s="26"/>
      <c r="O53" s="26"/>
    </row>
    <row r="54" spans="2:30" ht="15.75" x14ac:dyDescent="0.45">
      <c r="D54" s="6">
        <v>1</v>
      </c>
      <c r="E54" s="4">
        <v>1</v>
      </c>
      <c r="F54" s="4">
        <f>L15</f>
        <v>7.996999999999999</v>
      </c>
      <c r="G54" s="40">
        <f t="shared" ref="G54:G62" si="13">F54*$M$11/$F$12</f>
        <v>37.049949326769955</v>
      </c>
      <c r="H54" s="35">
        <f>G54/SUM(G54+G57+G60)*$E$15</f>
        <v>43.709485237048945</v>
      </c>
      <c r="I54" s="33">
        <f>H54/SUM($H$54:$H$56)*$C$15</f>
        <v>24.939732565073491</v>
      </c>
      <c r="J54" s="35">
        <f>I54/SUM(I54+I57+I60)*$E$15</f>
        <v>26.261543545190509</v>
      </c>
      <c r="K54" s="33">
        <f>J54/SUM($J$54:$J$56)*$C$15</f>
        <v>26.02140743622175</v>
      </c>
      <c r="L54" s="35">
        <f>K54/SUM(K54+K57+K60)*$E$15</f>
        <v>26.041759265299103</v>
      </c>
      <c r="M54" s="42">
        <f>L54/SUM($L$54:$L$56)*$C$15</f>
        <v>26.037689146979048</v>
      </c>
      <c r="N54" s="27"/>
      <c r="O54" s="27"/>
    </row>
    <row r="55" spans="2:30" ht="15.75" x14ac:dyDescent="0.45">
      <c r="D55" s="6">
        <v>1</v>
      </c>
      <c r="E55" s="4">
        <v>2</v>
      </c>
      <c r="F55" s="4">
        <f>M15</f>
        <v>5.3866999999999994</v>
      </c>
      <c r="G55" s="40">
        <f t="shared" si="13"/>
        <v>24.956478934414367</v>
      </c>
      <c r="H55" s="35">
        <f>G55/SUM(G55+G58+G61)*$E$16</f>
        <v>19.156116642958747</v>
      </c>
      <c r="I55" s="33">
        <f>H55/SUM($H$54:$H$56)*$C$15</f>
        <v>10.930085849096123</v>
      </c>
      <c r="J55" s="35">
        <f>I55/SUM(I55+I58+I61)*$E$16</f>
        <v>10.716066741544125</v>
      </c>
      <c r="K55" s="33">
        <f>J55/SUM($J$54:$J$56)*$C$15</f>
        <v>10.618078800875832</v>
      </c>
      <c r="L55" s="35">
        <f>K55/SUM(K55+K58+K61)*$E$16</f>
        <v>10.626539626055726</v>
      </c>
      <c r="M55" s="42">
        <f>L55/SUM($L$54:$L$56)*$C$15</f>
        <v>10.624878783054676</v>
      </c>
      <c r="N55" s="27"/>
      <c r="O55" s="27"/>
    </row>
    <row r="56" spans="2:30" ht="15.75" x14ac:dyDescent="0.45">
      <c r="D56" s="6">
        <v>1</v>
      </c>
      <c r="E56" s="4">
        <v>3</v>
      </c>
      <c r="F56" s="4">
        <f>N15</f>
        <v>5.1493999999999991</v>
      </c>
      <c r="G56" s="40">
        <f t="shared" si="13"/>
        <v>23.857072535109314</v>
      </c>
      <c r="H56" s="35">
        <f>G56/SUM(G56+G59+G62)*$E$17</f>
        <v>24.764618538356569</v>
      </c>
      <c r="I56" s="33">
        <f>H56/SUM($H$54:$H$56)*$C$15</f>
        <v>14.130181585830384</v>
      </c>
      <c r="J56" s="35">
        <f>I56/SUM(I56+I59+I62)*$E$17</f>
        <v>13.48381000645537</v>
      </c>
      <c r="K56" s="33">
        <f>J56/SUM($J$54:$J$56)*$C$15</f>
        <v>13.360513762902421</v>
      </c>
      <c r="L56" s="35">
        <f>K56/SUM(K56+K59+K62)*$E$17</f>
        <v>13.339516929582809</v>
      </c>
      <c r="M56" s="42">
        <f>L56/SUM($L$54:$L$56)*$C$15</f>
        <v>13.337432069966274</v>
      </c>
      <c r="N56" s="27"/>
      <c r="O56" s="27"/>
    </row>
    <row r="57" spans="2:30" ht="15.75" x14ac:dyDescent="0.45">
      <c r="D57" s="6">
        <v>2</v>
      </c>
      <c r="E57" s="4">
        <v>1</v>
      </c>
      <c r="F57" s="4">
        <f>L16</f>
        <v>5.3866999999999994</v>
      </c>
      <c r="G57" s="40">
        <f t="shared" si="13"/>
        <v>24.956478934414367</v>
      </c>
      <c r="H57" s="35">
        <f>G57/SUM(G54+G57+G60)*$E$15</f>
        <v>29.44227636943998</v>
      </c>
      <c r="I57" s="33">
        <f>H57/SUM($H$57:$H$59)*$C$16</f>
        <v>35.212503372472035</v>
      </c>
      <c r="J57" s="35">
        <f>I57/SUM(I54+I57+I60)*$E$15</f>
        <v>37.078773328402647</v>
      </c>
      <c r="K57" s="33">
        <f>J57/SUM($J$57:$J$59)*$C$16</f>
        <v>36.997734459365525</v>
      </c>
      <c r="L57" s="35">
        <f>K57/SUM(K54+K57+K60)*$E$15</f>
        <v>37.026671078947373</v>
      </c>
      <c r="M57" s="42">
        <f>L57/SUM($L$57:$L$59)*$C$16</f>
        <v>37.018540028196753</v>
      </c>
      <c r="N57" s="27"/>
      <c r="O57" s="27"/>
    </row>
    <row r="58" spans="2:30" ht="15.75" x14ac:dyDescent="0.45">
      <c r="D58" s="6">
        <v>2</v>
      </c>
      <c r="E58" s="4">
        <v>2</v>
      </c>
      <c r="F58" s="4">
        <f>M16</f>
        <v>7.5223999999999993</v>
      </c>
      <c r="G58" s="40">
        <f t="shared" si="13"/>
        <v>34.851136528159849</v>
      </c>
      <c r="H58" s="35">
        <f>G58/SUM(G55+G58+G61)*$E$16</f>
        <v>26.751066856330016</v>
      </c>
      <c r="I58" s="33">
        <f>H58/SUM($H$57:$H$59)*$C$16</f>
        <v>31.993858765400308</v>
      </c>
      <c r="J58" s="35">
        <f>I58/SUM(I55+I58+I61)*$E$16</f>
        <v>31.367395515737737</v>
      </c>
      <c r="K58" s="33">
        <f>J58/SUM($J$57:$J$59)*$C$16</f>
        <v>31.298839357347017</v>
      </c>
      <c r="L58" s="35">
        <f>K58/SUM(K55+K58+K61)*$E$16</f>
        <v>31.323779274737181</v>
      </c>
      <c r="M58" s="42">
        <f>L58/SUM($L$57:$L$59)*$C$16</f>
        <v>31.316900578069014</v>
      </c>
      <c r="N58" s="27"/>
      <c r="O58" s="27"/>
    </row>
    <row r="59" spans="2:30" ht="15.75" x14ac:dyDescent="0.45">
      <c r="D59" s="6">
        <v>2</v>
      </c>
      <c r="E59" s="4">
        <v>3</v>
      </c>
      <c r="F59" s="4">
        <f>N16</f>
        <v>3.9628999999999985</v>
      </c>
      <c r="G59" s="40">
        <f t="shared" si="13"/>
        <v>18.360040538584045</v>
      </c>
      <c r="H59" s="35">
        <f>G59/SUM(G56+G59+G62)*$E$17</f>
        <v>19.058474153426268</v>
      </c>
      <c r="I59" s="33">
        <f>H59/SUM($H$57:$H$59)*$C$16</f>
        <v>22.793637862127657</v>
      </c>
      <c r="J59" s="35">
        <f>I59/SUM(I56+I59+I62)*$E$17</f>
        <v>21.750964799849402</v>
      </c>
      <c r="K59" s="33">
        <f>J59/SUM($J$57:$J$59)*$C$16</f>
        <v>21.703426183287462</v>
      </c>
      <c r="L59" s="35">
        <f>K59/SUM(K56+K59+K62)*$E$17</f>
        <v>21.669317972321775</v>
      </c>
      <c r="M59" s="42">
        <f>L59/SUM($L$57:$L$59)*$C$16</f>
        <v>21.664559393734233</v>
      </c>
      <c r="N59" s="27"/>
      <c r="O59" s="27"/>
    </row>
    <row r="60" spans="2:30" ht="15.75" x14ac:dyDescent="0.45">
      <c r="D60" s="6">
        <v>3</v>
      </c>
      <c r="E60" s="4">
        <v>1</v>
      </c>
      <c r="F60" s="4">
        <f>L17</f>
        <v>4.9120999999999988</v>
      </c>
      <c r="G60" s="40">
        <f t="shared" si="13"/>
        <v>22.757666135804261</v>
      </c>
      <c r="H60" s="35">
        <f>G60/SUM(G54+G57+G60)*$E$15</f>
        <v>26.848238393511075</v>
      </c>
      <c r="I60" s="33">
        <f>H60/SUM($H$60:$H$62)*$C$17</f>
        <v>34.814507057425573</v>
      </c>
      <c r="J60" s="35">
        <f>I60/SUM(I54+I57+I60)*$E$15</f>
        <v>36.659683126406847</v>
      </c>
      <c r="K60" s="33">
        <f>J60/SUM($J$60:$J$62)*$C$17</f>
        <v>36.902707358643127</v>
      </c>
      <c r="L60" s="35">
        <f>K60/SUM(K54+K57+K60)*$E$15</f>
        <v>36.931569655753513</v>
      </c>
      <c r="M60" s="42">
        <f>L60/SUM($L$60:$L$62)*$C$17</f>
        <v>36.941759725039759</v>
      </c>
      <c r="N60" s="27"/>
      <c r="O60" s="27"/>
    </row>
    <row r="61" spans="2:30" ht="15.75" x14ac:dyDescent="0.45">
      <c r="D61" s="6">
        <v>3</v>
      </c>
      <c r="E61" s="4">
        <v>2</v>
      </c>
      <c r="F61" s="4">
        <f>M17</f>
        <v>3.9628999999999985</v>
      </c>
      <c r="G61" s="40">
        <f t="shared" si="13"/>
        <v>18.360040538584045</v>
      </c>
      <c r="H61" s="35">
        <f>G61/SUM(G55+G58+G61)*$E$16</f>
        <v>14.092816500711235</v>
      </c>
      <c r="I61" s="33">
        <f>H61/SUM($H$60:$H$62)*$C$17</f>
        <v>18.274363194033462</v>
      </c>
      <c r="J61" s="35">
        <f>I61/SUM(I55+I58+I61)*$E$16</f>
        <v>17.916537742718134</v>
      </c>
      <c r="K61" s="33">
        <f>J61/SUM($J$60:$J$62)*$C$17</f>
        <v>18.035309986718246</v>
      </c>
      <c r="L61" s="35">
        <f>K61/SUM(K55+K58+K61)*$E$16</f>
        <v>18.049681099207092</v>
      </c>
      <c r="M61" s="42">
        <f>L61/SUM($L$60:$L$62)*$C$17</f>
        <v>18.054661323516807</v>
      </c>
      <c r="N61" s="27"/>
      <c r="O61" s="27"/>
    </row>
    <row r="62" spans="2:30" ht="15.75" x14ac:dyDescent="0.45">
      <c r="D62" s="29">
        <v>3</v>
      </c>
      <c r="E62" s="30">
        <v>3</v>
      </c>
      <c r="F62" s="30">
        <f>N17</f>
        <v>7.5223999999999993</v>
      </c>
      <c r="G62" s="41">
        <f t="shared" si="13"/>
        <v>34.851136528159849</v>
      </c>
      <c r="H62" s="36">
        <f>G62/SUM(G56+G59+G62)*$E$17</f>
        <v>36.17690730821716</v>
      </c>
      <c r="I62" s="34">
        <f>H62/SUM($H$60:$H$62)*$C$17</f>
        <v>46.911129748540965</v>
      </c>
      <c r="J62" s="36">
        <f>I62/SUM(I56+I59+I62)*$E$17</f>
        <v>44.765225193695237</v>
      </c>
      <c r="K62" s="34">
        <f>J62/SUM($J$60:$J$62)*$C$17</f>
        <v>45.061982654638634</v>
      </c>
      <c r="L62" s="36">
        <f>K62/SUM(K56+K59+K62)*$E$17</f>
        <v>44.991165098095422</v>
      </c>
      <c r="M62" s="43">
        <f>L62/SUM($L$60:$L$62)*$C$17</f>
        <v>45.003578951443437</v>
      </c>
      <c r="N62" s="27"/>
      <c r="O62" s="27"/>
    </row>
    <row r="64" spans="2:30" x14ac:dyDescent="0.45">
      <c r="B64" s="53" t="s">
        <v>29</v>
      </c>
      <c r="C64" s="54">
        <v>10.37</v>
      </c>
    </row>
    <row r="65" spans="2:3" x14ac:dyDescent="0.45">
      <c r="B65" s="41" t="s">
        <v>33</v>
      </c>
      <c r="C65" s="52">
        <v>-0.23730000000000001</v>
      </c>
    </row>
  </sheetData>
  <pageMargins left="0.75" right="0.75" top="1" bottom="1" header="0.5" footer="0.5"/>
  <pageSetup orientation="portrait" r:id="rId1"/>
  <headerFooter alignWithMargins="0"/>
  <ignoredErrors>
    <ignoredError sqref="I33 I34:I40 I43:I51 K43:K51 I54:I62 K54:K6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3F4B-46DF-4DED-8DD4-714ECD67F8C7}">
  <dimension ref="B2:X30"/>
  <sheetViews>
    <sheetView showGridLines="0" tabSelected="1" topLeftCell="D1" workbookViewId="0">
      <selection activeCell="Q17" sqref="Q17"/>
    </sheetView>
  </sheetViews>
  <sheetFormatPr defaultColWidth="8.73046875" defaultRowHeight="12.75" x14ac:dyDescent="0.35"/>
  <cols>
    <col min="2" max="2" width="9.265625" bestFit="1" customWidth="1"/>
    <col min="3" max="3" width="3.53125" customWidth="1"/>
    <col min="6" max="6" width="6" customWidth="1"/>
    <col min="7" max="7" width="3.86328125" customWidth="1"/>
    <col min="8" max="8" width="4.46484375" customWidth="1"/>
    <col min="12" max="12" width="4.19921875" customWidth="1"/>
    <col min="13" max="13" width="4.796875" customWidth="1"/>
    <col min="14" max="16" width="9.46484375" bestFit="1" customWidth="1"/>
  </cols>
  <sheetData>
    <row r="2" spans="2:22" x14ac:dyDescent="0.35">
      <c r="C2" s="60" t="s">
        <v>34</v>
      </c>
      <c r="D2" s="55" t="s">
        <v>30</v>
      </c>
      <c r="E2" s="55" t="s">
        <v>31</v>
      </c>
      <c r="H2" s="61" t="s">
        <v>37</v>
      </c>
      <c r="I2" s="55">
        <v>1</v>
      </c>
      <c r="J2" s="55">
        <v>2</v>
      </c>
      <c r="K2" s="55">
        <v>3</v>
      </c>
      <c r="M2" s="61" t="s">
        <v>35</v>
      </c>
      <c r="N2" s="55">
        <v>1</v>
      </c>
      <c r="O2" s="55">
        <v>2</v>
      </c>
      <c r="P2" s="55">
        <v>3</v>
      </c>
    </row>
    <row r="3" spans="2:22" ht="13.15" x14ac:dyDescent="0.35">
      <c r="C3" s="56">
        <v>1</v>
      </c>
      <c r="D3" s="57">
        <v>60</v>
      </c>
      <c r="E3" s="57">
        <v>110</v>
      </c>
      <c r="H3" s="56">
        <v>1</v>
      </c>
      <c r="I3" s="57">
        <v>12</v>
      </c>
      <c r="J3" s="57">
        <v>21</v>
      </c>
      <c r="K3" s="57">
        <v>22</v>
      </c>
      <c r="M3" s="56">
        <v>1</v>
      </c>
      <c r="N3" s="59">
        <f>B8*D3*E3*I3</f>
        <v>62.501308837435673</v>
      </c>
      <c r="O3" s="59">
        <f>B9*D3*E4*J3</f>
        <v>154.28515414646319</v>
      </c>
      <c r="P3" s="59">
        <f>B10*D3*E5*K3</f>
        <v>111.61675801823617</v>
      </c>
      <c r="Q3" s="69">
        <f>SUM(N3:P3)</f>
        <v>328.40322100213501</v>
      </c>
      <c r="R3" s="65">
        <f>N3</f>
        <v>62.501308837435673</v>
      </c>
      <c r="S3" s="64">
        <f>R3/(SUM($R$3:$R$11))</f>
        <v>5.7937145970602517E-2</v>
      </c>
      <c r="U3" s="65">
        <v>12</v>
      </c>
      <c r="V3" s="64">
        <f>U3/(SUM($U$3:$U$11))</f>
        <v>6.8571428571428575E-2</v>
      </c>
    </row>
    <row r="4" spans="2:22" ht="13.15" x14ac:dyDescent="0.35">
      <c r="C4" s="56">
        <v>2</v>
      </c>
      <c r="D4" s="57">
        <v>120</v>
      </c>
      <c r="E4" s="57">
        <v>100</v>
      </c>
      <c r="H4" s="56">
        <v>2</v>
      </c>
      <c r="I4" s="57">
        <v>21</v>
      </c>
      <c r="J4" s="57">
        <v>14</v>
      </c>
      <c r="K4" s="57">
        <v>23</v>
      </c>
      <c r="M4" s="56">
        <v>2</v>
      </c>
      <c r="N4" s="59">
        <f>B11*I4*D4*E3</f>
        <v>125.46682764668101</v>
      </c>
      <c r="O4" s="59">
        <f>B12*J4*D4*E4</f>
        <v>117.98712975578498</v>
      </c>
      <c r="P4" s="59">
        <f>B13*K4*D4*E5</f>
        <v>133.85552931946162</v>
      </c>
      <c r="Q4" s="69">
        <f t="shared" ref="Q4:Q5" si="0">SUM(N4:P4)</f>
        <v>377.30948672192761</v>
      </c>
      <c r="R4" s="65">
        <f>O3</f>
        <v>154.28515414646319</v>
      </c>
      <c r="S4" s="68">
        <f t="shared" ref="S4:S11" si="1">R4/(SUM($R$3:$R$11))</f>
        <v>0.14301846894327044</v>
      </c>
      <c r="U4" s="65">
        <v>21</v>
      </c>
      <c r="V4" s="64">
        <f t="shared" ref="V4:V11" si="2">U4/(SUM($U$3:$U$11))</f>
        <v>0.12</v>
      </c>
    </row>
    <row r="5" spans="2:22" ht="13.15" x14ac:dyDescent="0.35">
      <c r="C5" s="56">
        <v>3</v>
      </c>
      <c r="D5" s="57">
        <v>120</v>
      </c>
      <c r="E5" s="57">
        <v>90</v>
      </c>
      <c r="H5" s="56">
        <v>3</v>
      </c>
      <c r="I5" s="57">
        <v>23</v>
      </c>
      <c r="J5" s="57">
        <v>23</v>
      </c>
      <c r="K5" s="57">
        <v>16</v>
      </c>
      <c r="M5" s="56">
        <v>3</v>
      </c>
      <c r="N5" s="59">
        <f>B14*I5*D5*E3</f>
        <v>120.80322375443201</v>
      </c>
      <c r="O5" s="59">
        <f>B15*J5*D5*E4</f>
        <v>170.40231952188455</v>
      </c>
      <c r="P5" s="59">
        <f>B16*K5*D5*E5</f>
        <v>81.859582984557306</v>
      </c>
      <c r="Q5" s="69">
        <f t="shared" si="0"/>
        <v>373.06512626087385</v>
      </c>
      <c r="R5" s="65">
        <f>P3</f>
        <v>111.61675801823617</v>
      </c>
      <c r="S5" s="68">
        <f t="shared" si="1"/>
        <v>0.10346593571164786</v>
      </c>
      <c r="U5" s="65">
        <v>22</v>
      </c>
      <c r="V5" s="64">
        <f t="shared" si="2"/>
        <v>0.12571428571428572</v>
      </c>
    </row>
    <row r="6" spans="2:22" ht="13.15" x14ac:dyDescent="0.35">
      <c r="N6" s="69">
        <f>SUM(N3:N5)</f>
        <v>308.77136023854871</v>
      </c>
      <c r="O6" s="69">
        <f t="shared" ref="O6:P6" si="3">SUM(O3:O5)</f>
        <v>442.67460342413267</v>
      </c>
      <c r="P6" s="69">
        <f t="shared" si="3"/>
        <v>327.3318703222551</v>
      </c>
      <c r="Q6" s="69">
        <f>SUM(N6:P6)</f>
        <v>1078.7778339849365</v>
      </c>
      <c r="R6" s="65">
        <f>N4</f>
        <v>125.46682764668101</v>
      </c>
      <c r="S6" s="68">
        <f t="shared" si="1"/>
        <v>0.11630460294425457</v>
      </c>
      <c r="U6" s="65">
        <v>21</v>
      </c>
      <c r="V6" s="64">
        <f t="shared" si="2"/>
        <v>0.12</v>
      </c>
    </row>
    <row r="7" spans="2:22" ht="14.25" x14ac:dyDescent="0.35">
      <c r="B7" s="62" t="s">
        <v>32</v>
      </c>
      <c r="R7" s="65">
        <f>O4</f>
        <v>117.98712975578498</v>
      </c>
      <c r="S7" s="68">
        <f t="shared" si="1"/>
        <v>0.10937111056495112</v>
      </c>
      <c r="U7" s="65">
        <v>14</v>
      </c>
      <c r="V7" s="64">
        <f t="shared" si="2"/>
        <v>0.08</v>
      </c>
    </row>
    <row r="8" spans="2:22" ht="13.15" x14ac:dyDescent="0.35">
      <c r="B8" s="57">
        <f>'Exercise 2'!S43</f>
        <v>7.8915793986661202E-4</v>
      </c>
      <c r="H8" s="61" t="s">
        <v>26</v>
      </c>
      <c r="I8" s="55">
        <v>1</v>
      </c>
      <c r="J8" s="55">
        <v>2</v>
      </c>
      <c r="K8" s="55">
        <v>3</v>
      </c>
      <c r="R8" s="66">
        <f>P4</f>
        <v>133.85552931946162</v>
      </c>
      <c r="S8" s="67">
        <f t="shared" si="1"/>
        <v>0.12408071903462073</v>
      </c>
      <c r="U8" s="66">
        <v>23</v>
      </c>
      <c r="V8" s="67">
        <f t="shared" si="2"/>
        <v>0.13142857142857142</v>
      </c>
    </row>
    <row r="9" spans="2:22" ht="13.15" x14ac:dyDescent="0.35">
      <c r="B9" s="57">
        <f>'Exercise 2'!S44</f>
        <v>1.2244853503687555E-3</v>
      </c>
      <c r="H9" s="56">
        <v>1</v>
      </c>
      <c r="I9" s="57">
        <f>B8</f>
        <v>7.8915793986661202E-4</v>
      </c>
      <c r="J9" s="57">
        <f>B9</f>
        <v>1.2244853503687555E-3</v>
      </c>
      <c r="K9" s="58">
        <f>B10</f>
        <v>9.395350001535031E-4</v>
      </c>
      <c r="R9" s="65">
        <f>N5</f>
        <v>120.80322375443201</v>
      </c>
      <c r="S9" s="64">
        <f t="shared" si="1"/>
        <v>0.11198155908357202</v>
      </c>
      <c r="U9" s="65">
        <v>23</v>
      </c>
      <c r="V9" s="64">
        <f t="shared" si="2"/>
        <v>0.13142857142857142</v>
      </c>
    </row>
    <row r="10" spans="2:22" ht="13.15" x14ac:dyDescent="0.35">
      <c r="B10" s="57">
        <f>'Exercise 2'!S45</f>
        <v>9.395350001535031E-4</v>
      </c>
      <c r="H10" s="56">
        <v>2</v>
      </c>
      <c r="I10" s="57">
        <f>B11</f>
        <v>4.526220333574351E-4</v>
      </c>
      <c r="J10" s="57">
        <f>B12</f>
        <v>7.0230434378443435E-4</v>
      </c>
      <c r="K10" s="57">
        <f>B13</f>
        <v>5.3887089098011921E-4</v>
      </c>
      <c r="R10" s="65">
        <f>O5</f>
        <v>170.40231952188455</v>
      </c>
      <c r="S10" s="68">
        <f t="shared" si="1"/>
        <v>0.15795867708222114</v>
      </c>
      <c r="U10" s="65">
        <v>23</v>
      </c>
      <c r="V10" s="64">
        <f t="shared" si="2"/>
        <v>0.13142857142857142</v>
      </c>
    </row>
    <row r="11" spans="2:22" ht="13.15" x14ac:dyDescent="0.35">
      <c r="B11" s="57">
        <f>'Exercise 2'!S46</f>
        <v>4.526220333574351E-4</v>
      </c>
      <c r="H11" s="56">
        <v>3</v>
      </c>
      <c r="I11" s="57">
        <f>B14</f>
        <v>3.9790258153633737E-4</v>
      </c>
      <c r="J11" s="57">
        <f>B15</f>
        <v>6.1739970841262514E-4</v>
      </c>
      <c r="K11" s="57">
        <f>B16</f>
        <v>4.7372443856804003E-4</v>
      </c>
      <c r="R11" s="65">
        <f>P5</f>
        <v>81.859582984557306</v>
      </c>
      <c r="S11" s="64">
        <f t="shared" si="1"/>
        <v>7.5881780664859635E-2</v>
      </c>
      <c r="U11" s="65">
        <v>16</v>
      </c>
      <c r="V11" s="64">
        <f t="shared" si="2"/>
        <v>9.1428571428571428E-2</v>
      </c>
    </row>
    <row r="12" spans="2:22" x14ac:dyDescent="0.35">
      <c r="B12" s="57">
        <f>'Exercise 2'!S47</f>
        <v>7.0230434378443435E-4</v>
      </c>
    </row>
    <row r="13" spans="2:22" x14ac:dyDescent="0.35">
      <c r="B13" s="57">
        <f>'Exercise 2'!S48</f>
        <v>5.3887089098011921E-4</v>
      </c>
      <c r="S13" s="63">
        <f>SUM(S3:S11)</f>
        <v>0.99999999999999989</v>
      </c>
    </row>
    <row r="14" spans="2:22" x14ac:dyDescent="0.35">
      <c r="B14" s="57">
        <f>'Exercise 2'!S49</f>
        <v>3.9790258153633737E-4</v>
      </c>
    </row>
    <row r="15" spans="2:22" x14ac:dyDescent="0.35">
      <c r="B15" s="57">
        <f>'Exercise 2'!S50</f>
        <v>6.1739970841262514E-4</v>
      </c>
    </row>
    <row r="16" spans="2:22" x14ac:dyDescent="0.35">
      <c r="B16" s="57">
        <f>'Exercise 2'!S51</f>
        <v>4.7372443856804003E-4</v>
      </c>
    </row>
    <row r="21" spans="5:24" ht="14.25" x14ac:dyDescent="0.35">
      <c r="E21" s="73" t="s">
        <v>40</v>
      </c>
      <c r="F21" s="71" t="s">
        <v>44</v>
      </c>
      <c r="G21" s="71" t="s">
        <v>45</v>
      </c>
      <c r="H21" s="72" t="s">
        <v>46</v>
      </c>
      <c r="K21" s="73" t="s">
        <v>40</v>
      </c>
      <c r="L21" s="71" t="s">
        <v>44</v>
      </c>
      <c r="M21" s="71" t="s">
        <v>45</v>
      </c>
      <c r="N21" s="72" t="s">
        <v>46</v>
      </c>
      <c r="P21" s="31" t="s">
        <v>1</v>
      </c>
      <c r="Q21" s="32" t="s">
        <v>2</v>
      </c>
      <c r="R21" s="28" t="s">
        <v>17</v>
      </c>
      <c r="S21" s="37" t="s">
        <v>18</v>
      </c>
      <c r="T21" s="38" t="s">
        <v>19</v>
      </c>
      <c r="U21" s="38" t="s">
        <v>20</v>
      </c>
      <c r="V21" s="38" t="s">
        <v>21</v>
      </c>
      <c r="W21" s="38" t="s">
        <v>22</v>
      </c>
      <c r="X21" s="38" t="s">
        <v>24</v>
      </c>
    </row>
    <row r="22" spans="5:24" ht="14.25" x14ac:dyDescent="0.35">
      <c r="E22" s="74" t="s">
        <v>41</v>
      </c>
      <c r="F22" s="70">
        <v>12</v>
      </c>
      <c r="G22" s="70">
        <v>21</v>
      </c>
      <c r="H22" s="14">
        <v>22</v>
      </c>
      <c r="K22" s="74" t="s">
        <v>41</v>
      </c>
      <c r="L22" s="76">
        <f>$F$28+$F$29*F22</f>
        <v>1.9540000000000002</v>
      </c>
      <c r="M22" s="76">
        <f t="shared" ref="M22:N22" si="4">$F$28+$F$29*G22</f>
        <v>1.5670000000000002</v>
      </c>
      <c r="N22" s="77">
        <f t="shared" si="4"/>
        <v>1.5240000000000002</v>
      </c>
      <c r="P22" s="6">
        <v>1</v>
      </c>
      <c r="Q22" s="4">
        <v>1</v>
      </c>
      <c r="R22" s="4">
        <f>L22</f>
        <v>1.9540000000000002</v>
      </c>
      <c r="S22" s="40">
        <f>R22*$L$27/SUM($R$22:$R$24)</f>
        <v>23.238850346878095</v>
      </c>
      <c r="T22" s="35">
        <f>S22/SUM(S22+S25+S28)*$M$27</f>
        <v>25.833596002474561</v>
      </c>
      <c r="U22" s="33">
        <f>T22/SUM($T$22:$T$24)*$L$27</f>
        <v>25.587205538278692</v>
      </c>
      <c r="V22" s="35">
        <f>U22/SUM(U22+U25+U28)*$M$27</f>
        <v>25.597739420228326</v>
      </c>
      <c r="W22" s="33">
        <f>V22/SUM($V$22:$V$24)*$L$27</f>
        <v>25.596731732364443</v>
      </c>
      <c r="X22" s="35">
        <f>W22/SUM(W22+W25+W28)*$M$27</f>
        <v>25.596775823957071</v>
      </c>
    </row>
    <row r="23" spans="5:24" ht="14.25" x14ac:dyDescent="0.35">
      <c r="E23" s="74" t="s">
        <v>42</v>
      </c>
      <c r="F23" s="70">
        <v>21</v>
      </c>
      <c r="G23" s="70">
        <v>14</v>
      </c>
      <c r="H23" s="14">
        <v>23</v>
      </c>
      <c r="K23" s="74" t="s">
        <v>42</v>
      </c>
      <c r="L23" s="76">
        <f t="shared" ref="L23:L24" si="5">$F$28+$F$29*F23</f>
        <v>1.5670000000000002</v>
      </c>
      <c r="M23" s="76">
        <f t="shared" ref="M23:M24" si="6">$F$28+$F$29*G23</f>
        <v>1.8680000000000003</v>
      </c>
      <c r="N23" s="77">
        <f t="shared" ref="N23:N24" si="7">$F$28+$F$29*H23</f>
        <v>1.4810000000000003</v>
      </c>
      <c r="P23" s="6">
        <v>1</v>
      </c>
      <c r="Q23" s="4">
        <v>2</v>
      </c>
      <c r="R23" s="4">
        <f>M22</f>
        <v>1.5670000000000002</v>
      </c>
      <c r="S23" s="40">
        <f t="shared" ref="S23:S25" si="8">R23*$L$27/SUM($R$22:$R$24)</f>
        <v>18.63627353815659</v>
      </c>
      <c r="T23" s="35">
        <f>S23/SUM(S23+S26+S29)*$M$28</f>
        <v>18.325405380667426</v>
      </c>
      <c r="U23" s="33">
        <f t="shared" ref="U23:U25" si="9">T23/SUM($T$22:$T$24)*$L$27</f>
        <v>18.150625023419149</v>
      </c>
      <c r="V23" s="35">
        <f>U23/SUM(U23+U26+U29)*$M$28</f>
        <v>18.151229694901822</v>
      </c>
      <c r="W23" s="33">
        <f t="shared" ref="W23:W24" si="10">V23/SUM($V$22:$V$24)*$L$27</f>
        <v>18.150515148449973</v>
      </c>
      <c r="X23" s="35">
        <f>W23/SUM(W23+W26+W29)*$M$28</f>
        <v>18.15052798533284</v>
      </c>
    </row>
    <row r="24" spans="5:24" ht="14.25" x14ac:dyDescent="0.35">
      <c r="E24" s="75" t="s">
        <v>43</v>
      </c>
      <c r="F24" s="16">
        <v>23</v>
      </c>
      <c r="G24" s="16">
        <v>23</v>
      </c>
      <c r="H24" s="17">
        <v>16</v>
      </c>
      <c r="K24" s="75" t="s">
        <v>43</v>
      </c>
      <c r="L24" s="78">
        <f t="shared" si="5"/>
        <v>1.4810000000000003</v>
      </c>
      <c r="M24" s="78">
        <f t="shared" si="6"/>
        <v>1.4810000000000003</v>
      </c>
      <c r="N24" s="79">
        <f t="shared" si="7"/>
        <v>1.7820000000000003</v>
      </c>
      <c r="P24" s="6">
        <v>1</v>
      </c>
      <c r="Q24" s="4">
        <v>3</v>
      </c>
      <c r="R24" s="4">
        <f>N22</f>
        <v>1.5240000000000002</v>
      </c>
      <c r="S24" s="40">
        <f t="shared" si="8"/>
        <v>18.124876114965311</v>
      </c>
      <c r="T24" s="35">
        <f>S24/SUM(S24+S27+S30)*$M$29</f>
        <v>16.418765025528007</v>
      </c>
      <c r="U24" s="33">
        <f t="shared" si="9"/>
        <v>16.262169438302163</v>
      </c>
      <c r="V24" s="35">
        <f>U24/SUM(U24+U27+U30)*$M$29</f>
        <v>16.253392954858512</v>
      </c>
      <c r="W24" s="33">
        <f t="shared" si="10"/>
        <v>16.252753119185581</v>
      </c>
      <c r="X24" s="35">
        <f>W24/SUM(W24+W27+W30)*$M$29</f>
        <v>16.252706129994394</v>
      </c>
    </row>
    <row r="25" spans="5:24" ht="14.25" x14ac:dyDescent="0.35">
      <c r="E25" s="70"/>
      <c r="F25" s="70"/>
      <c r="G25" s="70"/>
      <c r="H25" s="70"/>
      <c r="P25" s="6">
        <v>2</v>
      </c>
      <c r="Q25" s="4">
        <v>1</v>
      </c>
      <c r="R25" s="4">
        <f>L23</f>
        <v>1.5670000000000002</v>
      </c>
      <c r="S25" s="40">
        <f>R25*$L$28/SUM($R$25:$R$27)</f>
        <v>38.250610252237593</v>
      </c>
      <c r="T25" s="35">
        <f>S25/SUM(S22+S25+S28)*$M$27</f>
        <v>42.521501595588425</v>
      </c>
      <c r="U25" s="33">
        <f>T25/SUM($T$25:$T$27)*$L$28</f>
        <v>42.483507126831668</v>
      </c>
      <c r="V25" s="35">
        <f>U25/SUM(U22+U25+U28)*$M$27</f>
        <v>42.500996971442135</v>
      </c>
      <c r="W25" s="33">
        <f>V25/SUM($V$25:$V$27)*$L$28</f>
        <v>42.500527999618562</v>
      </c>
      <c r="X25" s="35">
        <f>W25/SUM(W22+W25+W28)*$M$27</f>
        <v>42.500601208807396</v>
      </c>
    </row>
    <row r="26" spans="5:24" ht="14.25" x14ac:dyDescent="0.35">
      <c r="K26" s="82" t="s">
        <v>47</v>
      </c>
      <c r="L26" s="80" t="s">
        <v>38</v>
      </c>
      <c r="M26" s="81" t="s">
        <v>39</v>
      </c>
      <c r="P26" s="6">
        <v>2</v>
      </c>
      <c r="Q26" s="4">
        <v>2</v>
      </c>
      <c r="R26" s="4">
        <f>M23</f>
        <v>1.8680000000000003</v>
      </c>
      <c r="S26" s="40">
        <f t="shared" ref="S26:S27" si="11">R26*$L$28/SUM($R$25:$R$27)</f>
        <v>45.598047192839708</v>
      </c>
      <c r="T26" s="35">
        <f>S26/SUM(S23+S26+S29)*$M$28</f>
        <v>44.837434783555217</v>
      </c>
      <c r="U26" s="33">
        <f t="shared" ref="U26:U28" si="12">T26/SUM($T$25:$T$27)*$L$28</f>
        <v>44.797370946411853</v>
      </c>
      <c r="V26" s="35">
        <f>U26/SUM(U23+U26+U29)*$M$28</f>
        <v>44.798863329879367</v>
      </c>
      <c r="W26" s="33">
        <f t="shared" ref="W26:W28" si="13">V26/SUM($V$25:$V$27)*$L$28</f>
        <v>44.798369002542906</v>
      </c>
      <c r="X26" s="35">
        <f>W26/SUM(W23+W26+W29)*$M$28</f>
        <v>44.79840068601915</v>
      </c>
    </row>
    <row r="27" spans="5:24" ht="14.25" x14ac:dyDescent="0.35">
      <c r="K27" s="83">
        <v>1</v>
      </c>
      <c r="L27" s="70">
        <v>60</v>
      </c>
      <c r="M27" s="14">
        <v>110</v>
      </c>
      <c r="P27" s="6">
        <v>2</v>
      </c>
      <c r="Q27" s="4">
        <v>3</v>
      </c>
      <c r="R27" s="4">
        <f>N23</f>
        <v>1.4810000000000003</v>
      </c>
      <c r="S27" s="40">
        <f t="shared" si="11"/>
        <v>36.151342554922707</v>
      </c>
      <c r="T27" s="35">
        <f>S27/SUM(S24+S27+S30)*$M$29</f>
        <v>32.748383768347935</v>
      </c>
      <c r="U27" s="33">
        <f t="shared" si="12"/>
        <v>32.719121926756486</v>
      </c>
      <c r="V27" s="35">
        <f>U27/SUM(U24+U27+U30)*$M$29</f>
        <v>32.701463837965171</v>
      </c>
      <c r="W27" s="33">
        <f t="shared" si="13"/>
        <v>32.701102997838525</v>
      </c>
      <c r="X27" s="35">
        <f>W27/SUM(W24+W27+W30)*$M$29</f>
        <v>32.701008453956049</v>
      </c>
    </row>
    <row r="28" spans="5:24" ht="14.25" x14ac:dyDescent="0.35">
      <c r="E28" s="53" t="s">
        <v>29</v>
      </c>
      <c r="F28" s="54">
        <v>2.4700000000000002</v>
      </c>
      <c r="K28" s="83">
        <v>2</v>
      </c>
      <c r="L28" s="70">
        <v>120</v>
      </c>
      <c r="M28" s="14">
        <v>100</v>
      </c>
      <c r="P28" s="6">
        <v>3</v>
      </c>
      <c r="Q28" s="4">
        <v>1</v>
      </c>
      <c r="R28" s="4">
        <f>L24</f>
        <v>1.4810000000000003</v>
      </c>
      <c r="S28" s="40">
        <f>R28*$L$29/SUM($R$28:$R$30)</f>
        <v>37.46205733558179</v>
      </c>
      <c r="T28" s="35">
        <f>S28/SUM(S22+S25+S28)*$M$27</f>
        <v>41.644902401937017</v>
      </c>
      <c r="U28" s="33">
        <f>T28/SUM($T$28:$T$30)*$L$29</f>
        <v>41.884020563654978</v>
      </c>
      <c r="V28" s="35">
        <f>U28/SUM(U22+U25+U28)*$M$27</f>
        <v>41.901263608329536</v>
      </c>
      <c r="W28" s="33">
        <f>V28/SUM($V$28:$V$30)*$L$29</f>
        <v>41.902550788090998</v>
      </c>
      <c r="X28" s="35">
        <f>W28/SUM(W22+W25+W28)*$M$27</f>
        <v>41.902622967235537</v>
      </c>
    </row>
    <row r="29" spans="5:24" ht="14.25" x14ac:dyDescent="0.35">
      <c r="E29" s="41" t="s">
        <v>33</v>
      </c>
      <c r="F29" s="52">
        <v>-4.2999999999999997E-2</v>
      </c>
      <c r="K29" s="83">
        <v>3</v>
      </c>
      <c r="L29" s="70">
        <v>120</v>
      </c>
      <c r="M29" s="14">
        <v>90</v>
      </c>
      <c r="P29" s="6">
        <v>3</v>
      </c>
      <c r="Q29" s="4">
        <v>2</v>
      </c>
      <c r="R29" s="4">
        <f>M24</f>
        <v>1.4810000000000003</v>
      </c>
      <c r="S29" s="40">
        <f t="shared" ref="S29:S30" si="14">R29*$L$29/SUM($R$28:$R$30)</f>
        <v>37.46205733558179</v>
      </c>
      <c r="T29" s="35">
        <f>S29/SUM(S23+S26+S29)*$M$28</f>
        <v>36.837159835777349</v>
      </c>
      <c r="U29" s="33">
        <f t="shared" ref="U29:U30" si="15">T29/SUM($T$28:$T$30)*$L$29</f>
        <v>37.048672732549846</v>
      </c>
      <c r="V29" s="35">
        <f>U29/SUM(U23+U26+U29)*$M$28</f>
        <v>37.049906975218811</v>
      </c>
      <c r="W29" s="33">
        <f t="shared" ref="W29:W30" si="16">V29/SUM($V$28:$V$30)*$L$29</f>
        <v>37.051045124437138</v>
      </c>
      <c r="X29" s="35">
        <f>W29/SUM(W23+W26+W29)*$M$28</f>
        <v>37.051071328648014</v>
      </c>
    </row>
    <row r="30" spans="5:24" ht="14.25" x14ac:dyDescent="0.35">
      <c r="K30" s="84" t="s">
        <v>48</v>
      </c>
      <c r="L30" s="16">
        <f>SUM(L27:L29)</f>
        <v>300</v>
      </c>
      <c r="M30" s="17">
        <f>SUM(M27:M29)</f>
        <v>300</v>
      </c>
      <c r="P30" s="29">
        <v>3</v>
      </c>
      <c r="Q30" s="30">
        <v>3</v>
      </c>
      <c r="R30" s="30">
        <f>N24</f>
        <v>1.7820000000000003</v>
      </c>
      <c r="S30" s="40">
        <f t="shared" si="14"/>
        <v>45.075885328836428</v>
      </c>
      <c r="T30" s="36">
        <f>S30/SUM(S24+S27+S30)*$M$29</f>
        <v>40.832851206124062</v>
      </c>
      <c r="U30" s="33">
        <f t="shared" si="15"/>
        <v>41.067306703795182</v>
      </c>
      <c r="V30" s="36">
        <f>U30/SUM(U24+U27+U30)*$M$29</f>
        <v>41.045143207176316</v>
      </c>
      <c r="W30" s="33">
        <f t="shared" si="16"/>
        <v>41.046404087471871</v>
      </c>
      <c r="X30" s="36">
        <f>W30/SUM(W24+W27+W30)*$M$29</f>
        <v>41.046285416049557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9101-D3A9-4D62-9631-717B92D1BC07}">
  <dimension ref="B1:AH65"/>
  <sheetViews>
    <sheetView showGridLines="0" topLeftCell="A34" zoomScale="85" zoomScaleNormal="85" workbookViewId="0">
      <selection activeCell="G54" sqref="G54"/>
    </sheetView>
  </sheetViews>
  <sheetFormatPr defaultColWidth="9.19921875" defaultRowHeight="14.25" x14ac:dyDescent="0.45"/>
  <cols>
    <col min="1" max="1" width="1.796875" style="1" customWidth="1"/>
    <col min="2" max="4" width="9.19921875" style="1"/>
    <col min="5" max="5" width="8.796875" style="1" customWidth="1"/>
    <col min="6" max="9" width="9.19921875" style="1"/>
    <col min="10" max="12" width="9.265625" style="1" bestFit="1" customWidth="1"/>
    <col min="13" max="13" width="11" style="1" bestFit="1" customWidth="1"/>
    <col min="14" max="21" width="9.19921875" style="1"/>
    <col min="22" max="22" width="12.796875" style="1" customWidth="1"/>
    <col min="23" max="16384" width="9.19921875" style="1"/>
  </cols>
  <sheetData>
    <row r="1" spans="2:20" x14ac:dyDescent="0.45">
      <c r="B1" s="11"/>
      <c r="C1" s="12"/>
      <c r="D1" s="11"/>
      <c r="E1" s="12"/>
      <c r="F1" s="13"/>
      <c r="G1" s="2"/>
      <c r="H1" s="2"/>
      <c r="I1" s="2"/>
      <c r="J1" s="2"/>
      <c r="N1" s="1" t="s">
        <v>0</v>
      </c>
    </row>
    <row r="2" spans="2:20" ht="28.5" x14ac:dyDescent="0.45">
      <c r="B2" s="6" t="s">
        <v>1</v>
      </c>
      <c r="C2" s="4" t="s">
        <v>2</v>
      </c>
      <c r="D2" s="51" t="s">
        <v>3</v>
      </c>
      <c r="E2" s="9" t="s">
        <v>4</v>
      </c>
      <c r="F2" s="49" t="s">
        <v>5</v>
      </c>
      <c r="G2" s="4"/>
      <c r="H2" s="4"/>
      <c r="I2" s="4"/>
      <c r="J2" s="4"/>
    </row>
    <row r="3" spans="2:20" x14ac:dyDescent="0.45">
      <c r="B3" s="6">
        <v>1</v>
      </c>
      <c r="C3" s="4">
        <v>1</v>
      </c>
      <c r="D3" s="6">
        <v>1</v>
      </c>
      <c r="E3" s="4">
        <v>7</v>
      </c>
      <c r="F3" s="48">
        <f>L15</f>
        <v>2.04</v>
      </c>
      <c r="G3" s="4"/>
      <c r="H3" s="4"/>
      <c r="I3" s="2"/>
      <c r="J3" s="4"/>
    </row>
    <row r="4" spans="2:20" x14ac:dyDescent="0.45">
      <c r="B4" s="6">
        <v>1</v>
      </c>
      <c r="C4" s="4">
        <v>2</v>
      </c>
      <c r="D4" s="6">
        <v>1</v>
      </c>
      <c r="E4" s="4">
        <v>2</v>
      </c>
      <c r="F4" s="48">
        <f>M15</f>
        <v>1.5670000000000002</v>
      </c>
      <c r="G4" s="4"/>
      <c r="H4" s="4"/>
      <c r="I4" s="2"/>
      <c r="J4" s="4"/>
    </row>
    <row r="5" spans="2:20" x14ac:dyDescent="0.45">
      <c r="B5" s="6">
        <v>1</v>
      </c>
      <c r="C5" s="4">
        <v>3</v>
      </c>
      <c r="D5" s="6">
        <v>1</v>
      </c>
      <c r="E5" s="4">
        <v>4</v>
      </c>
      <c r="F5" s="48">
        <f>N15</f>
        <v>1.5240000000000002</v>
      </c>
      <c r="G5" s="4"/>
      <c r="H5" s="4"/>
      <c r="I5" s="2"/>
      <c r="J5" s="4"/>
    </row>
    <row r="6" spans="2:20" x14ac:dyDescent="0.45">
      <c r="B6" s="6">
        <v>2</v>
      </c>
      <c r="C6" s="4">
        <v>1</v>
      </c>
      <c r="D6" s="6">
        <v>1</v>
      </c>
      <c r="E6" s="4">
        <v>8</v>
      </c>
      <c r="F6" s="48">
        <f>L16</f>
        <v>1.5670000000000002</v>
      </c>
      <c r="G6" s="4"/>
      <c r="H6" s="4"/>
      <c r="I6" s="2"/>
      <c r="J6" s="4"/>
    </row>
    <row r="7" spans="2:20" x14ac:dyDescent="0.45">
      <c r="B7" s="6">
        <v>2</v>
      </c>
      <c r="C7" s="4">
        <v>2</v>
      </c>
      <c r="D7" s="6">
        <v>1</v>
      </c>
      <c r="E7" s="4">
        <v>9</v>
      </c>
      <c r="F7" s="48">
        <f>M16</f>
        <v>1.9540000000000002</v>
      </c>
      <c r="G7" s="4"/>
      <c r="H7" s="4"/>
      <c r="I7" s="2"/>
      <c r="J7" s="4"/>
    </row>
    <row r="8" spans="2:20" x14ac:dyDescent="0.45">
      <c r="B8" s="6">
        <v>2</v>
      </c>
      <c r="C8" s="4">
        <v>3</v>
      </c>
      <c r="D8" s="6">
        <v>1</v>
      </c>
      <c r="E8" s="4">
        <v>6</v>
      </c>
      <c r="F8" s="48">
        <f>N16</f>
        <v>1.3090000000000004</v>
      </c>
      <c r="G8" s="4"/>
      <c r="H8" s="4"/>
      <c r="I8" s="2"/>
      <c r="J8" s="4"/>
    </row>
    <row r="9" spans="2:20" x14ac:dyDescent="0.45">
      <c r="B9" s="6">
        <v>3</v>
      </c>
      <c r="C9" s="4">
        <v>1</v>
      </c>
      <c r="D9" s="6">
        <v>1</v>
      </c>
      <c r="E9" s="4">
        <v>10</v>
      </c>
      <c r="F9" s="48">
        <f>L17</f>
        <v>1.4810000000000003</v>
      </c>
      <c r="G9" s="4"/>
      <c r="H9" s="4"/>
      <c r="I9" s="2"/>
      <c r="J9" s="4"/>
    </row>
    <row r="10" spans="2:20" x14ac:dyDescent="0.45">
      <c r="B10" s="6">
        <v>3</v>
      </c>
      <c r="C10" s="4">
        <v>2</v>
      </c>
      <c r="D10" s="6">
        <v>1</v>
      </c>
      <c r="E10" s="4">
        <v>5</v>
      </c>
      <c r="F10" s="48">
        <f>M17</f>
        <v>1.3090000000000004</v>
      </c>
      <c r="G10" s="4"/>
      <c r="H10" s="4"/>
      <c r="I10" s="2"/>
      <c r="J10" s="4"/>
    </row>
    <row r="11" spans="2:20" x14ac:dyDescent="0.45">
      <c r="B11" s="29">
        <v>3</v>
      </c>
      <c r="C11" s="30">
        <v>3</v>
      </c>
      <c r="D11" s="29">
        <v>1</v>
      </c>
      <c r="E11" s="30">
        <v>11</v>
      </c>
      <c r="F11" s="50">
        <f>N17</f>
        <v>1.9540000000000002</v>
      </c>
      <c r="G11" s="4"/>
      <c r="H11" s="4"/>
      <c r="I11" s="2"/>
      <c r="J11" s="4"/>
      <c r="L11" s="7" t="s">
        <v>6</v>
      </c>
      <c r="M11" s="8">
        <f>C18</f>
        <v>240</v>
      </c>
    </row>
    <row r="12" spans="2:20" x14ac:dyDescent="0.45">
      <c r="B12" s="2"/>
      <c r="C12" s="2"/>
      <c r="D12" s="10">
        <f>SUM(D3:D11)</f>
        <v>9</v>
      </c>
      <c r="E12" s="10">
        <f>SUM(E3:E11)</f>
        <v>62</v>
      </c>
      <c r="F12" s="10">
        <f>SUM(F3:F11)</f>
        <v>14.705000000000004</v>
      </c>
      <c r="G12" s="2"/>
      <c r="H12" s="2"/>
      <c r="I12" s="2"/>
      <c r="J12" s="2"/>
    </row>
    <row r="13" spans="2:20" x14ac:dyDescent="0.45">
      <c r="C13" s="1" t="s">
        <v>38</v>
      </c>
      <c r="E13" s="1" t="s">
        <v>39</v>
      </c>
      <c r="K13" s="1" t="s">
        <v>7</v>
      </c>
    </row>
    <row r="14" spans="2:20" x14ac:dyDescent="0.45">
      <c r="B14" s="11" t="s">
        <v>1</v>
      </c>
      <c r="C14" s="12" t="s">
        <v>8</v>
      </c>
      <c r="D14" s="12" t="s">
        <v>2</v>
      </c>
      <c r="E14" s="13" t="s">
        <v>8</v>
      </c>
      <c r="F14" s="11" t="s">
        <v>9</v>
      </c>
      <c r="G14" s="12" t="s">
        <v>8</v>
      </c>
      <c r="H14" s="12" t="s">
        <v>10</v>
      </c>
      <c r="I14" s="13" t="s">
        <v>8</v>
      </c>
      <c r="K14" s="11" t="s">
        <v>1</v>
      </c>
      <c r="L14" s="12">
        <v>1</v>
      </c>
      <c r="M14" s="12">
        <v>2</v>
      </c>
      <c r="N14" s="13">
        <v>3</v>
      </c>
      <c r="O14" s="1" t="s">
        <v>2</v>
      </c>
      <c r="P14" s="11" t="s">
        <v>1</v>
      </c>
      <c r="Q14" s="12">
        <v>1</v>
      </c>
      <c r="R14" s="12">
        <v>2</v>
      </c>
      <c r="S14" s="13">
        <v>3</v>
      </c>
      <c r="T14" s="1" t="s">
        <v>2</v>
      </c>
    </row>
    <row r="15" spans="2:20" x14ac:dyDescent="0.45">
      <c r="B15" s="5">
        <v>1</v>
      </c>
      <c r="C15" s="2">
        <v>50</v>
      </c>
      <c r="D15" s="2">
        <v>1</v>
      </c>
      <c r="E15" s="14">
        <v>100</v>
      </c>
      <c r="F15" s="5">
        <v>1</v>
      </c>
      <c r="G15" s="2">
        <v>60</v>
      </c>
      <c r="H15" s="2">
        <v>1</v>
      </c>
      <c r="I15" s="14">
        <v>110</v>
      </c>
      <c r="K15" s="5">
        <v>1</v>
      </c>
      <c r="L15" s="2">
        <f>$C$64+$C$65*Q15</f>
        <v>2.04</v>
      </c>
      <c r="M15" s="2">
        <f t="shared" ref="L15:N17" si="0">$C$64+$C$65*R15</f>
        <v>1.5670000000000002</v>
      </c>
      <c r="N15" s="14">
        <f t="shared" si="0"/>
        <v>1.5240000000000002</v>
      </c>
      <c r="P15" s="5">
        <v>1</v>
      </c>
      <c r="Q15" s="2">
        <v>10</v>
      </c>
      <c r="R15" s="2">
        <v>21</v>
      </c>
      <c r="S15" s="14">
        <v>22</v>
      </c>
    </row>
    <row r="16" spans="2:20" x14ac:dyDescent="0.45">
      <c r="B16" s="5">
        <v>2</v>
      </c>
      <c r="C16" s="2">
        <v>90</v>
      </c>
      <c r="D16" s="2">
        <v>2</v>
      </c>
      <c r="E16" s="14">
        <v>60</v>
      </c>
      <c r="F16" s="5">
        <v>2</v>
      </c>
      <c r="G16" s="2">
        <v>120</v>
      </c>
      <c r="H16" s="2">
        <v>2</v>
      </c>
      <c r="I16" s="14">
        <v>100</v>
      </c>
      <c r="K16" s="5">
        <v>2</v>
      </c>
      <c r="L16" s="2">
        <f t="shared" si="0"/>
        <v>1.5670000000000002</v>
      </c>
      <c r="M16" s="2">
        <f t="shared" si="0"/>
        <v>1.9540000000000002</v>
      </c>
      <c r="N16" s="14">
        <f t="shared" si="0"/>
        <v>1.3090000000000004</v>
      </c>
      <c r="P16" s="5">
        <v>2</v>
      </c>
      <c r="Q16" s="2">
        <v>21</v>
      </c>
      <c r="R16" s="2">
        <v>12</v>
      </c>
      <c r="S16" s="14">
        <v>27</v>
      </c>
    </row>
    <row r="17" spans="2:29" x14ac:dyDescent="0.45">
      <c r="B17" s="5">
        <v>3</v>
      </c>
      <c r="C17" s="2">
        <v>100</v>
      </c>
      <c r="D17" s="2">
        <v>3</v>
      </c>
      <c r="E17" s="14">
        <v>80</v>
      </c>
      <c r="F17" s="5">
        <v>3</v>
      </c>
      <c r="G17" s="2">
        <v>120</v>
      </c>
      <c r="H17" s="2">
        <v>3</v>
      </c>
      <c r="I17" s="14">
        <v>90</v>
      </c>
      <c r="K17" s="5">
        <v>3</v>
      </c>
      <c r="L17" s="2">
        <f t="shared" si="0"/>
        <v>1.4810000000000003</v>
      </c>
      <c r="M17" s="2">
        <f t="shared" si="0"/>
        <v>1.3090000000000004</v>
      </c>
      <c r="N17" s="14">
        <f t="shared" si="0"/>
        <v>1.9540000000000002</v>
      </c>
      <c r="P17" s="5">
        <v>3</v>
      </c>
      <c r="Q17" s="2">
        <v>23</v>
      </c>
      <c r="R17" s="2">
        <v>27</v>
      </c>
      <c r="S17" s="14">
        <v>12</v>
      </c>
    </row>
    <row r="18" spans="2:29" x14ac:dyDescent="0.45">
      <c r="B18" s="15"/>
      <c r="C18" s="16">
        <f>SUM(C15:C17)</f>
        <v>240</v>
      </c>
      <c r="D18" s="16"/>
      <c r="E18" s="17">
        <f>SUM(E15:E17)</f>
        <v>240</v>
      </c>
      <c r="F18" s="15"/>
      <c r="G18" s="16">
        <f>SUM(G15:G17)</f>
        <v>300</v>
      </c>
      <c r="H18" s="16"/>
      <c r="I18" s="17">
        <f>SUM(I15:I17)</f>
        <v>300</v>
      </c>
      <c r="K18" s="15"/>
      <c r="L18" s="16"/>
      <c r="M18" s="16"/>
      <c r="N18" s="17"/>
      <c r="P18" s="15"/>
      <c r="Q18" s="16"/>
      <c r="R18" s="16"/>
      <c r="S18" s="17"/>
    </row>
    <row r="20" spans="2:29" ht="19.5" customHeight="1" x14ac:dyDescent="0.45">
      <c r="C20" s="3" t="s">
        <v>1</v>
      </c>
      <c r="D20" s="3" t="s">
        <v>2</v>
      </c>
      <c r="E20" s="3" t="s">
        <v>11</v>
      </c>
      <c r="F20" s="18" t="s">
        <v>12</v>
      </c>
      <c r="G20" s="19" t="s">
        <v>13</v>
      </c>
      <c r="H20" s="19" t="s">
        <v>14</v>
      </c>
      <c r="I20" s="13" t="s">
        <v>15</v>
      </c>
      <c r="J20" s="18" t="s">
        <v>12</v>
      </c>
      <c r="K20" s="19" t="s">
        <v>13</v>
      </c>
      <c r="L20" s="19" t="s">
        <v>14</v>
      </c>
      <c r="M20" s="13" t="s">
        <v>15</v>
      </c>
    </row>
    <row r="21" spans="2:29" x14ac:dyDescent="0.45">
      <c r="C21" s="4">
        <v>1</v>
      </c>
      <c r="D21" s="4">
        <v>1</v>
      </c>
      <c r="E21" s="4">
        <v>1</v>
      </c>
      <c r="F21" s="5">
        <f>E15/$E$18</f>
        <v>0.41666666666666669</v>
      </c>
      <c r="G21" s="2">
        <f>C15/$C$18</f>
        <v>0.20833333333333334</v>
      </c>
      <c r="H21" s="2">
        <f>F21*G21</f>
        <v>8.6805555555555566E-2</v>
      </c>
      <c r="I21" s="14">
        <f>H21*$M$11</f>
        <v>20.833333333333336</v>
      </c>
      <c r="J21" s="20">
        <f>I15/$I$18</f>
        <v>0.36666666666666664</v>
      </c>
      <c r="K21" s="21">
        <f>G15/$G$18</f>
        <v>0.2</v>
      </c>
      <c r="L21" s="21">
        <f>J21*K21</f>
        <v>7.3333333333333334E-2</v>
      </c>
      <c r="M21" s="22">
        <f t="shared" ref="M21:M29" si="1">L21*$M$11</f>
        <v>17.600000000000001</v>
      </c>
    </row>
    <row r="22" spans="2:29" x14ac:dyDescent="0.45">
      <c r="C22" s="4">
        <v>1</v>
      </c>
      <c r="D22" s="4">
        <v>2</v>
      </c>
      <c r="E22" s="4">
        <v>1</v>
      </c>
      <c r="F22" s="5">
        <f>E16/$E$18</f>
        <v>0.25</v>
      </c>
      <c r="G22" s="2">
        <f>C15/$C$18</f>
        <v>0.20833333333333334</v>
      </c>
      <c r="H22" s="2">
        <f t="shared" ref="H22:H29" si="2">F22*G22</f>
        <v>5.2083333333333336E-2</v>
      </c>
      <c r="I22" s="14">
        <f t="shared" ref="I22:I29" si="3">H22*$M$11</f>
        <v>12.5</v>
      </c>
      <c r="J22" s="20">
        <f>I16/$I$18</f>
        <v>0.33333333333333331</v>
      </c>
      <c r="K22" s="21">
        <f>G15/$G$18</f>
        <v>0.2</v>
      </c>
      <c r="L22" s="21">
        <f t="shared" ref="L22:L29" si="4">J22*K22</f>
        <v>6.6666666666666666E-2</v>
      </c>
      <c r="M22" s="22">
        <f t="shared" si="1"/>
        <v>16</v>
      </c>
    </row>
    <row r="23" spans="2:29" x14ac:dyDescent="0.45">
      <c r="C23" s="4">
        <v>1</v>
      </c>
      <c r="D23" s="4">
        <v>3</v>
      </c>
      <c r="E23" s="4">
        <v>1</v>
      </c>
      <c r="F23" s="5">
        <f>E17/$E$18</f>
        <v>0.33333333333333331</v>
      </c>
      <c r="G23" s="2">
        <f>C15/$C$18</f>
        <v>0.20833333333333334</v>
      </c>
      <c r="H23" s="2">
        <f>F23*G23</f>
        <v>6.9444444444444448E-2</v>
      </c>
      <c r="I23" s="14">
        <f t="shared" si="3"/>
        <v>16.666666666666668</v>
      </c>
      <c r="J23" s="20">
        <f>I17/$I$18</f>
        <v>0.3</v>
      </c>
      <c r="K23" s="21">
        <f>G15/$G$18</f>
        <v>0.2</v>
      </c>
      <c r="L23" s="21">
        <f>J23*K23</f>
        <v>0.06</v>
      </c>
      <c r="M23" s="22">
        <f t="shared" si="1"/>
        <v>14.399999999999999</v>
      </c>
    </row>
    <row r="24" spans="2:29" x14ac:dyDescent="0.45">
      <c r="C24" s="4">
        <v>2</v>
      </c>
      <c r="D24" s="4">
        <v>1</v>
      </c>
      <c r="E24" s="4">
        <v>1</v>
      </c>
      <c r="F24" s="5">
        <f>E15/$E$18</f>
        <v>0.41666666666666669</v>
      </c>
      <c r="G24" s="2">
        <f>C16/$C$18</f>
        <v>0.375</v>
      </c>
      <c r="H24" s="2">
        <f>F24*G24</f>
        <v>0.15625</v>
      </c>
      <c r="I24" s="14">
        <f>H24*$M$11</f>
        <v>37.5</v>
      </c>
      <c r="J24" s="20">
        <f>I15/$I$18</f>
        <v>0.36666666666666664</v>
      </c>
      <c r="K24" s="21">
        <f>G16/$G$18</f>
        <v>0.4</v>
      </c>
      <c r="L24" s="21">
        <f>J24*K24</f>
        <v>0.14666666666666667</v>
      </c>
      <c r="M24" s="22">
        <f>L24*$M$11</f>
        <v>35.200000000000003</v>
      </c>
    </row>
    <row r="25" spans="2:29" x14ac:dyDescent="0.45">
      <c r="C25" s="4">
        <v>2</v>
      </c>
      <c r="D25" s="4">
        <v>2</v>
      </c>
      <c r="E25" s="4">
        <v>1</v>
      </c>
      <c r="F25" s="5">
        <f>E16/$E$18</f>
        <v>0.25</v>
      </c>
      <c r="G25" s="2">
        <f>C16/$C$18</f>
        <v>0.375</v>
      </c>
      <c r="H25" s="2">
        <f t="shared" si="2"/>
        <v>9.375E-2</v>
      </c>
      <c r="I25" s="14">
        <f t="shared" si="3"/>
        <v>22.5</v>
      </c>
      <c r="J25" s="20">
        <f>I16/$I$18</f>
        <v>0.33333333333333331</v>
      </c>
      <c r="K25" s="21">
        <f>G16/$G$18</f>
        <v>0.4</v>
      </c>
      <c r="L25" s="21">
        <f t="shared" si="4"/>
        <v>0.13333333333333333</v>
      </c>
      <c r="M25" s="22">
        <f t="shared" si="1"/>
        <v>32</v>
      </c>
    </row>
    <row r="26" spans="2:29" x14ac:dyDescent="0.45">
      <c r="C26" s="4">
        <v>2</v>
      </c>
      <c r="D26" s="4">
        <v>3</v>
      </c>
      <c r="E26" s="4">
        <v>1</v>
      </c>
      <c r="F26" s="5">
        <f>E17/$E$18</f>
        <v>0.33333333333333331</v>
      </c>
      <c r="G26" s="2">
        <f>C16/$C$18</f>
        <v>0.375</v>
      </c>
      <c r="H26" s="2">
        <f t="shared" si="2"/>
        <v>0.125</v>
      </c>
      <c r="I26" s="14">
        <f t="shared" si="3"/>
        <v>30</v>
      </c>
      <c r="J26" s="20">
        <f>I17/$I$18</f>
        <v>0.3</v>
      </c>
      <c r="K26" s="21">
        <f>G16/$G$18</f>
        <v>0.4</v>
      </c>
      <c r="L26" s="21">
        <f>J26*K26</f>
        <v>0.12</v>
      </c>
      <c r="M26" s="22">
        <f t="shared" si="1"/>
        <v>28.799999999999997</v>
      </c>
    </row>
    <row r="27" spans="2:29" x14ac:dyDescent="0.45">
      <c r="C27" s="4">
        <v>3</v>
      </c>
      <c r="D27" s="4">
        <v>1</v>
      </c>
      <c r="E27" s="4">
        <v>1</v>
      </c>
      <c r="F27" s="5">
        <f>E15/$E$18</f>
        <v>0.41666666666666669</v>
      </c>
      <c r="G27" s="2">
        <f>C17/$C$18</f>
        <v>0.41666666666666669</v>
      </c>
      <c r="H27" s="2">
        <f t="shared" si="2"/>
        <v>0.17361111111111113</v>
      </c>
      <c r="I27" s="14">
        <f t="shared" si="3"/>
        <v>41.666666666666671</v>
      </c>
      <c r="J27" s="20">
        <f>I15/$I$18</f>
        <v>0.36666666666666664</v>
      </c>
      <c r="K27" s="21">
        <f>G17/$G$18</f>
        <v>0.4</v>
      </c>
      <c r="L27" s="21">
        <f t="shared" si="4"/>
        <v>0.14666666666666667</v>
      </c>
      <c r="M27" s="22">
        <f t="shared" si="1"/>
        <v>35.200000000000003</v>
      </c>
    </row>
    <row r="28" spans="2:29" x14ac:dyDescent="0.45">
      <c r="C28" s="4">
        <v>3</v>
      </c>
      <c r="D28" s="4">
        <v>2</v>
      </c>
      <c r="E28" s="4">
        <v>1</v>
      </c>
      <c r="F28" s="5">
        <f>E16/$E$18</f>
        <v>0.25</v>
      </c>
      <c r="G28" s="2">
        <f>C17/$C$18</f>
        <v>0.41666666666666669</v>
      </c>
      <c r="H28" s="2">
        <f t="shared" si="2"/>
        <v>0.10416666666666667</v>
      </c>
      <c r="I28" s="14">
        <f t="shared" si="3"/>
        <v>25</v>
      </c>
      <c r="J28" s="20">
        <f>I16/$I$18</f>
        <v>0.33333333333333331</v>
      </c>
      <c r="K28" s="21">
        <f>G17/$G$18</f>
        <v>0.4</v>
      </c>
      <c r="L28" s="21">
        <f t="shared" si="4"/>
        <v>0.13333333333333333</v>
      </c>
      <c r="M28" s="22">
        <f t="shared" si="1"/>
        <v>32</v>
      </c>
    </row>
    <row r="29" spans="2:29" x14ac:dyDescent="0.45">
      <c r="C29" s="4">
        <v>3</v>
      </c>
      <c r="D29" s="4">
        <v>3</v>
      </c>
      <c r="E29" s="4">
        <v>1</v>
      </c>
      <c r="F29" s="15">
        <f>E17/$E$18</f>
        <v>0.33333333333333331</v>
      </c>
      <c r="G29" s="16">
        <f>C17/$C$18</f>
        <v>0.41666666666666669</v>
      </c>
      <c r="H29" s="16">
        <f t="shared" si="2"/>
        <v>0.1388888888888889</v>
      </c>
      <c r="I29" s="17">
        <f t="shared" si="3"/>
        <v>33.333333333333336</v>
      </c>
      <c r="J29" s="23">
        <f>I17/$I$18</f>
        <v>0.3</v>
      </c>
      <c r="K29" s="24">
        <f>G17/$G$18</f>
        <v>0.4</v>
      </c>
      <c r="L29" s="24">
        <f t="shared" si="4"/>
        <v>0.12</v>
      </c>
      <c r="M29" s="25">
        <f t="shared" si="1"/>
        <v>28.799999999999997</v>
      </c>
    </row>
    <row r="30" spans="2:29" x14ac:dyDescent="0.45"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x14ac:dyDescent="0.45">
      <c r="B31" s="1" t="s">
        <v>16</v>
      </c>
      <c r="D31" s="31" t="s">
        <v>1</v>
      </c>
      <c r="E31" s="32" t="s">
        <v>2</v>
      </c>
      <c r="F31" s="28" t="s">
        <v>17</v>
      </c>
      <c r="G31" s="37" t="s">
        <v>18</v>
      </c>
      <c r="H31" s="38" t="s">
        <v>19</v>
      </c>
      <c r="I31" s="38" t="s">
        <v>20</v>
      </c>
      <c r="J31" s="38" t="s">
        <v>21</v>
      </c>
      <c r="K31" s="39" t="s">
        <v>22</v>
      </c>
      <c r="L31" s="26"/>
      <c r="M31" s="26"/>
      <c r="N31" s="26"/>
      <c r="O31" s="26"/>
      <c r="Q31" s="3"/>
      <c r="R31" s="3"/>
      <c r="S31" s="3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ht="15.75" x14ac:dyDescent="0.45">
      <c r="B32" s="2"/>
      <c r="D32" s="6">
        <v>1</v>
      </c>
      <c r="E32" s="4">
        <v>1</v>
      </c>
      <c r="F32" s="4">
        <v>1</v>
      </c>
      <c r="G32" s="40">
        <f>F32*$C$15/SUM($F$32:$F$34)</f>
        <v>16.666666666666668</v>
      </c>
      <c r="H32" s="35">
        <f>G32/SUM(G32+G35+G38)*$E$15</f>
        <v>20.833333333333336</v>
      </c>
      <c r="I32" s="33">
        <f>H32/SUM($H$32:$H$34)*$C$15</f>
        <v>20.833333333333336</v>
      </c>
      <c r="J32" s="35">
        <f>I32/SUM(I32+I35+I38)*$E$15</f>
        <v>20.833333333333336</v>
      </c>
      <c r="K32" s="42">
        <f>J32/SUM($J$32:$J$34)*$C$15</f>
        <v>20.833333333333336</v>
      </c>
      <c r="L32" s="27"/>
      <c r="M32" s="27"/>
      <c r="N32" s="27"/>
      <c r="O32" s="27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34" ht="15.75" x14ac:dyDescent="0.45">
      <c r="B33" s="2"/>
      <c r="D33" s="6">
        <v>1</v>
      </c>
      <c r="E33" s="4">
        <v>2</v>
      </c>
      <c r="F33" s="4">
        <v>1</v>
      </c>
      <c r="G33" s="40">
        <f>F33*$C$15/SUM($F$32:$F$34)</f>
        <v>16.666666666666668</v>
      </c>
      <c r="H33" s="35">
        <f>G33/SUM(G33+G36+G39)*$E$16</f>
        <v>12.5</v>
      </c>
      <c r="I33" s="33">
        <f>H33/SUM($H$32:$H$34)*$C$15</f>
        <v>12.5</v>
      </c>
      <c r="J33" s="35">
        <f>I33/SUM(I33+I36+I39)*$E$16</f>
        <v>12.5</v>
      </c>
      <c r="K33" s="42">
        <f>J33/SUM($J$32:$J$34)*$C$15</f>
        <v>12.5</v>
      </c>
      <c r="L33" s="27"/>
      <c r="M33" s="27"/>
      <c r="N33" s="27"/>
      <c r="O33" s="27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34" ht="15.75" x14ac:dyDescent="0.45">
      <c r="B34" s="2"/>
      <c r="D34" s="6">
        <v>1</v>
      </c>
      <c r="E34" s="4">
        <v>3</v>
      </c>
      <c r="F34" s="4">
        <v>1</v>
      </c>
      <c r="G34" s="40">
        <f>F34*$C$15/SUM($F$32:$F$34)</f>
        <v>16.666666666666668</v>
      </c>
      <c r="H34" s="35">
        <f>G34/SUM(G34+G37+G40)*$E$17</f>
        <v>16.666666666666668</v>
      </c>
      <c r="I34" s="33">
        <f>H34/SUM($H$32:$H$34)*$C$15</f>
        <v>16.666666666666668</v>
      </c>
      <c r="J34" s="35">
        <f>I34/SUM(I34+I37+I40)*$E$17</f>
        <v>16.666666666666668</v>
      </c>
      <c r="K34" s="42">
        <f>J34/SUM($J$32:$J$34)*$C$15</f>
        <v>16.666666666666668</v>
      </c>
      <c r="L34" s="27"/>
      <c r="M34" s="27"/>
      <c r="N34" s="27"/>
      <c r="O34" s="27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34" ht="15.75" x14ac:dyDescent="0.45">
      <c r="B35" s="2"/>
      <c r="D35" s="6">
        <v>2</v>
      </c>
      <c r="E35" s="4">
        <v>1</v>
      </c>
      <c r="F35" s="4">
        <v>1</v>
      </c>
      <c r="G35" s="40">
        <f>F35*$C$16/SUM($F$35:$F$37)</f>
        <v>30</v>
      </c>
      <c r="H35" s="35">
        <f>G35/SUM(G32+G35+G38)*$E$15</f>
        <v>37.5</v>
      </c>
      <c r="I35" s="33">
        <f>H35/SUM($H$35:$H$37)*$C$16</f>
        <v>37.5</v>
      </c>
      <c r="J35" s="35">
        <f>I35/SUM(I32+I35+I38)*$E$15</f>
        <v>37.5</v>
      </c>
      <c r="K35" s="42">
        <f>J35/SUM($J$35:$J$37)*$C$16</f>
        <v>37.5</v>
      </c>
      <c r="L35" s="27"/>
      <c r="M35" s="27"/>
      <c r="N35" s="27"/>
      <c r="O35" s="27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34" ht="15.75" x14ac:dyDescent="0.45">
      <c r="B36" s="2"/>
      <c r="D36" s="6">
        <v>2</v>
      </c>
      <c r="E36" s="4">
        <v>2</v>
      </c>
      <c r="F36" s="4">
        <v>1</v>
      </c>
      <c r="G36" s="40">
        <f t="shared" ref="G36:G37" si="5">F36*$C$16/SUM($F$35:$F$37)</f>
        <v>30</v>
      </c>
      <c r="H36" s="35">
        <f>G36/SUM(G33+G36+G39)*$E$16</f>
        <v>22.5</v>
      </c>
      <c r="I36" s="33">
        <f>H36/SUM($H$35:$H$37)*$C$16</f>
        <v>22.5</v>
      </c>
      <c r="J36" s="35">
        <f>I36/SUM(I33+I36+I39)*$E$16</f>
        <v>22.5</v>
      </c>
      <c r="K36" s="42">
        <f>J36/SUM($J$35:$J$37)*$C$16</f>
        <v>22.5</v>
      </c>
      <c r="L36" s="27"/>
      <c r="M36" s="27"/>
      <c r="N36" s="27"/>
      <c r="O36" s="27"/>
      <c r="P36" s="27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34" ht="15.75" x14ac:dyDescent="0.45">
      <c r="B37" s="2"/>
      <c r="D37" s="6">
        <v>2</v>
      </c>
      <c r="E37" s="4">
        <v>3</v>
      </c>
      <c r="F37" s="4">
        <v>1</v>
      </c>
      <c r="G37" s="40">
        <f t="shared" si="5"/>
        <v>30</v>
      </c>
      <c r="H37" s="35">
        <f>G37/SUM(G34+G37+G40)*$E$17</f>
        <v>30</v>
      </c>
      <c r="I37" s="33">
        <f>H37/SUM($H$35:$H$37)*$C$16</f>
        <v>30</v>
      </c>
      <c r="J37" s="35">
        <f>I37/SUM(I34+I37+I40)*$E$17</f>
        <v>30</v>
      </c>
      <c r="K37" s="42">
        <f>J37/SUM($J$35:$J$37)*$C$16</f>
        <v>30</v>
      </c>
      <c r="L37" s="27"/>
      <c r="M37" s="27"/>
      <c r="N37" s="27"/>
      <c r="O37" s="27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34" ht="15.75" x14ac:dyDescent="0.45">
      <c r="B38" s="2"/>
      <c r="D38" s="6">
        <v>3</v>
      </c>
      <c r="E38" s="4">
        <v>1</v>
      </c>
      <c r="F38" s="4">
        <v>1</v>
      </c>
      <c r="G38" s="40">
        <f>F38*$C$17/SUM($F$38:$F$40)</f>
        <v>33.333333333333336</v>
      </c>
      <c r="H38" s="35">
        <f>G38/SUM(G32+G35+G38)*$E$15</f>
        <v>41.666666666666671</v>
      </c>
      <c r="I38" s="33">
        <f>H38/SUM($H$38:$H$40)*$C$17</f>
        <v>41.666666666666671</v>
      </c>
      <c r="J38" s="35">
        <f>I38/SUM(I32+I35+I38)*$E$15</f>
        <v>41.666666666666671</v>
      </c>
      <c r="K38" s="42">
        <f>J38/SUM($J$38:$J$40)*$C$17</f>
        <v>41.666666666666671</v>
      </c>
      <c r="L38" s="27"/>
      <c r="M38" s="27"/>
      <c r="N38" s="27"/>
      <c r="O38" s="27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34" ht="15.75" x14ac:dyDescent="0.45">
      <c r="B39" s="2"/>
      <c r="D39" s="6">
        <v>3</v>
      </c>
      <c r="E39" s="4">
        <v>2</v>
      </c>
      <c r="F39" s="4">
        <v>1</v>
      </c>
      <c r="G39" s="40">
        <f t="shared" ref="G39:G40" si="6">F39*$C$17/SUM($F$38:$F$40)</f>
        <v>33.333333333333336</v>
      </c>
      <c r="H39" s="35">
        <f>G39/SUM(G33+G36+G39)*$E$16</f>
        <v>25</v>
      </c>
      <c r="I39" s="33">
        <f>H39/SUM($H$38:$H$40)*$C$17</f>
        <v>25</v>
      </c>
      <c r="J39" s="35">
        <f>I39/SUM(I33+I36+I39)*$E$16</f>
        <v>25</v>
      </c>
      <c r="K39" s="42">
        <f>J39/SUM($J$38:$J$40)*$C$17</f>
        <v>25</v>
      </c>
      <c r="L39" s="27"/>
      <c r="M39" s="27"/>
      <c r="N39" s="27"/>
      <c r="O39" s="27"/>
      <c r="P39" s="27"/>
      <c r="Q39" s="27"/>
      <c r="R39" s="4"/>
      <c r="S39" s="4"/>
      <c r="T39" s="4"/>
      <c r="U39" s="4"/>
      <c r="V39" s="4" t="s">
        <v>36</v>
      </c>
      <c r="W39" s="4"/>
      <c r="X39" s="4"/>
      <c r="Y39" s="4"/>
      <c r="Z39" s="4"/>
      <c r="AA39" s="4"/>
      <c r="AB39" s="4"/>
      <c r="AC39" s="4"/>
    </row>
    <row r="40" spans="2:34" ht="15.75" x14ac:dyDescent="0.45">
      <c r="B40" s="2"/>
      <c r="D40" s="29">
        <v>3</v>
      </c>
      <c r="E40" s="30">
        <v>3</v>
      </c>
      <c r="F40" s="30">
        <v>1</v>
      </c>
      <c r="G40" s="40">
        <f t="shared" si="6"/>
        <v>33.333333333333336</v>
      </c>
      <c r="H40" s="36">
        <f>G40/SUM(G34+G37+G40)*$E$17</f>
        <v>33.333333333333336</v>
      </c>
      <c r="I40" s="34">
        <f>H40/SUM($H$38:$H$40)*$C$17</f>
        <v>33.333333333333336</v>
      </c>
      <c r="J40" s="36">
        <f>I40/SUM(I34+I37+I40)*$E$17</f>
        <v>33.333333333333336</v>
      </c>
      <c r="K40" s="43">
        <f>J40/SUM($J$38:$J$40)*$C$17</f>
        <v>33.333333333333336</v>
      </c>
      <c r="L40" s="27"/>
      <c r="M40" s="27"/>
      <c r="N40" s="27"/>
      <c r="O40" s="27"/>
      <c r="Q40" s="4"/>
      <c r="R40" s="4"/>
      <c r="S40" s="4"/>
      <c r="T40" s="4"/>
      <c r="U40" s="4"/>
      <c r="V40" s="4"/>
      <c r="W40" s="4"/>
      <c r="X40" s="45"/>
      <c r="Y40" s="4"/>
      <c r="Z40" s="4"/>
      <c r="AA40" s="4"/>
      <c r="AB40" s="4"/>
      <c r="AC40" s="4"/>
    </row>
    <row r="41" spans="2:34" x14ac:dyDescent="0.45"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34" x14ac:dyDescent="0.45">
      <c r="B42" s="1" t="s">
        <v>23</v>
      </c>
      <c r="D42" s="31" t="s">
        <v>1</v>
      </c>
      <c r="E42" s="32" t="s">
        <v>2</v>
      </c>
      <c r="F42" s="28" t="s">
        <v>17</v>
      </c>
      <c r="G42" s="37" t="s">
        <v>18</v>
      </c>
      <c r="H42" s="38" t="s">
        <v>19</v>
      </c>
      <c r="I42" s="38" t="s">
        <v>20</v>
      </c>
      <c r="J42" s="38" t="s">
        <v>21</v>
      </c>
      <c r="K42" s="38" t="s">
        <v>22</v>
      </c>
      <c r="L42" s="38" t="s">
        <v>24</v>
      </c>
      <c r="M42" s="39" t="s">
        <v>25</v>
      </c>
      <c r="N42" s="26"/>
      <c r="O42" s="26"/>
      <c r="P42" s="26"/>
      <c r="Q42" s="26"/>
      <c r="S42" s="1" t="s">
        <v>26</v>
      </c>
      <c r="W42" s="44">
        <v>1</v>
      </c>
      <c r="X42" s="44">
        <v>2</v>
      </c>
      <c r="Y42" s="44">
        <v>3</v>
      </c>
      <c r="Z42" s="44" t="s">
        <v>27</v>
      </c>
      <c r="AB42" s="44">
        <v>1</v>
      </c>
      <c r="AC42" s="44">
        <v>2</v>
      </c>
      <c r="AD42" s="44">
        <v>3</v>
      </c>
    </row>
    <row r="43" spans="2:34" ht="15.75" x14ac:dyDescent="0.45">
      <c r="D43" s="6">
        <v>1</v>
      </c>
      <c r="E43" s="4">
        <v>1</v>
      </c>
      <c r="F43" s="4">
        <v>7</v>
      </c>
      <c r="G43" s="40">
        <f>F43*$C$15/SUM($F$43:$F$45)</f>
        <v>26.923076923076923</v>
      </c>
      <c r="H43" s="35">
        <f>G43/SUM(G43+G46+G49)*$E$15</f>
        <v>27.845036319612593</v>
      </c>
      <c r="I43" s="33">
        <f>H43/SUM($H$43:$H$45)*$C$15</f>
        <v>27.604802809107078</v>
      </c>
      <c r="J43" s="35">
        <f>I43/SUM(I43+I46+I49)*$E$15</f>
        <v>27.628138513951349</v>
      </c>
      <c r="K43" s="33">
        <f>J43/SUM($J$43:$J$45)*$C$15</f>
        <v>27.620044989364434</v>
      </c>
      <c r="L43" s="35">
        <f>K43/SUM(K43+K46+K49)*$E$15</f>
        <v>27.620943046680047</v>
      </c>
      <c r="M43" s="42">
        <f>L43/SUM($L$43:$L$45)*$C$15</f>
        <v>27.620570673187544</v>
      </c>
      <c r="N43" s="27"/>
      <c r="O43" s="27"/>
      <c r="P43" s="27"/>
      <c r="Q43" s="27"/>
      <c r="S43" s="1">
        <f>M43/(C15*E15*F43)</f>
        <v>7.8915916209107266E-4</v>
      </c>
      <c r="W43" s="33">
        <f t="shared" ref="W43:W51" si="7">K32</f>
        <v>20.833333333333336</v>
      </c>
      <c r="X43" s="33">
        <f t="shared" ref="X43:X51" si="8">M43</f>
        <v>27.620570673187544</v>
      </c>
      <c r="Y43" s="33">
        <f t="shared" ref="Y43:Y51" si="9">M54</f>
        <v>24.244003629699268</v>
      </c>
      <c r="Z43" s="35">
        <v>31</v>
      </c>
      <c r="AB43" s="33">
        <f>(W43-$Z43)^2</f>
        <v>103.36111111111106</v>
      </c>
      <c r="AC43" s="33">
        <f t="shared" ref="AB43:AD51" si="10">(X43-$Z43)^2</f>
        <v>11.420542574920091</v>
      </c>
      <c r="AD43" s="33">
        <f t="shared" si="10"/>
        <v>45.643486955516664</v>
      </c>
    </row>
    <row r="44" spans="2:34" ht="15.75" x14ac:dyDescent="0.45">
      <c r="D44" s="6">
        <v>1</v>
      </c>
      <c r="E44" s="4">
        <v>2</v>
      </c>
      <c r="F44" s="4">
        <v>2</v>
      </c>
      <c r="G44" s="40">
        <f>F44*$C$15/SUM($F$43:$F$45)</f>
        <v>7.6923076923076925</v>
      </c>
      <c r="H44" s="35">
        <f>G44/SUM(G44+G47+G50)*$E$16</f>
        <v>7.4273412271259422</v>
      </c>
      <c r="I44" s="33">
        <f>H44/SUM($H$43:$H$45)*$C$15</f>
        <v>7.3632617180804436</v>
      </c>
      <c r="J44" s="35">
        <f>I44/SUM(I44+I47+I50)*$E$16</f>
        <v>7.3498045260638412</v>
      </c>
      <c r="K44" s="33">
        <f>J44/SUM($J$43:$J$45)*$C$15</f>
        <v>7.3476514376966797</v>
      </c>
      <c r="L44" s="35">
        <f>K44/SUM(K44+K47+K50)*$E$16</f>
        <v>7.3469275449119111</v>
      </c>
      <c r="M44" s="42">
        <f>L44/SUM($L$43:$L$45)*$C$15</f>
        <v>7.3468284968430444</v>
      </c>
      <c r="N44" s="27"/>
      <c r="S44" s="1">
        <f>M44/(C15*E16*F44)</f>
        <v>1.2244714161405074E-3</v>
      </c>
      <c r="W44" s="33">
        <f t="shared" si="7"/>
        <v>12.5</v>
      </c>
      <c r="X44" s="33">
        <f t="shared" si="8"/>
        <v>7.3468284968430444</v>
      </c>
      <c r="Y44" s="33">
        <f t="shared" si="9"/>
        <v>11.278742280716671</v>
      </c>
      <c r="Z44" s="35">
        <v>4</v>
      </c>
      <c r="AB44" s="33">
        <f t="shared" si="10"/>
        <v>72.25</v>
      </c>
      <c r="AC44" s="33">
        <f t="shared" si="10"/>
        <v>11.201260987280673</v>
      </c>
      <c r="AD44" s="33">
        <f t="shared" si="10"/>
        <v>52.980089189092517</v>
      </c>
    </row>
    <row r="45" spans="2:34" ht="15.75" x14ac:dyDescent="0.45">
      <c r="D45" s="6">
        <v>1</v>
      </c>
      <c r="E45" s="4">
        <v>3</v>
      </c>
      <c r="F45" s="4">
        <v>4</v>
      </c>
      <c r="G45" s="40">
        <f>F45*$C$15/SUM($F$43:$F$45)</f>
        <v>15.384615384615385</v>
      </c>
      <c r="H45" s="35">
        <f>G45/SUM(G45+G48+G51)*$E$17</f>
        <v>15.162752369180057</v>
      </c>
      <c r="I45" s="33">
        <f>H45/SUM($H$43:$H$45)*$C$15</f>
        <v>15.031935472812485</v>
      </c>
      <c r="J45" s="35">
        <f>I45/SUM(I45+I48+I51)*$E$17</f>
        <v>15.03670850126584</v>
      </c>
      <c r="K45" s="33">
        <f>J45/SUM($J$43:$J$45)*$C$15</f>
        <v>15.032303572938883</v>
      </c>
      <c r="L45" s="35">
        <f>K45/SUM(K45+K48+K51)*$E$17</f>
        <v>15.032803495661538</v>
      </c>
      <c r="M45" s="42">
        <f>L45/SUM($L$43:$L$45)*$C$15</f>
        <v>15.032600829969409</v>
      </c>
      <c r="N45" s="27"/>
      <c r="O45" s="27"/>
      <c r="P45" s="27"/>
      <c r="Q45" s="27"/>
      <c r="S45" s="1">
        <f>M45/(C15*E17*F45)</f>
        <v>9.3953755187308808E-4</v>
      </c>
      <c r="W45" s="33">
        <f t="shared" si="7"/>
        <v>16.666666666666668</v>
      </c>
      <c r="X45" s="33">
        <f t="shared" si="8"/>
        <v>15.032600829969409</v>
      </c>
      <c r="Y45" s="33">
        <f t="shared" si="9"/>
        <v>14.47725408958406</v>
      </c>
      <c r="Z45" s="35">
        <v>15</v>
      </c>
      <c r="AB45" s="33">
        <f t="shared" si="10"/>
        <v>2.7777777777777817</v>
      </c>
      <c r="AC45" s="33">
        <f t="shared" si="10"/>
        <v>1.0628141146943266E-3</v>
      </c>
      <c r="AD45" s="33">
        <f t="shared" si="10"/>
        <v>0.2732632868565904</v>
      </c>
    </row>
    <row r="46" spans="2:34" ht="15.75" x14ac:dyDescent="0.45">
      <c r="D46" s="6">
        <v>2</v>
      </c>
      <c r="E46" s="4">
        <v>1</v>
      </c>
      <c r="F46" s="4">
        <v>8</v>
      </c>
      <c r="G46" s="40">
        <f>F46*$C$16/SUM($F$46:$F$48)</f>
        <v>31.304347826086957</v>
      </c>
      <c r="H46" s="35">
        <f>G46/SUM(G43+G46+G49)*$E$15</f>
        <v>32.376340366655135</v>
      </c>
      <c r="I46" s="33">
        <f>H46/SUM($H$46:$H$48)*$C$16</f>
        <v>32.549821989337559</v>
      </c>
      <c r="J46" s="35">
        <f>I46/SUM(I43+I46+I49)*$E$15</f>
        <v>32.577337963421108</v>
      </c>
      <c r="K46" s="33">
        <f>J46/SUM($J$46:$J$48)*$C$16</f>
        <v>32.587323051086237</v>
      </c>
      <c r="L46" s="35">
        <f>K46/SUM(K43+K46+K49)*$E$15</f>
        <v>32.588382617928843</v>
      </c>
      <c r="M46" s="42">
        <f>L46/SUM($L$46:$L$48)*$C$16</f>
        <v>32.588936347665346</v>
      </c>
      <c r="N46" s="27"/>
      <c r="O46" s="27"/>
      <c r="P46" s="27"/>
      <c r="Q46" s="27"/>
      <c r="S46" s="1">
        <f>M46/(C16*E15*F46)</f>
        <v>4.526241159397965E-4</v>
      </c>
      <c r="W46" s="33">
        <f t="shared" si="7"/>
        <v>37.5</v>
      </c>
      <c r="X46" s="33">
        <f t="shared" si="8"/>
        <v>32.588936347665346</v>
      </c>
      <c r="Y46" s="33">
        <f t="shared" si="9"/>
        <v>37.144888910481342</v>
      </c>
      <c r="Z46" s="35">
        <v>32</v>
      </c>
      <c r="AB46" s="33">
        <f t="shared" si="10"/>
        <v>30.25</v>
      </c>
      <c r="AC46" s="33">
        <f t="shared" si="10"/>
        <v>0.34684602160139699</v>
      </c>
      <c r="AD46" s="33">
        <f t="shared" si="10"/>
        <v>26.469881901193887</v>
      </c>
      <c r="AF46" s="44">
        <v>1</v>
      </c>
      <c r="AG46" s="44">
        <v>2</v>
      </c>
      <c r="AH46" s="44">
        <v>3</v>
      </c>
    </row>
    <row r="47" spans="2:34" ht="15.75" x14ac:dyDescent="0.45">
      <c r="D47" s="6">
        <v>2</v>
      </c>
      <c r="E47" s="4">
        <v>2</v>
      </c>
      <c r="F47" s="4">
        <v>9</v>
      </c>
      <c r="G47" s="40">
        <f>F47*$C$16/SUM($F$46:$F$48)</f>
        <v>35.217391304347828</v>
      </c>
      <c r="H47" s="35">
        <f>G47/SUM(G44+G47+G50)*$E$16</f>
        <v>34.004305705059203</v>
      </c>
      <c r="I47" s="33">
        <f>H47/SUM($H$46:$H$48)*$C$16</f>
        <v>34.186510428171715</v>
      </c>
      <c r="J47" s="35">
        <f>I47/SUM(I44+I47+I50)*$E$16</f>
        <v>34.124030721103878</v>
      </c>
      <c r="K47" s="33">
        <f>J47/SUM($J$46:$J$48)*$C$16</f>
        <v>34.134489876441258</v>
      </c>
      <c r="L47" s="35">
        <f>K47/SUM(K44+K47+K50)*$E$16</f>
        <v>34.131126936440246</v>
      </c>
      <c r="M47" s="42">
        <f>L47/SUM($L$46:$L$48)*$C$16</f>
        <v>34.131706879917239</v>
      </c>
      <c r="N47" s="27"/>
      <c r="O47" s="27"/>
      <c r="P47" s="27"/>
      <c r="Q47" s="27"/>
      <c r="S47" s="1">
        <f>M47/(C16*E16*F47)</f>
        <v>7.0229849547154808E-4</v>
      </c>
      <c r="W47" s="33">
        <f t="shared" si="7"/>
        <v>22.5</v>
      </c>
      <c r="X47" s="33">
        <f t="shared" si="8"/>
        <v>34.131706879917239</v>
      </c>
      <c r="Y47" s="33">
        <f t="shared" si="9"/>
        <v>28.052536136825211</v>
      </c>
      <c r="Z47" s="35">
        <v>36</v>
      </c>
      <c r="AB47" s="33">
        <f t="shared" si="10"/>
        <v>182.25</v>
      </c>
      <c r="AC47" s="33">
        <f t="shared" si="10"/>
        <v>3.4905191825485784</v>
      </c>
      <c r="AD47" s="33">
        <f t="shared" si="10"/>
        <v>63.162181856469147</v>
      </c>
      <c r="AF47" s="47">
        <f>SQRT((1/9)*SUM(AB43:AB51))</f>
        <v>8.1316330949031048</v>
      </c>
      <c r="AG47" s="46">
        <f>SQRT((1/9)*SUM(AC43:AC51))</f>
        <v>2.102636570433448</v>
      </c>
      <c r="AH47" s="47">
        <f>SQRT((1/9)*SUM(AD43:AD51))</f>
        <v>4.768230185195538</v>
      </c>
    </row>
    <row r="48" spans="2:34" ht="15.75" x14ac:dyDescent="0.45">
      <c r="D48" s="6">
        <v>2</v>
      </c>
      <c r="E48" s="4">
        <v>3</v>
      </c>
      <c r="F48" s="4">
        <v>6</v>
      </c>
      <c r="G48" s="40">
        <f>F48*$C$16/SUM($F$46:$F$48)</f>
        <v>23.478260869565219</v>
      </c>
      <c r="H48" s="35">
        <f>G48/SUM(G45+G48+G51)*$E$17</f>
        <v>23.139678615574788</v>
      </c>
      <c r="I48" s="33">
        <f>H48/SUM($H$46:$H$48)*$C$16</f>
        <v>23.263667582490712</v>
      </c>
      <c r="J48" s="35">
        <f>I48/SUM(I45+I48+I51)*$E$17</f>
        <v>23.271054398879158</v>
      </c>
      <c r="K48" s="33">
        <f>J48/SUM($J$46:$J$48)*$C$16</f>
        <v>23.278187072472495</v>
      </c>
      <c r="L48" s="35">
        <f>K48/SUM(K45+K48+K51)*$E$17</f>
        <v>23.278961224923801</v>
      </c>
      <c r="M48" s="42">
        <f>L48/SUM($L$46:$L$48)*$C$16</f>
        <v>23.279356772417408</v>
      </c>
      <c r="N48" s="27"/>
      <c r="O48" s="27"/>
      <c r="P48" s="27"/>
      <c r="Q48" s="27"/>
      <c r="S48" s="1">
        <f>M48/(C16*E17*F48)</f>
        <v>5.3887399936151405E-4</v>
      </c>
      <c r="W48" s="33">
        <f t="shared" si="7"/>
        <v>30</v>
      </c>
      <c r="X48" s="33">
        <f t="shared" si="8"/>
        <v>23.279356772417408</v>
      </c>
      <c r="Y48" s="33">
        <f t="shared" si="9"/>
        <v>24.802574952693437</v>
      </c>
      <c r="Z48" s="35">
        <v>22</v>
      </c>
      <c r="AB48" s="33">
        <f t="shared" si="10"/>
        <v>64</v>
      </c>
      <c r="AC48" s="33">
        <f t="shared" si="10"/>
        <v>1.6367537511302881</v>
      </c>
      <c r="AD48" s="33">
        <f t="shared" si="10"/>
        <v>7.8544263654646205</v>
      </c>
    </row>
    <row r="49" spans="2:30" ht="15.75" x14ac:dyDescent="0.45">
      <c r="D49" s="6">
        <v>3</v>
      </c>
      <c r="E49" s="4">
        <v>1</v>
      </c>
      <c r="F49" s="4">
        <v>10</v>
      </c>
      <c r="G49" s="40">
        <f>F49*$C$17/SUM($F$49:$F$51)</f>
        <v>38.46153846153846</v>
      </c>
      <c r="H49" s="35">
        <f>G49/SUM(G43+G46+G49)*$E$15</f>
        <v>39.778623313732268</v>
      </c>
      <c r="I49" s="33">
        <f>H49/SUM($H$49:$H$51)*$C$17</f>
        <v>39.760911657866046</v>
      </c>
      <c r="J49" s="35">
        <f>I49/SUM(I43+I46+I49)*$E$15</f>
        <v>39.794523522627536</v>
      </c>
      <c r="K49" s="33">
        <f>J49/SUM($J$49:$J$51)*$C$17</f>
        <v>39.789380595850076</v>
      </c>
      <c r="L49" s="35">
        <f>K49/SUM(K43+K46+K49)*$E$15</f>
        <v>39.790674335391103</v>
      </c>
      <c r="M49" s="42">
        <f>L49/SUM($L$49:$L$51)*$C$17</f>
        <v>39.790334074933128</v>
      </c>
      <c r="N49" s="27"/>
      <c r="O49" s="27"/>
      <c r="P49" s="27"/>
      <c r="Q49" s="27"/>
      <c r="S49" s="1">
        <f>M49/(C17*E15*F49)</f>
        <v>3.9790334074933127E-4</v>
      </c>
      <c r="W49" s="33">
        <f t="shared" si="7"/>
        <v>41.666666666666671</v>
      </c>
      <c r="X49" s="33">
        <f t="shared" si="8"/>
        <v>39.790334074933128</v>
      </c>
      <c r="Y49" s="33">
        <f t="shared" si="9"/>
        <v>38.611122066424628</v>
      </c>
      <c r="Z49" s="35">
        <v>37</v>
      </c>
      <c r="AB49" s="33">
        <f t="shared" si="10"/>
        <v>21.777777777777821</v>
      </c>
      <c r="AC49" s="33">
        <f t="shared" si="10"/>
        <v>7.7859642497329142</v>
      </c>
      <c r="AD49" s="33">
        <f t="shared" si="10"/>
        <v>2.5957143129203617</v>
      </c>
    </row>
    <row r="50" spans="2:30" ht="15.75" x14ac:dyDescent="0.45">
      <c r="D50" s="6">
        <v>3</v>
      </c>
      <c r="E50" s="4">
        <v>2</v>
      </c>
      <c r="F50" s="4">
        <v>5</v>
      </c>
      <c r="G50" s="40">
        <f>F50*$C$17/SUM($F$49:$F$51)</f>
        <v>19.23076923076923</v>
      </c>
      <c r="H50" s="35">
        <f>G50/SUM(G44+G47+G50)*$E$16</f>
        <v>18.568353067814854</v>
      </c>
      <c r="I50" s="33">
        <f>H50/SUM($H$49:$H$51)*$C$17</f>
        <v>18.5600854041266</v>
      </c>
      <c r="J50" s="35">
        <f>I50/SUM(I44+I47+I50)*$E$16</f>
        <v>18.526164752832276</v>
      </c>
      <c r="K50" s="33">
        <f>J50/SUM($J$49:$J$51)*$C$17</f>
        <v>18.523770485974509</v>
      </c>
      <c r="L50" s="35">
        <f>K50/SUM(K44+K47+K50)*$E$16</f>
        <v>18.521945518647847</v>
      </c>
      <c r="M50" s="42">
        <f>L50/SUM($L$49:$L$51)*$C$17</f>
        <v>18.52178713264987</v>
      </c>
      <c r="N50" s="27"/>
      <c r="O50" s="27"/>
      <c r="P50" s="27"/>
      <c r="Q50" s="27"/>
      <c r="S50" s="1">
        <f>M50/(C17*E16*F50)</f>
        <v>6.1739290442166226E-4</v>
      </c>
      <c r="W50" s="33">
        <f t="shared" si="7"/>
        <v>25</v>
      </c>
      <c r="X50" s="33">
        <f t="shared" si="8"/>
        <v>18.52178713264987</v>
      </c>
      <c r="Y50" s="33">
        <f t="shared" si="9"/>
        <v>20.668764383226488</v>
      </c>
      <c r="Z50" s="35">
        <v>20</v>
      </c>
      <c r="AB50" s="33">
        <f t="shared" si="10"/>
        <v>25</v>
      </c>
      <c r="AC50" s="33">
        <f t="shared" si="10"/>
        <v>2.1851132811994942</v>
      </c>
      <c r="AD50" s="33">
        <f t="shared" si="10"/>
        <v>0.44724580027230521</v>
      </c>
    </row>
    <row r="51" spans="2:30" ht="15.75" x14ac:dyDescent="0.45">
      <c r="D51" s="29">
        <v>3</v>
      </c>
      <c r="E51" s="30">
        <v>3</v>
      </c>
      <c r="F51" s="30">
        <v>11</v>
      </c>
      <c r="G51" s="40">
        <f>F51*$C$17/SUM($F$49:$F$51)</f>
        <v>42.307692307692307</v>
      </c>
      <c r="H51" s="36">
        <f>G51/SUM(G45+G48+G51)*$E$17</f>
        <v>41.697569015245158</v>
      </c>
      <c r="I51" s="34">
        <f>H51/SUM($H$49:$H$51)*$C$17</f>
        <v>41.679002938007358</v>
      </c>
      <c r="J51" s="36">
        <f>I51/SUM(I45+I48+I51)*$E$17</f>
        <v>41.692237099855006</v>
      </c>
      <c r="K51" s="34">
        <f>J51/SUM($J$49:$J$51)*$C$17</f>
        <v>41.686848918175414</v>
      </c>
      <c r="L51" s="36">
        <f>K51/SUM(K45+K48+K51)*$E$17</f>
        <v>41.688235279414663</v>
      </c>
      <c r="M51" s="43">
        <f>L51/SUM($L$49:$L$51)*$C$17</f>
        <v>41.687878792417003</v>
      </c>
      <c r="N51" s="27"/>
      <c r="O51" s="27"/>
      <c r="P51" s="27"/>
      <c r="Q51" s="27"/>
      <c r="S51" s="1">
        <f>M51/(C17*E17*F51)</f>
        <v>4.7372589536837502E-4</v>
      </c>
      <c r="W51" s="33">
        <f t="shared" si="7"/>
        <v>33.333333333333336</v>
      </c>
      <c r="X51" s="33">
        <f t="shared" si="8"/>
        <v>41.687878792417003</v>
      </c>
      <c r="Y51" s="33">
        <f t="shared" si="9"/>
        <v>40.720113550348877</v>
      </c>
      <c r="Z51" s="35">
        <v>43</v>
      </c>
      <c r="AB51" s="33">
        <f t="shared" si="10"/>
        <v>93.4444444444444</v>
      </c>
      <c r="AC51" s="33">
        <f t="shared" si="10"/>
        <v>1.7216620633890631</v>
      </c>
      <c r="AD51" s="33">
        <f t="shared" si="10"/>
        <v>5.1978822233028019</v>
      </c>
    </row>
    <row r="53" spans="2:30" x14ac:dyDescent="0.45">
      <c r="B53" s="1" t="s">
        <v>28</v>
      </c>
      <c r="D53" s="31" t="s">
        <v>1</v>
      </c>
      <c r="E53" s="32" t="s">
        <v>2</v>
      </c>
      <c r="F53" s="28" t="s">
        <v>17</v>
      </c>
      <c r="G53" s="37" t="s">
        <v>18</v>
      </c>
      <c r="H53" s="38" t="s">
        <v>19</v>
      </c>
      <c r="I53" s="38" t="s">
        <v>20</v>
      </c>
      <c r="J53" s="38" t="s">
        <v>21</v>
      </c>
      <c r="K53" s="38" t="s">
        <v>22</v>
      </c>
      <c r="L53" s="38" t="s">
        <v>24</v>
      </c>
      <c r="M53" s="39" t="s">
        <v>25</v>
      </c>
      <c r="N53" s="26"/>
      <c r="O53" s="26"/>
    </row>
    <row r="54" spans="2:30" ht="15.75" x14ac:dyDescent="0.45">
      <c r="D54" s="6">
        <v>1</v>
      </c>
      <c r="E54" s="4">
        <v>1</v>
      </c>
      <c r="F54" s="4">
        <f>L15</f>
        <v>2.04</v>
      </c>
      <c r="G54" s="40">
        <f>F54*$C$15/SUM($F$54:$F$56)</f>
        <v>19.879165854609237</v>
      </c>
      <c r="H54" s="35">
        <f>G54/SUM(G54+G57+G60)*$E$15</f>
        <v>24.757261148025865</v>
      </c>
      <c r="I54" s="33">
        <f>H54/SUM($H$54:$H$56)*$C$15</f>
        <v>24.230915873472821</v>
      </c>
      <c r="J54" s="35">
        <f>I54/SUM(I54+I57+I60)*$E$15</f>
        <v>24.245257832277993</v>
      </c>
      <c r="K54" s="33">
        <f>J54/SUM($J$54:$J$56)*$C$15</f>
        <v>24.24407579076961</v>
      </c>
      <c r="L54" s="35">
        <f>K54/SUM(K54+K57+K60)*$E$15</f>
        <v>24.243984228305901</v>
      </c>
      <c r="M54" s="42">
        <f>L54/SUM($L$54:$L$56)*$C$15</f>
        <v>24.244003629699268</v>
      </c>
      <c r="N54" s="27"/>
      <c r="O54" s="27"/>
    </row>
    <row r="55" spans="2:30" ht="15.75" x14ac:dyDescent="0.45">
      <c r="D55" s="6">
        <v>1</v>
      </c>
      <c r="E55" s="4">
        <v>2</v>
      </c>
      <c r="F55" s="4">
        <f>M15</f>
        <v>1.5670000000000002</v>
      </c>
      <c r="G55" s="40">
        <f>F55*$C$15/SUM($F$54:$F$56)</f>
        <v>15.269927889300332</v>
      </c>
      <c r="H55" s="35">
        <f>G55/SUM(G55+G58+G61)*$E$16</f>
        <v>11.557530667929912</v>
      </c>
      <c r="I55" s="33">
        <f>H55/SUM($H$54:$H$56)*$C$15</f>
        <v>11.311814810420696</v>
      </c>
      <c r="J55" s="35">
        <f>I55/SUM(I55+I58+I61)*$E$16</f>
        <v>11.27973335668052</v>
      </c>
      <c r="K55" s="33">
        <f>J55/SUM($J$54:$J$56)*$C$15</f>
        <v>11.279183430046482</v>
      </c>
      <c r="L55" s="35">
        <f>K55/SUM(K55+K58+K61)*$E$16</f>
        <v>11.278733254842933</v>
      </c>
      <c r="M55" s="42">
        <f>L55/SUM($L$54:$L$56)*$C$15</f>
        <v>11.278742280716671</v>
      </c>
      <c r="N55" s="27"/>
      <c r="O55" s="27"/>
    </row>
    <row r="56" spans="2:30" ht="15.75" x14ac:dyDescent="0.45">
      <c r="D56" s="6">
        <v>1</v>
      </c>
      <c r="E56" s="4">
        <v>3</v>
      </c>
      <c r="F56" s="4">
        <f>N15</f>
        <v>1.5240000000000002</v>
      </c>
      <c r="G56" s="40">
        <f>F56*$C$15/SUM($F$54:$F$56)</f>
        <v>14.850906256090433</v>
      </c>
      <c r="H56" s="35">
        <f>G56/SUM(G56+G59+G62)*$E$17</f>
        <v>14.771310907732989</v>
      </c>
      <c r="I56" s="33">
        <f>H56/SUM($H$54:$H$56)*$C$15</f>
        <v>14.457269316106483</v>
      </c>
      <c r="J56" s="35">
        <f>I56/SUM(I56+I59+I62)*$E$17</f>
        <v>14.477446605574446</v>
      </c>
      <c r="K56" s="33">
        <f>J56/SUM($J$54:$J$56)*$C$15</f>
        <v>14.476740779183917</v>
      </c>
      <c r="L56" s="35">
        <f>K56/SUM(K56+K59+K62)*$E$17</f>
        <v>14.477242504084167</v>
      </c>
      <c r="M56" s="42">
        <f>L56/SUM($L$54:$L$56)*$C$15</f>
        <v>14.47725408958406</v>
      </c>
      <c r="N56" s="27"/>
      <c r="O56" s="27"/>
    </row>
    <row r="57" spans="2:30" ht="15.75" x14ac:dyDescent="0.45">
      <c r="D57" s="6">
        <v>2</v>
      </c>
      <c r="E57" s="4">
        <v>1</v>
      </c>
      <c r="F57" s="4">
        <f>L16</f>
        <v>1.5670000000000002</v>
      </c>
      <c r="G57" s="40">
        <f>F57*$C$16/SUM($F$57:$F$59)</f>
        <v>29.198757763975156</v>
      </c>
      <c r="H57" s="35">
        <f>G57/SUM(G54+G57+G60)*$E$15</f>
        <v>36.363762767896596</v>
      </c>
      <c r="I57" s="33">
        <f>H57/SUM($H$57:$H$59)*$C$16</f>
        <v>37.113303674116281</v>
      </c>
      <c r="J57" s="35">
        <f>I57/SUM(I54+I57+I60)*$E$15</f>
        <v>37.135270547972695</v>
      </c>
      <c r="K57" s="33">
        <f>J57/SUM($J$57:$J$59)*$C$16</f>
        <v>37.14486394118412</v>
      </c>
      <c r="L57" s="35">
        <f>K57/SUM(K54+K57+K60)*$E$15</f>
        <v>37.14472365638688</v>
      </c>
      <c r="M57" s="42">
        <f>L57/SUM($L$57:$L$59)*$C$16</f>
        <v>37.144888910481342</v>
      </c>
      <c r="N57" s="27"/>
      <c r="O57" s="27"/>
    </row>
    <row r="58" spans="2:30" ht="15.75" x14ac:dyDescent="0.45">
      <c r="D58" s="6">
        <v>2</v>
      </c>
      <c r="E58" s="4">
        <v>2</v>
      </c>
      <c r="F58" s="4">
        <f>M16</f>
        <v>1.9540000000000002</v>
      </c>
      <c r="G58" s="40">
        <f>F58*$C$16/SUM($F$57:$F$59)</f>
        <v>36.409937888198755</v>
      </c>
      <c r="H58" s="35">
        <f>G58/SUM(G55+G58+G61)*$E$16</f>
        <v>27.558019711091234</v>
      </c>
      <c r="I58" s="33">
        <f>H58/SUM($H$57:$H$59)*$C$16</f>
        <v>28.126053970904064</v>
      </c>
      <c r="J58" s="35">
        <f>I58/SUM(I55+I58+I61)*$E$16</f>
        <v>28.046285630060115</v>
      </c>
      <c r="K58" s="33">
        <f>J58/SUM($J$57:$J$59)*$C$16</f>
        <v>28.053531007357734</v>
      </c>
      <c r="L58" s="35">
        <f>K58/SUM(K55+K58+K61)*$E$16</f>
        <v>28.052411333747514</v>
      </c>
      <c r="M58" s="42">
        <f>L58/SUM($L$57:$L$59)*$C$16</f>
        <v>28.052536136825211</v>
      </c>
      <c r="N58" s="27"/>
      <c r="O58" s="27"/>
    </row>
    <row r="59" spans="2:30" ht="15.75" x14ac:dyDescent="0.45">
      <c r="D59" s="6">
        <v>2</v>
      </c>
      <c r="E59" s="4">
        <v>3</v>
      </c>
      <c r="F59" s="4">
        <f>N16</f>
        <v>1.3090000000000004</v>
      </c>
      <c r="G59" s="40">
        <f>F59*$C$16/SUM($F$57:$F$59)</f>
        <v>24.39130434782609</v>
      </c>
      <c r="H59" s="35">
        <f>G59/SUM(G56+G59+G62)*$E$17</f>
        <v>24.260576004856347</v>
      </c>
      <c r="I59" s="33">
        <f>H59/SUM($H$57:$H$59)*$C$16</f>
        <v>24.760642354979652</v>
      </c>
      <c r="J59" s="35">
        <f>I59/SUM(I56+I59+I62)*$E$17</f>
        <v>24.795199548131784</v>
      </c>
      <c r="K59" s="33">
        <f>J59/SUM($J$57:$J$59)*$C$16</f>
        <v>24.801605051458161</v>
      </c>
      <c r="L59" s="35">
        <f>K59/SUM(K56+K59+K62)*$E$17</f>
        <v>24.802464608385396</v>
      </c>
      <c r="M59" s="42">
        <f>L59/SUM($L$57:$L$59)*$C$16</f>
        <v>24.802574952693437</v>
      </c>
      <c r="N59" s="27"/>
      <c r="O59" s="27"/>
    </row>
    <row r="60" spans="2:30" ht="15.75" x14ac:dyDescent="0.45">
      <c r="D60" s="6">
        <v>3</v>
      </c>
      <c r="E60" s="4">
        <v>1</v>
      </c>
      <c r="F60" s="4">
        <f>L17</f>
        <v>1.4810000000000003</v>
      </c>
      <c r="G60" s="40">
        <f>F60*$C$17/SUM($F$60:$F$62)</f>
        <v>31.218381112984819</v>
      </c>
      <c r="H60" s="35">
        <f>G60/SUM(G54+G57+G60)*$E$15</f>
        <v>38.878976084077543</v>
      </c>
      <c r="I60" s="33">
        <f>H60/SUM($H$60:$H$62)*$C$17</f>
        <v>38.596626786550189</v>
      </c>
      <c r="J60" s="35">
        <f>I60/SUM(I54+I57+I60)*$E$15</f>
        <v>38.619471619749305</v>
      </c>
      <c r="K60" s="33">
        <f>J60/SUM($J$60:$J$62)*$C$17</f>
        <v>38.611437938906171</v>
      </c>
      <c r="L60" s="35">
        <f>K60/SUM(K54+K57+K60)*$E$15</f>
        <v>38.611292115307215</v>
      </c>
      <c r="M60" s="42">
        <f>L60/SUM($L$60:$L$62)*$C$17</f>
        <v>38.611122066424628</v>
      </c>
      <c r="N60" s="27"/>
      <c r="O60" s="27"/>
    </row>
    <row r="61" spans="2:30" ht="15.75" x14ac:dyDescent="0.45">
      <c r="D61" s="6">
        <v>3</v>
      </c>
      <c r="E61" s="4">
        <v>2</v>
      </c>
      <c r="F61" s="4">
        <f>M17</f>
        <v>1.3090000000000004</v>
      </c>
      <c r="G61" s="40">
        <f>F61*$C$17/SUM($F$60:$F$62)</f>
        <v>27.592748735244516</v>
      </c>
      <c r="H61" s="35">
        <f>G61/SUM(G55+G58+G61)*$E$16</f>
        <v>20.884449620978852</v>
      </c>
      <c r="I61" s="33">
        <f>H61/SUM($H$60:$H$62)*$C$17</f>
        <v>20.732781283135367</v>
      </c>
      <c r="J61" s="35">
        <f>I61/SUM(I55+I58+I61)*$E$16</f>
        <v>20.673981013259365</v>
      </c>
      <c r="K61" s="33">
        <f>J61/SUM($J$60:$J$62)*$C$17</f>
        <v>20.669680380489119</v>
      </c>
      <c r="L61" s="35">
        <f>K61/SUM(K55+K58+K61)*$E$16</f>
        <v>20.668855411409556</v>
      </c>
      <c r="M61" s="42">
        <f>L61/SUM($L$60:$L$62)*$C$17</f>
        <v>20.668764383226488</v>
      </c>
      <c r="N61" s="27"/>
      <c r="O61" s="27"/>
    </row>
    <row r="62" spans="2:30" ht="15.75" x14ac:dyDescent="0.45">
      <c r="D62" s="29">
        <v>3</v>
      </c>
      <c r="E62" s="30">
        <v>3</v>
      </c>
      <c r="F62" s="30">
        <f>N17</f>
        <v>1.9540000000000002</v>
      </c>
      <c r="G62" s="40">
        <f>F62*$C$17/SUM($F$60:$F$62)</f>
        <v>41.188870151770644</v>
      </c>
      <c r="H62" s="36">
        <f>G62/SUM(G56+G59+G62)*$E$17</f>
        <v>40.968113087410671</v>
      </c>
      <c r="I62" s="34">
        <f>H62/SUM($H$60:$H$62)*$C$17</f>
        <v>40.670591930314444</v>
      </c>
      <c r="J62" s="36">
        <f>I62/SUM(I56+I59+I62)*$E$17</f>
        <v>40.727353846293767</v>
      </c>
      <c r="K62" s="34">
        <f>J62/SUM($J$60:$J$62)*$C$17</f>
        <v>40.71888168060471</v>
      </c>
      <c r="L62" s="36">
        <f>K62/SUM(K56+K59+K62)*$E$17</f>
        <v>40.720292887530434</v>
      </c>
      <c r="M62" s="43">
        <f>L62/SUM($L$60:$L$62)*$C$17</f>
        <v>40.720113550348877</v>
      </c>
      <c r="N62" s="27"/>
      <c r="O62" s="27"/>
    </row>
    <row r="64" spans="2:30" x14ac:dyDescent="0.45">
      <c r="B64" s="53" t="s">
        <v>29</v>
      </c>
      <c r="C64" s="54">
        <v>2.4700000000000002</v>
      </c>
    </row>
    <row r="65" spans="2:3" x14ac:dyDescent="0.45">
      <c r="B65" s="41" t="s">
        <v>33</v>
      </c>
      <c r="C65" s="52">
        <v>-4.2999999999999997E-2</v>
      </c>
    </row>
  </sheetData>
  <pageMargins left="0.75" right="0.75" top="1" bottom="1" header="0.5" footer="0.5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6F83F3328124643823395A77329FA9D" ma:contentTypeVersion="8" ma:contentTypeDescription="Opret et nyt dokument." ma:contentTypeScope="" ma:versionID="bc5b999f3c2fd7ba43f18f32cbf09230">
  <xsd:schema xmlns:xsd="http://www.w3.org/2001/XMLSchema" xmlns:xs="http://www.w3.org/2001/XMLSchema" xmlns:p="http://schemas.microsoft.com/office/2006/metadata/properties" xmlns:ns2="c88fe7f2-a034-44a4-bb87-6b5aface2747" targetNamespace="http://schemas.microsoft.com/office/2006/metadata/properties" ma:root="true" ma:fieldsID="accd9281846a760f29e670847927e05a" ns2:_="">
    <xsd:import namespace="c88fe7f2-a034-44a4-bb87-6b5aface27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8fe7f2-a034-44a4-bb87-6b5aface27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2AD206-93ED-4FCC-8BBC-2D4355C61F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8fe7f2-a034-44a4-bb87-6b5aface27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3CD680-77CC-440D-807A-26207FA9DA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137C59-CA05-456D-BC4D-1F58213B476C}">
  <ds:schemaRefs>
    <ds:schemaRef ds:uri="c88fe7f2-a034-44a4-bb87-6b5aface2747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2</vt:lpstr>
      <vt:lpstr>2.6</vt:lpstr>
      <vt:lpstr>Exercise 2 (2)</vt:lpstr>
    </vt:vector>
  </TitlesOfParts>
  <Manager/>
  <Company>CTT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jhr</dc:creator>
  <cp:keywords/>
  <dc:description/>
  <cp:lastModifiedBy>Jakob Poulsen</cp:lastModifiedBy>
  <cp:revision/>
  <dcterms:created xsi:type="dcterms:W3CDTF">2009-09-15T11:40:01Z</dcterms:created>
  <dcterms:modified xsi:type="dcterms:W3CDTF">2021-12-13T08:55:32Z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0x01010086F83F3328124643823395A77329FA9D</vt:lpwstr>
  </property>
</Properties>
</file>