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nyq\Desktop\PROYECTO ESTRATÓSFERA\Poster Datos y Figuras\"/>
    </mc:Choice>
  </mc:AlternateContent>
  <xr:revisionPtr revIDLastSave="0" documentId="13_ncr:1_{506BDEE2-4A67-4978-9FF7-085D04D6325A}" xr6:coauthVersionLast="44" xr6:coauthVersionMax="44" xr10:uidLastSave="{00000000-0000-0000-0000-000000000000}"/>
  <bookViews>
    <workbookView xWindow="-120" yWindow="-120" windowWidth="20640" windowHeight="11160" xr2:uid="{0FEC5346-361B-43C6-8403-2219E094507D}"/>
  </bookViews>
  <sheets>
    <sheet name="Hoj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2" i="1"/>
  <c r="I23" i="1"/>
  <c r="I24" i="1"/>
  <c r="I25" i="1"/>
  <c r="I26" i="1"/>
  <c r="I22" i="1"/>
  <c r="H23" i="1"/>
  <c r="H24" i="1"/>
  <c r="H25" i="1"/>
  <c r="H26" i="1"/>
  <c r="H22" i="1"/>
  <c r="G22" i="1"/>
  <c r="F3" i="1"/>
  <c r="G3" i="1"/>
  <c r="C3" i="1"/>
  <c r="H3" i="1"/>
  <c r="G4" i="1"/>
  <c r="E4" i="1"/>
  <c r="J4" i="1"/>
  <c r="G5" i="1"/>
  <c r="E5" i="1"/>
  <c r="J5" i="1"/>
  <c r="G6" i="1"/>
  <c r="E6" i="1"/>
  <c r="J6" i="1"/>
  <c r="G7" i="1"/>
  <c r="E7" i="1"/>
  <c r="J7" i="1"/>
  <c r="E3" i="1"/>
  <c r="J3" i="1"/>
  <c r="D4" i="1"/>
  <c r="I4" i="1"/>
  <c r="D5" i="1"/>
  <c r="I5" i="1"/>
  <c r="D6" i="1"/>
  <c r="I6" i="1"/>
  <c r="D7" i="1"/>
  <c r="I7" i="1"/>
  <c r="D3" i="1"/>
  <c r="I3" i="1"/>
  <c r="C4" i="1"/>
  <c r="H4" i="1"/>
  <c r="C5" i="1"/>
  <c r="H5" i="1"/>
  <c r="C6" i="1"/>
  <c r="H6" i="1"/>
  <c r="C7" i="1"/>
  <c r="H7" i="1"/>
  <c r="A30" i="1"/>
  <c r="A29" i="1"/>
  <c r="A28" i="1"/>
  <c r="A27" i="1"/>
  <c r="A26" i="1"/>
  <c r="A24" i="1"/>
  <c r="A23" i="1"/>
  <c r="A22" i="1"/>
  <c r="A18" i="1"/>
  <c r="A25" i="1"/>
  <c r="G14" i="1"/>
  <c r="G15" i="1"/>
  <c r="J15" i="1"/>
  <c r="G16" i="1"/>
  <c r="J16" i="1"/>
  <c r="G17" i="1"/>
  <c r="J17" i="1"/>
  <c r="G18" i="1"/>
  <c r="J18" i="1"/>
  <c r="J14" i="1"/>
  <c r="I15" i="1"/>
  <c r="I16" i="1"/>
  <c r="I17" i="1"/>
  <c r="I18" i="1"/>
  <c r="I14" i="1"/>
  <c r="H15" i="1"/>
  <c r="H16" i="1"/>
  <c r="H17" i="1"/>
  <c r="H18" i="1"/>
  <c r="H14" i="1"/>
</calcChain>
</file>

<file path=xl/sharedStrings.xml><?xml version="1.0" encoding="utf-8"?>
<sst xmlns="http://schemas.openxmlformats.org/spreadsheetml/2006/main" count="70" uniqueCount="24">
  <si>
    <t>Vuelo (Trayecto)</t>
  </si>
  <si>
    <t>UVA (J/m2)</t>
  </si>
  <si>
    <t>UVB (J/m2)</t>
  </si>
  <si>
    <t>UVC (J/m2)</t>
  </si>
  <si>
    <t>Dosis de Energía recibida en el vuelo</t>
  </si>
  <si>
    <t>BOG-BUE</t>
  </si>
  <si>
    <t>BUE-MAD</t>
  </si>
  <si>
    <t>JFK-HND</t>
  </si>
  <si>
    <t>JNB-SYD</t>
  </si>
  <si>
    <t>SAO-JNB</t>
  </si>
  <si>
    <t>Tiempo de vuelo (min)</t>
  </si>
  <si>
    <t>Dosis de Energía en 30 vuelos</t>
  </si>
  <si>
    <t>Tiempo (min) de 30 vuelos</t>
  </si>
  <si>
    <t>Factor de Inducción de la Respuesta SOS (FISOS)</t>
  </si>
  <si>
    <t>Rango UVA</t>
  </si>
  <si>
    <t>Rango UVB</t>
  </si>
  <si>
    <t>Rango UVC</t>
  </si>
  <si>
    <t>Dosis de Energía (J/m2)</t>
  </si>
  <si>
    <t>NE</t>
  </si>
  <si>
    <t>NE= No evaluado</t>
  </si>
  <si>
    <t>Vuelos necesarios para cumplir el tiempo obligatorio</t>
  </si>
  <si>
    <t>Tiempo para que le paguen el mes (min)</t>
  </si>
  <si>
    <t>Tiempo (min) volando al año</t>
  </si>
  <si>
    <t>Dosis de energía en un 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</si>
</sst>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FF6600"/>
      <name val="Calibri"/>
      <scheme val="minor"/>
    </font>
    <font>
      <sz val="12"/>
      <color rgb="FF800000"/>
      <name val="Calibri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11" fontId="2" fillId="0" borderId="0" xfId="0" applyNumberFormat="1" applyFont="1"/>
    <xf numFmtId="11" fontId="3" fillId="0" borderId="0" xfId="0" applyNumberFormat="1" applyFont="1"/>
    <xf numFmtId="0" fontId="0" fillId="0" borderId="0" xfId="0" applyAlignment="1"/>
    <xf numFmtId="0" fontId="4" fillId="4" borderId="1" xfId="3" applyBorder="1"/>
    <xf numFmtId="0" fontId="4" fillId="3" borderId="1" xfId="2" applyBorder="1"/>
    <xf numFmtId="0" fontId="4" fillId="2" borderId="1" xfId="1" applyBorder="1"/>
    <xf numFmtId="164" fontId="4" fillId="2" borderId="1" xfId="1" applyNumberFormat="1" applyBorder="1"/>
    <xf numFmtId="165" fontId="4" fillId="2" borderId="1" xfId="1" applyNumberFormat="1" applyBorder="1"/>
    <xf numFmtId="0" fontId="4" fillId="5" borderId="1" xfId="4" applyBorder="1" applyAlignment="1">
      <alignment wrapText="1"/>
    </xf>
    <xf numFmtId="0" fontId="4" fillId="5" borderId="1" xfId="4" applyBorder="1" applyAlignment="1">
      <alignment vertical="top"/>
    </xf>
    <xf numFmtId="0" fontId="4" fillId="2" borderId="1" xfId="1" applyBorder="1" applyAlignment="1">
      <alignment horizontal="right"/>
    </xf>
    <xf numFmtId="2" fontId="4" fillId="2" borderId="1" xfId="1" applyNumberFormat="1" applyBorder="1"/>
    <xf numFmtId="1" fontId="4" fillId="3" borderId="1" xfId="2" applyNumberFormat="1" applyBorder="1"/>
    <xf numFmtId="0" fontId="4" fillId="7" borderId="1" xfId="5" applyBorder="1" applyAlignment="1">
      <alignment horizontal="right"/>
    </xf>
    <xf numFmtId="2" fontId="4" fillId="7" borderId="1" xfId="5" applyNumberFormat="1" applyBorder="1"/>
    <xf numFmtId="2" fontId="4" fillId="8" borderId="1" xfId="6" applyNumberFormat="1" applyBorder="1"/>
    <xf numFmtId="0" fontId="4" fillId="8" borderId="1" xfId="6" applyBorder="1"/>
    <xf numFmtId="0" fontId="4" fillId="8" borderId="1" xfId="6" applyBorder="1" applyAlignment="1">
      <alignment horizontal="right"/>
    </xf>
    <xf numFmtId="0" fontId="4" fillId="9" borderId="1" xfId="7" applyBorder="1" applyAlignment="1">
      <alignment vertical="top"/>
    </xf>
    <xf numFmtId="0" fontId="4" fillId="4" borderId="1" xfId="3" applyBorder="1" applyAlignment="1">
      <alignment vertical="top"/>
    </xf>
    <xf numFmtId="0" fontId="4" fillId="4" borderId="1" xfId="3" applyBorder="1" applyAlignment="1">
      <alignment wrapText="1"/>
    </xf>
    <xf numFmtId="1" fontId="4" fillId="2" borderId="1" xfId="1" applyNumberFormat="1" applyBorder="1"/>
    <xf numFmtId="0" fontId="4" fillId="4" borderId="1" xfId="3" applyBorder="1" applyAlignment="1">
      <alignment vertical="top" wrapText="1"/>
    </xf>
    <xf numFmtId="0" fontId="0" fillId="0" borderId="1" xfId="0" applyBorder="1"/>
    <xf numFmtId="0" fontId="4" fillId="11" borderId="1" xfId="9" applyBorder="1"/>
    <xf numFmtId="0" fontId="4" fillId="10" borderId="1" xfId="8" applyBorder="1"/>
    <xf numFmtId="0" fontId="4" fillId="5" borderId="1" xfId="4" applyBorder="1"/>
    <xf numFmtId="0" fontId="4" fillId="9" borderId="1" xfId="7" applyBorder="1"/>
    <xf numFmtId="0" fontId="4" fillId="12" borderId="1" xfId="10" applyBorder="1"/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11" fontId="0" fillId="6" borderId="1" xfId="0" applyNumberFormat="1" applyFill="1" applyBorder="1" applyAlignment="1">
      <alignment horizontal="center"/>
    </xf>
  </cellXfs>
  <cellStyles count="11">
    <cellStyle name="20% - Énfasis1" xfId="5" builtinId="30"/>
    <cellStyle name="20% - Énfasis2" xfId="6" builtinId="34"/>
    <cellStyle name="20% - Énfasis4" xfId="1" builtinId="42"/>
    <cellStyle name="20% - Énfasis5" xfId="8" builtinId="46"/>
    <cellStyle name="20% - Énfasis6" xfId="9" builtinId="50"/>
    <cellStyle name="40% - Énfasis4" xfId="2" builtinId="43"/>
    <cellStyle name="60% - Énfasis2" xfId="7" builtinId="36"/>
    <cellStyle name="60% - Énfasis4" xfId="3" builtinId="44"/>
    <cellStyle name="60% - Énfasis5" xfId="4" builtinId="48"/>
    <cellStyle name="60% - Énfasis6" xfId="10" builtinId="52"/>
    <cellStyle name="Normal" xfId="0" builtinId="0"/>
  </cellStyles>
  <dxfs count="0"/>
  <tableStyles count="0" defaultTableStyle="TableStyleMedium2" defaultPivotStyle="PivotStyleLight16"/>
  <colors>
    <mruColors>
      <color rgb="FF5BFD35"/>
      <color rgb="FFDC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3618048"/>
        <c:axId val="1632621568"/>
      </c:lineChart>
      <c:catAx>
        <c:axId val="1633618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2621568"/>
        <c:crosses val="autoZero"/>
        <c:auto val="1"/>
        <c:lblAlgn val="ctr"/>
        <c:lblOffset val="100"/>
        <c:noMultiLvlLbl val="0"/>
      </c:catAx>
      <c:valAx>
        <c:axId val="163262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336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761999</xdr:colOff>
      <xdr:row>0</xdr:row>
      <xdr:rowOff>185736</xdr:rowOff>
    </xdr:from>
    <xdr:to>
      <xdr:col>16</xdr:col>
      <xdr:colOff>752474</xdr:colOff>
      <xdr:row>13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0C5EE6-110B-42D9-BDEB-B3BB78CE9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89345-9958-4CAB-9A99-CBFF55155195}">
  <dimension ref="A1:J83"/>
  <sheetViews>
    <sheetView tabSelected="1" topLeftCell="F1" workbookViewId="0">
      <selection activeCell="R14" sqref="R14"/>
    </sheetView>
  </sheetViews>
  <sheetFormatPr baseColWidth="10" defaultRowHeight="15" x14ac:dyDescent="0.25"/>
  <cols>
    <col min="1" max="1" width="16.5703125" customWidth="1"/>
    <col min="2" max="2" width="21.5703125" customWidth="1"/>
    <col min="6" max="6" width="19.42578125" customWidth="1"/>
    <col min="7" max="7" width="31" customWidth="1"/>
    <col min="12" max="12" width="13.7109375" customWidth="1"/>
  </cols>
  <sheetData>
    <row r="1" spans="1:10" x14ac:dyDescent="0.25">
      <c r="C1" s="32" t="s">
        <v>4</v>
      </c>
      <c r="D1" s="32"/>
      <c r="E1" s="32"/>
      <c r="F1" s="5"/>
      <c r="G1" s="5"/>
    </row>
    <row r="2" spans="1:10" ht="27.75" customHeight="1" x14ac:dyDescent="0.25">
      <c r="A2" s="6" t="s">
        <v>0</v>
      </c>
      <c r="B2" s="6" t="s">
        <v>10</v>
      </c>
      <c r="C2" s="6" t="s">
        <v>1</v>
      </c>
      <c r="D2" s="6" t="s">
        <v>2</v>
      </c>
      <c r="E2" s="6" t="s">
        <v>3</v>
      </c>
      <c r="F2" s="23" t="s">
        <v>21</v>
      </c>
      <c r="G2" s="23" t="s">
        <v>20</v>
      </c>
      <c r="H2" s="31" t="s">
        <v>1</v>
      </c>
      <c r="I2" s="29" t="s">
        <v>2</v>
      </c>
      <c r="J2" s="30" t="s">
        <v>3</v>
      </c>
    </row>
    <row r="3" spans="1:10" x14ac:dyDescent="0.25">
      <c r="A3" s="7" t="s">
        <v>5</v>
      </c>
      <c r="B3" s="8">
        <v>336</v>
      </c>
      <c r="C3" s="9">
        <f>(5.02106827947102E-07*A8)</f>
        <v>5.0210682794710193E-3</v>
      </c>
      <c r="D3" s="9">
        <f>(A8*3.54924944208108E-07)</f>
        <v>3.5492494420810801E-3</v>
      </c>
      <c r="E3" s="9">
        <f>(A8*9.00295624708308E-06)</f>
        <v>9.0029562470830798E-2</v>
      </c>
      <c r="F3" s="26">
        <f>(160*60)</f>
        <v>9600</v>
      </c>
      <c r="G3" s="24">
        <f>($F$3/B3)</f>
        <v>28.571428571428573</v>
      </c>
      <c r="H3" s="27">
        <f>(G3*C3)</f>
        <v>0.14345909369917198</v>
      </c>
      <c r="I3" s="28">
        <f>(G3*D3)</f>
        <v>0.10140712691660229</v>
      </c>
      <c r="J3" s="19">
        <f>(G3*E3)</f>
        <v>2.5722732134523087</v>
      </c>
    </row>
    <row r="4" spans="1:10" x14ac:dyDescent="0.25">
      <c r="A4" s="7" t="s">
        <v>6</v>
      </c>
      <c r="B4" s="8">
        <v>696</v>
      </c>
      <c r="C4" s="9">
        <f>(0.0000010232758745881*10000)</f>
        <v>1.0232758745881001E-2</v>
      </c>
      <c r="D4" s="9">
        <f>(A8*7.23323457976356E-07)</f>
        <v>7.2332345797635599E-3</v>
      </c>
      <c r="E4" s="9">
        <f>(A8*0.0000183476567960244)</f>
        <v>0.183476567960244</v>
      </c>
      <c r="G4" s="24">
        <f>($F$3/B4)</f>
        <v>13.793103448275861</v>
      </c>
      <c r="H4" s="27">
        <f>(G4*C4)</f>
        <v>0.1411414999431862</v>
      </c>
      <c r="I4" s="28">
        <f>(G4*D4)</f>
        <v>9.9768752824324958E-2</v>
      </c>
      <c r="J4" s="19">
        <f>(G4*E4)</f>
        <v>2.530711282210262</v>
      </c>
    </row>
    <row r="5" spans="1:10" x14ac:dyDescent="0.25">
      <c r="A5" s="7" t="s">
        <v>7</v>
      </c>
      <c r="B5" s="8">
        <v>771</v>
      </c>
      <c r="C5" s="9">
        <f>(A8*1.87796344303163E-06)</f>
        <v>1.87796344303163E-2</v>
      </c>
      <c r="D5" s="9">
        <f>(A8*1.32747689877125E-06)</f>
        <v>1.32747689877125E-2</v>
      </c>
      <c r="E5" s="9">
        <f>(A8*0.0000336724720464294)</f>
        <v>0.33672472046429403</v>
      </c>
      <c r="G5" s="24">
        <f>($F$3/B5)</f>
        <v>12.45136186770428</v>
      </c>
      <c r="H5" s="27">
        <f>(G5*C5)</f>
        <v>0.23383202403506678</v>
      </c>
      <c r="I5" s="28">
        <f>(G5*D5)</f>
        <v>0.16528895237618677</v>
      </c>
      <c r="J5" s="19">
        <f>(G5*E5)</f>
        <v>4.1926813443024935</v>
      </c>
    </row>
    <row r="6" spans="1:10" x14ac:dyDescent="0.25">
      <c r="A6" s="7" t="s">
        <v>8</v>
      </c>
      <c r="B6" s="8">
        <v>700</v>
      </c>
      <c r="C6" s="9">
        <f>(A8*1.77745119551206E-06)</f>
        <v>1.77745119551206E-2</v>
      </c>
      <c r="D6" s="9">
        <f>(A8*1.25642876772744E-06)</f>
        <v>1.25642876772744E-2</v>
      </c>
      <c r="E6" s="9">
        <f>(A8*0.0000318703025875482)</f>
        <v>0.31870302587548205</v>
      </c>
      <c r="G6" s="24">
        <f>($F$3/B6)</f>
        <v>13.714285714285714</v>
      </c>
      <c r="H6" s="27">
        <f>(G6*C6)</f>
        <v>0.24376473538451107</v>
      </c>
      <c r="I6" s="28">
        <f>(G6*D6)</f>
        <v>0.17231023100262033</v>
      </c>
      <c r="J6" s="19">
        <f>(G6*E6)</f>
        <v>4.3707843548637539</v>
      </c>
    </row>
    <row r="7" spans="1:10" ht="15.75" x14ac:dyDescent="0.25">
      <c r="A7" s="7" t="s">
        <v>9</v>
      </c>
      <c r="B7" s="8">
        <v>504</v>
      </c>
      <c r="C7" s="9">
        <f>(A8*9.8511614245665E-07)</f>
        <v>9.8511614245665007E-3</v>
      </c>
      <c r="D7" s="9">
        <f>(A8*6.96351232562508E-07)</f>
        <v>6.9635123256250805E-3</v>
      </c>
      <c r="E7" s="9">
        <f>(A8*0.000017663470692858)</f>
        <v>0.17663470692858002</v>
      </c>
      <c r="F7" s="2"/>
      <c r="G7" s="24">
        <f>($F$3/B7)</f>
        <v>19.047619047619047</v>
      </c>
      <c r="H7" s="27">
        <f>(G7*C7)</f>
        <v>0.18764116999174288</v>
      </c>
      <c r="I7" s="28">
        <f>(G7*D7)</f>
        <v>0.13263833001190631</v>
      </c>
      <c r="J7" s="19">
        <f>(G7*E7)</f>
        <v>3.3644706081634288</v>
      </c>
    </row>
    <row r="8" spans="1:10" x14ac:dyDescent="0.25">
      <c r="A8">
        <v>10000</v>
      </c>
    </row>
    <row r="9" spans="1:10" x14ac:dyDescent="0.25">
      <c r="B9" s="1"/>
    </row>
    <row r="10" spans="1:10" x14ac:dyDescent="0.25">
      <c r="B10" s="36" t="s">
        <v>13</v>
      </c>
      <c r="C10" s="36"/>
      <c r="D10" s="36"/>
    </row>
    <row r="11" spans="1:10" ht="30" x14ac:dyDescent="0.25">
      <c r="A11" s="11" t="s">
        <v>17</v>
      </c>
      <c r="B11" s="22" t="s">
        <v>14</v>
      </c>
      <c r="C11" s="12" t="s">
        <v>15</v>
      </c>
      <c r="D11" s="21" t="s">
        <v>16</v>
      </c>
      <c r="F11" s="3"/>
      <c r="G11" s="1"/>
    </row>
    <row r="12" spans="1:10" x14ac:dyDescent="0.25">
      <c r="A12" s="7">
        <v>1.4</v>
      </c>
      <c r="B12" s="13" t="s">
        <v>18</v>
      </c>
      <c r="C12" s="16" t="s">
        <v>18</v>
      </c>
      <c r="D12" s="18">
        <v>2.7269999999999999</v>
      </c>
      <c r="E12" t="s">
        <v>19</v>
      </c>
      <c r="H12" s="33" t="s">
        <v>11</v>
      </c>
      <c r="I12" s="34"/>
      <c r="J12" s="35"/>
    </row>
    <row r="13" spans="1:10" x14ac:dyDescent="0.25">
      <c r="A13" s="7">
        <v>3.4</v>
      </c>
      <c r="B13" s="13" t="s">
        <v>18</v>
      </c>
      <c r="C13" s="16" t="s">
        <v>18</v>
      </c>
      <c r="D13" s="18">
        <v>2.4359999999999999</v>
      </c>
      <c r="G13" s="25" t="s">
        <v>12</v>
      </c>
      <c r="H13" s="6" t="s">
        <v>1</v>
      </c>
      <c r="I13" s="6" t="s">
        <v>2</v>
      </c>
      <c r="J13" s="6" t="s">
        <v>3</v>
      </c>
    </row>
    <row r="14" spans="1:10" x14ac:dyDescent="0.25">
      <c r="A14" s="7">
        <v>6.8</v>
      </c>
      <c r="B14" s="13" t="s">
        <v>18</v>
      </c>
      <c r="C14" s="16" t="s">
        <v>18</v>
      </c>
      <c r="D14" s="19">
        <v>6.21</v>
      </c>
      <c r="G14" s="8">
        <f>(B3*30)</f>
        <v>10080</v>
      </c>
      <c r="H14" s="10">
        <f>((C3*G14)/B3)</f>
        <v>0.15063204838413058</v>
      </c>
      <c r="I14" s="10">
        <f>((D3*G14)/B3)</f>
        <v>0.10647748326243239</v>
      </c>
      <c r="J14" s="10">
        <f>((E3*G14)/B3)</f>
        <v>2.7008868741249237</v>
      </c>
    </row>
    <row r="15" spans="1:10" x14ac:dyDescent="0.25">
      <c r="A15" s="7">
        <v>10.1</v>
      </c>
      <c r="B15" s="13" t="s">
        <v>18</v>
      </c>
      <c r="C15" s="16" t="s">
        <v>18</v>
      </c>
      <c r="D15" s="19">
        <v>8.06</v>
      </c>
      <c r="G15" s="8">
        <f>(B4*30)</f>
        <v>20880</v>
      </c>
      <c r="H15" s="10">
        <f>((C4*G15)/B4)</f>
        <v>0.30698276237643002</v>
      </c>
      <c r="I15" s="10">
        <f>((D4*G15)/B4)</f>
        <v>0.21699703739290682</v>
      </c>
      <c r="J15" s="10">
        <f>((E4*G15)/B4)</f>
        <v>5.5042970388073202</v>
      </c>
    </row>
    <row r="16" spans="1:10" x14ac:dyDescent="0.25">
      <c r="A16" s="7">
        <v>13.5</v>
      </c>
      <c r="B16" s="13" t="s">
        <v>18</v>
      </c>
      <c r="C16" s="16" t="s">
        <v>18</v>
      </c>
      <c r="D16" s="18">
        <v>8.657</v>
      </c>
      <c r="G16" s="8">
        <f>(B5*30)</f>
        <v>23130</v>
      </c>
      <c r="H16" s="10">
        <f>((C5*G16)/B5)</f>
        <v>0.56338903290948894</v>
      </c>
      <c r="I16" s="10">
        <f>((D5*G16)/B5)</f>
        <v>0.39824306963137496</v>
      </c>
      <c r="J16" s="10">
        <f>((E5*G16)/B5)</f>
        <v>10.101741613928819</v>
      </c>
    </row>
    <row r="17" spans="1:10" x14ac:dyDescent="0.25">
      <c r="A17" s="7">
        <v>16.899999999999999</v>
      </c>
      <c r="B17" s="13" t="s">
        <v>18</v>
      </c>
      <c r="C17" s="16" t="s">
        <v>18</v>
      </c>
      <c r="D17" s="18">
        <v>8.5570000000000004</v>
      </c>
      <c r="G17" s="8">
        <f>(B6*30)</f>
        <v>21000</v>
      </c>
      <c r="H17" s="10">
        <f>((C6*G17)/B6)</f>
        <v>0.53323535865361804</v>
      </c>
      <c r="I17" s="10">
        <f>((D6*G17)/B6)</f>
        <v>0.37692863031823198</v>
      </c>
      <c r="J17" s="10">
        <f>((E6*G17)/B6)</f>
        <v>9.5610907762644608</v>
      </c>
    </row>
    <row r="18" spans="1:10" x14ac:dyDescent="0.25">
      <c r="A18" s="7">
        <f>(A8*0.002)</f>
        <v>20</v>
      </c>
      <c r="B18" s="13" t="s">
        <v>18</v>
      </c>
      <c r="C18" s="17">
        <v>20.491</v>
      </c>
      <c r="D18" s="20" t="s">
        <v>18</v>
      </c>
      <c r="G18" s="8">
        <f>(B7*30)</f>
        <v>15120</v>
      </c>
      <c r="H18" s="10">
        <f>((C7*G18)/B7)</f>
        <v>0.29553484273699504</v>
      </c>
      <c r="I18" s="10">
        <f>((D7*G18)/B7)</f>
        <v>0.2089053697687524</v>
      </c>
      <c r="J18" s="10">
        <f>((E7*G18)/B7)</f>
        <v>5.2990412078574005</v>
      </c>
    </row>
    <row r="19" spans="1:10" x14ac:dyDescent="0.25">
      <c r="A19" s="7">
        <v>20.3</v>
      </c>
      <c r="B19" s="13" t="s">
        <v>18</v>
      </c>
      <c r="C19" s="16" t="s">
        <v>18</v>
      </c>
      <c r="D19" s="19">
        <v>11.78</v>
      </c>
    </row>
    <row r="20" spans="1:10" ht="15.75" x14ac:dyDescent="0.25">
      <c r="A20" s="7">
        <v>23.7</v>
      </c>
      <c r="B20" s="13" t="s">
        <v>18</v>
      </c>
      <c r="C20" s="16" t="s">
        <v>18</v>
      </c>
      <c r="D20" s="18">
        <v>10.244</v>
      </c>
      <c r="F20" s="3"/>
      <c r="H20" s="33" t="s">
        <v>23</v>
      </c>
      <c r="I20" s="34"/>
      <c r="J20" s="35"/>
    </row>
    <row r="21" spans="1:10" x14ac:dyDescent="0.25">
      <c r="A21" s="7">
        <v>27</v>
      </c>
      <c r="B21" s="13" t="s">
        <v>18</v>
      </c>
      <c r="C21" s="16" t="s">
        <v>18</v>
      </c>
      <c r="D21" s="18">
        <v>9.6940000000000008</v>
      </c>
      <c r="G21" s="25" t="s">
        <v>22</v>
      </c>
      <c r="H21" s="6" t="s">
        <v>1</v>
      </c>
      <c r="I21" s="6" t="s">
        <v>2</v>
      </c>
      <c r="J21" s="6" t="s">
        <v>3</v>
      </c>
    </row>
    <row r="22" spans="1:10" x14ac:dyDescent="0.25">
      <c r="A22" s="7">
        <f>(A8*0.008)</f>
        <v>80</v>
      </c>
      <c r="B22" s="13" t="s">
        <v>18</v>
      </c>
      <c r="C22" s="17">
        <v>21.664000000000001</v>
      </c>
      <c r="D22" s="20" t="s">
        <v>18</v>
      </c>
      <c r="G22" s="8">
        <f>(F3*12)</f>
        <v>115200</v>
      </c>
      <c r="H22" s="10">
        <f>(($G$22*C3)/B3)</f>
        <v>1.721509124390064</v>
      </c>
      <c r="I22" s="10">
        <f>(($G$22*D3)/B3)</f>
        <v>1.2168855229992275</v>
      </c>
      <c r="J22" s="10">
        <f>(($G$22*E3)/B3)</f>
        <v>30.867278561427703</v>
      </c>
    </row>
    <row r="23" spans="1:10" x14ac:dyDescent="0.25">
      <c r="A23" s="7">
        <f>(A8*0.018)</f>
        <v>180</v>
      </c>
      <c r="B23" s="13" t="s">
        <v>18</v>
      </c>
      <c r="C23" s="17">
        <v>31.143999999999998</v>
      </c>
      <c r="D23" s="20" t="s">
        <v>18</v>
      </c>
      <c r="H23" s="10">
        <f t="shared" ref="H23:H26" si="0">(($G$22*C4)/B4)</f>
        <v>1.6936979993182346</v>
      </c>
      <c r="I23" s="10">
        <f t="shared" ref="I23:I26" si="1">(($G$22*D4)/B4)</f>
        <v>1.1972250338918997</v>
      </c>
      <c r="J23" s="10">
        <f t="shared" ref="J23:J26" si="2">(($G$22*E4)/B4)</f>
        <v>30.368535386523146</v>
      </c>
    </row>
    <row r="24" spans="1:10" x14ac:dyDescent="0.25">
      <c r="A24" s="15">
        <f>(A8*0.05)</f>
        <v>500</v>
      </c>
      <c r="B24" s="13" t="s">
        <v>18</v>
      </c>
      <c r="C24" s="17">
        <v>15.215</v>
      </c>
      <c r="D24" s="20" t="s">
        <v>18</v>
      </c>
      <c r="H24" s="10">
        <f t="shared" si="0"/>
        <v>2.8059842884208015</v>
      </c>
      <c r="I24" s="10">
        <f t="shared" si="1"/>
        <v>1.9834674285142413</v>
      </c>
      <c r="J24" s="10">
        <f t="shared" si="2"/>
        <v>50.312176131629926</v>
      </c>
    </row>
    <row r="25" spans="1:10" x14ac:dyDescent="0.25">
      <c r="A25" s="7">
        <f>(0.5*A8)</f>
        <v>5000</v>
      </c>
      <c r="B25" s="14">
        <v>4.4359099999999998</v>
      </c>
      <c r="C25" s="16" t="s">
        <v>18</v>
      </c>
      <c r="D25" s="20" t="s">
        <v>18</v>
      </c>
      <c r="H25" s="10">
        <f t="shared" si="0"/>
        <v>2.925176824614133</v>
      </c>
      <c r="I25" s="10">
        <f t="shared" si="1"/>
        <v>2.0677227720314439</v>
      </c>
      <c r="J25" s="10">
        <f t="shared" si="2"/>
        <v>52.449412258365044</v>
      </c>
    </row>
    <row r="26" spans="1:10" ht="15.75" x14ac:dyDescent="0.25">
      <c r="A26" s="7">
        <f>(A8*1)</f>
        <v>10000</v>
      </c>
      <c r="B26" s="14">
        <v>5.64947</v>
      </c>
      <c r="C26" s="16" t="s">
        <v>18</v>
      </c>
      <c r="D26" s="20" t="s">
        <v>18</v>
      </c>
      <c r="F26" s="4"/>
      <c r="H26" s="10">
        <f t="shared" si="0"/>
        <v>2.2516940399009142</v>
      </c>
      <c r="I26" s="10">
        <f t="shared" si="1"/>
        <v>1.5916599601428756</v>
      </c>
      <c r="J26" s="10">
        <f t="shared" si="2"/>
        <v>40.373647297961149</v>
      </c>
    </row>
    <row r="27" spans="1:10" x14ac:dyDescent="0.25">
      <c r="A27" s="7">
        <f>(A8*1.5)</f>
        <v>15000</v>
      </c>
      <c r="B27" s="14">
        <v>8.0049100000000006</v>
      </c>
      <c r="C27" s="16" t="s">
        <v>18</v>
      </c>
      <c r="D27" s="20" t="s">
        <v>18</v>
      </c>
    </row>
    <row r="28" spans="1:10" x14ac:dyDescent="0.25">
      <c r="A28" s="7">
        <f>(A8*2)</f>
        <v>20000</v>
      </c>
      <c r="B28" s="14">
        <v>9.5858000000000008</v>
      </c>
      <c r="C28" s="16" t="s">
        <v>18</v>
      </c>
      <c r="D28" s="20" t="s">
        <v>18</v>
      </c>
    </row>
    <row r="29" spans="1:10" x14ac:dyDescent="0.25">
      <c r="A29" s="7">
        <f>(A8*4)</f>
        <v>40000</v>
      </c>
      <c r="B29" s="14">
        <v>4.0715199999999996</v>
      </c>
      <c r="C29" s="16" t="s">
        <v>18</v>
      </c>
      <c r="D29" s="20" t="s">
        <v>18</v>
      </c>
    </row>
    <row r="30" spans="1:10" ht="15.75" x14ac:dyDescent="0.25">
      <c r="A30" s="7">
        <f>(A8*6)</f>
        <v>60000</v>
      </c>
      <c r="B30" s="14">
        <v>4.23264</v>
      </c>
      <c r="C30" s="16" t="s">
        <v>18</v>
      </c>
      <c r="D30" s="20" t="s">
        <v>18</v>
      </c>
      <c r="F30" s="2"/>
      <c r="G30" s="1"/>
    </row>
    <row r="35" spans="6:7" ht="15.75" x14ac:dyDescent="0.25">
      <c r="F35" s="2"/>
      <c r="G35" s="1"/>
    </row>
    <row r="41" spans="6:7" ht="15.75" x14ac:dyDescent="0.25">
      <c r="F41" s="3"/>
      <c r="G41" s="1"/>
    </row>
    <row r="47" spans="6:7" ht="15.75" x14ac:dyDescent="0.25">
      <c r="F47" s="4"/>
      <c r="G47" s="1"/>
    </row>
    <row r="53" spans="6:7" ht="15.75" x14ac:dyDescent="0.25">
      <c r="F53" s="2"/>
      <c r="G53" s="1"/>
    </row>
    <row r="59" spans="6:7" ht="15.75" x14ac:dyDescent="0.25">
      <c r="F59" s="3"/>
      <c r="G59" s="1"/>
    </row>
    <row r="65" spans="6:7" ht="15.75" x14ac:dyDescent="0.25">
      <c r="F65" s="4"/>
      <c r="G65" s="1"/>
    </row>
    <row r="71" spans="6:7" ht="15.75" x14ac:dyDescent="0.25">
      <c r="F71" s="2"/>
      <c r="G71" s="1"/>
    </row>
    <row r="77" spans="6:7" ht="15.75" x14ac:dyDescent="0.25">
      <c r="F77" s="3"/>
      <c r="G77" s="1"/>
    </row>
    <row r="83" spans="6:7" ht="15.75" x14ac:dyDescent="0.25">
      <c r="F83" s="4"/>
      <c r="G83" s="1"/>
    </row>
  </sheetData>
  <mergeCells count="4">
    <mergeCell ref="C1:E1"/>
    <mergeCell ref="H12:J12"/>
    <mergeCell ref="B10:D10"/>
    <mergeCell ref="H20:J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Quiñones Camacho</dc:creator>
  <cp:lastModifiedBy>Antony Quiñones Camacho</cp:lastModifiedBy>
  <dcterms:created xsi:type="dcterms:W3CDTF">2019-08-16T22:22:24Z</dcterms:created>
  <dcterms:modified xsi:type="dcterms:W3CDTF">2019-09-20T16:15:29Z</dcterms:modified>
</cp:coreProperties>
</file>